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pivotTables/pivotTable2.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5.xml" ContentType="application/vnd.openxmlformats-officedocument.drawing+xml"/>
  <Override PartName="/xl/pivotTables/pivotTable4.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pivotTables/pivotTable5.xml" ContentType="application/vnd.openxmlformats-officedocument.spreadsheetml.pivotTable+xml"/>
  <Override PartName="/xl/drawings/drawing7.xml" ContentType="application/vnd.openxmlformats-officedocument.drawing+xml"/>
  <Override PartName="/xl/drawings/drawing8.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pivotTables/pivotTable6.xml" ContentType="application/vnd.openxmlformats-officedocument.spreadsheetml.pivotTable+xml"/>
  <Override PartName="/xl/drawings/drawing9.xml" ContentType="application/vnd.openxmlformats-officedocument.drawing+xml"/>
  <Override PartName="/xl/slicers/slicer3.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d.docs.live.net/c516792b536c93c0/Desktop/GitHub/"/>
    </mc:Choice>
  </mc:AlternateContent>
  <xr:revisionPtr revIDLastSave="0" documentId="8_{9F1060DB-42F7-4E17-BC22-0B891D515228}" xr6:coauthVersionLast="47" xr6:coauthVersionMax="47" xr10:uidLastSave="{00000000-0000-0000-0000-000000000000}"/>
  <bookViews>
    <workbookView xWindow="11424" yWindow="0" windowWidth="11712" windowHeight="12336" activeTab="7" xr2:uid="{E508DDAA-BF3E-45BC-B4C8-7AAA78287C5B}"/>
    <workbookView xWindow="-120" yWindow="0" windowWidth="11712" windowHeight="12336" firstSheet="2" activeTab="4" xr2:uid="{2DB4B77E-630B-453E-9E0C-629EA0FDA965}"/>
  </bookViews>
  <sheets>
    <sheet name="Master" sheetId="1" r:id="rId1"/>
    <sheet name="Work In Progress" sheetId="12" r:id="rId2"/>
    <sheet name="1" sheetId="2" r:id="rId3"/>
    <sheet name="2.a" sheetId="3" r:id="rId4"/>
    <sheet name="2.b" sheetId="4" r:id="rId5"/>
    <sheet name="3.a" sheetId="5" r:id="rId6"/>
    <sheet name="3.b" sheetId="6" r:id="rId7"/>
    <sheet name="4.a" sheetId="7" r:id="rId8"/>
    <sheet name="4.b" sheetId="8" r:id="rId9"/>
    <sheet name="5" sheetId="10" r:id="rId10"/>
    <sheet name="6" sheetId="11" r:id="rId11"/>
  </sheets>
  <definedNames>
    <definedName name="Slicer_Country">#N/A</definedName>
    <definedName name="Slicer_Country1">#N/A</definedName>
    <definedName name="Slicer_Department">#N/A</definedName>
    <definedName name="Slicer_Department1">#N/A</definedName>
  </definedNames>
  <calcPr calcId="191029"/>
  <pivotCaches>
    <pivotCache cacheId="0" r:id="rId12"/>
    <pivotCache cacheId="1" r:id="rId13"/>
  </pivotCaches>
  <extLs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8" i="10" l="1"/>
  <c r="G26" i="10"/>
  <c r="G27" i="10"/>
  <c r="G39" i="10"/>
  <c r="F4" i="10" a="1"/>
  <c r="F4" i="10" s="1"/>
  <c r="G4" i="10" s="1"/>
  <c r="F5" i="10" a="1"/>
  <c r="F5" i="10" s="1"/>
  <c r="G5" i="10" s="1"/>
  <c r="F6" i="10" a="1"/>
  <c r="F6" i="10"/>
  <c r="G6" i="10" s="1"/>
  <c r="F7" i="10" a="1"/>
  <c r="F7" i="10" s="1"/>
  <c r="G7" i="10" s="1"/>
  <c r="F8" i="10" a="1"/>
  <c r="F8" i="10"/>
  <c r="G8" i="10" s="1"/>
  <c r="F9" i="10" a="1"/>
  <c r="F9" i="10" s="1"/>
  <c r="G9" i="10" s="1"/>
  <c r="F10" i="10" a="1"/>
  <c r="F10" i="10" s="1"/>
  <c r="G10" i="10" s="1"/>
  <c r="F11" i="10" a="1"/>
  <c r="F11" i="10" s="1"/>
  <c r="G11" i="10" s="1"/>
  <c r="F12" i="10" a="1"/>
  <c r="F12" i="10"/>
  <c r="G12" i="10" s="1"/>
  <c r="F13" i="10" a="1"/>
  <c r="F13" i="10"/>
  <c r="G13" i="10" s="1"/>
  <c r="F14" i="10" a="1"/>
  <c r="F14" i="10"/>
  <c r="G14" i="10" s="1"/>
  <c r="F15" i="10" a="1"/>
  <c r="F15" i="10"/>
  <c r="G15" i="10" s="1"/>
  <c r="F16" i="10" a="1"/>
  <c r="F16" i="10"/>
  <c r="G16" i="10" s="1"/>
  <c r="F17" i="10" a="1"/>
  <c r="F17" i="10" s="1"/>
  <c r="G17" i="10" s="1"/>
  <c r="F18" i="10" a="1"/>
  <c r="F18" i="10"/>
  <c r="F19" i="10" a="1"/>
  <c r="F19" i="10"/>
  <c r="G19" i="10" s="1"/>
  <c r="F20" i="10" a="1"/>
  <c r="F20" i="10"/>
  <c r="G20" i="10" s="1"/>
  <c r="F21" i="10" a="1"/>
  <c r="F21" i="10"/>
  <c r="G21" i="10" s="1"/>
  <c r="F22" i="10" a="1"/>
  <c r="F22" i="10" s="1"/>
  <c r="G22" i="10" s="1"/>
  <c r="F23" i="10" a="1"/>
  <c r="F23" i="10" s="1"/>
  <c r="G23" i="10" s="1"/>
  <c r="F24" i="10" a="1"/>
  <c r="F24" i="10" s="1"/>
  <c r="G24" i="10" s="1"/>
  <c r="F25" i="10" a="1"/>
  <c r="F25" i="10" s="1"/>
  <c r="G25" i="10" s="1"/>
  <c r="F26" i="10" a="1"/>
  <c r="F26" i="10"/>
  <c r="F27" i="10" a="1"/>
  <c r="F27" i="10"/>
  <c r="F28" i="10" a="1"/>
  <c r="F28" i="10"/>
  <c r="G28" i="10" s="1"/>
  <c r="F29" i="10" a="1"/>
  <c r="F29" i="10" s="1"/>
  <c r="G29" i="10" s="1"/>
  <c r="F30" i="10" a="1"/>
  <c r="F30" i="10"/>
  <c r="G30" i="10" s="1"/>
  <c r="F31" i="10" a="1"/>
  <c r="F31" i="10" s="1"/>
  <c r="G31" i="10" s="1"/>
  <c r="F32" i="10" a="1"/>
  <c r="F32" i="10"/>
  <c r="G32" i="10" s="1"/>
  <c r="F33" i="10" a="1"/>
  <c r="F33" i="10"/>
  <c r="G33" i="10" s="1"/>
  <c r="F34" i="10" a="1"/>
  <c r="F34" i="10"/>
  <c r="G34" i="10" s="1"/>
  <c r="F35" i="10" a="1"/>
  <c r="F35" i="10" s="1"/>
  <c r="G35" i="10" s="1"/>
  <c r="F36" i="10" a="1"/>
  <c r="F36" i="10"/>
  <c r="G36" i="10" s="1"/>
  <c r="F37" i="10" a="1"/>
  <c r="F37" i="10" s="1"/>
  <c r="G37" i="10" s="1"/>
  <c r="F38" i="10" a="1"/>
  <c r="F38" i="10" s="1"/>
  <c r="G38" i="10" s="1"/>
  <c r="F39" i="10" a="1"/>
  <c r="F39" i="10"/>
  <c r="F40" i="10" a="1"/>
  <c r="F40" i="10"/>
  <c r="G40" i="10" s="1"/>
  <c r="F41" i="10" a="1"/>
  <c r="F41" i="10" s="1"/>
  <c r="G41" i="10" s="1"/>
  <c r="F42" i="10" a="1"/>
  <c r="F42" i="10" s="1"/>
  <c r="G42" i="10" s="1"/>
  <c r="F43" i="10" a="1"/>
  <c r="F43" i="10"/>
  <c r="G43" i="10" s="1"/>
  <c r="F44" i="10" a="1"/>
  <c r="F44" i="10"/>
  <c r="G44" i="10" s="1"/>
  <c r="F45" i="10" a="1"/>
  <c r="F45" i="10" s="1"/>
  <c r="G45" i="10" s="1"/>
  <c r="F46" i="10" a="1"/>
  <c r="F46" i="10"/>
  <c r="G46" i="10" s="1"/>
  <c r="F47" i="10" a="1"/>
  <c r="F47" i="10" s="1"/>
  <c r="G47" i="10" s="1"/>
  <c r="F48" i="10" a="1"/>
  <c r="F48" i="10"/>
  <c r="G48" i="10" s="1"/>
  <c r="F49" i="10" a="1"/>
  <c r="F49" i="10"/>
  <c r="G49" i="10" s="1"/>
  <c r="F50" i="10" a="1"/>
  <c r="F50" i="10" s="1"/>
  <c r="G50" i="10" s="1"/>
  <c r="F51" i="10" a="1"/>
  <c r="F51" i="10"/>
  <c r="G51" i="10" s="1"/>
  <c r="F52" i="10" a="1"/>
  <c r="F52" i="10" s="1"/>
  <c r="G52" i="10" s="1"/>
  <c r="F53" i="10" a="1"/>
  <c r="F53" i="10" s="1"/>
  <c r="G53" i="10" s="1"/>
  <c r="D4" i="3"/>
  <c r="E4" i="3" s="1"/>
  <c r="D5" i="3"/>
  <c r="E5" i="3" s="1"/>
  <c r="D3" i="3"/>
  <c r="E3" i="3" s="1"/>
  <c r="D8" i="2"/>
  <c r="D7" i="2"/>
  <c r="D6" i="2"/>
  <c r="D5" i="2"/>
  <c r="D4" i="2"/>
  <c r="D3" i="2"/>
  <c r="E54" i="12"/>
  <c r="E5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<sst xmlns="http://schemas.openxmlformats.org/spreadsheetml/2006/main" count="1035" uniqueCount="155">
  <si>
    <t>Employee ID</t>
  </si>
  <si>
    <t>Department</t>
  </si>
  <si>
    <t>Employee</t>
  </si>
  <si>
    <t>ID18</t>
  </si>
  <si>
    <t>Sales</t>
  </si>
  <si>
    <t>James Willard</t>
  </si>
  <si>
    <t>ID8</t>
  </si>
  <si>
    <t>Robert Spear</t>
  </si>
  <si>
    <t>ID24</t>
  </si>
  <si>
    <t>Paul Garza</t>
  </si>
  <si>
    <t>ID23</t>
  </si>
  <si>
    <t>ID13</t>
  </si>
  <si>
    <t>Kim West</t>
  </si>
  <si>
    <t>ID7</t>
  </si>
  <si>
    <t>Stevie Bridge</t>
  </si>
  <si>
    <t>ID19</t>
  </si>
  <si>
    <t>Paul Wells</t>
  </si>
  <si>
    <t>ID22</t>
  </si>
  <si>
    <t>Ewan Thompson</t>
  </si>
  <si>
    <t>ID5</t>
  </si>
  <si>
    <t>Walter Miller</t>
  </si>
  <si>
    <t>ID9</t>
  </si>
  <si>
    <t>Peter Ramsy</t>
  </si>
  <si>
    <t>ID17</t>
  </si>
  <si>
    <t>Wolfgang Ramjac</t>
  </si>
  <si>
    <t>ID10</t>
  </si>
  <si>
    <t>Brigitte Bond</t>
  </si>
  <si>
    <t>ID21</t>
  </si>
  <si>
    <t>Maria Tot</t>
  </si>
  <si>
    <t>ID3</t>
  </si>
  <si>
    <t>Procurement</t>
  </si>
  <si>
    <t>Natalie Porter</t>
  </si>
  <si>
    <t>ID29</t>
  </si>
  <si>
    <t>Andre Cooper</t>
  </si>
  <si>
    <t>ID30</t>
  </si>
  <si>
    <t>Robert Musser</t>
  </si>
  <si>
    <t>ID14</t>
  </si>
  <si>
    <t>Ann Withers</t>
  </si>
  <si>
    <t>ID16</t>
  </si>
  <si>
    <t>Corinna Schmidt</t>
  </si>
  <si>
    <t>ID27</t>
  </si>
  <si>
    <t>Mike Saban</t>
  </si>
  <si>
    <t>ID4</t>
  </si>
  <si>
    <t>Finance</t>
  </si>
  <si>
    <t>Gary Miller</t>
  </si>
  <si>
    <t>ID12</t>
  </si>
  <si>
    <t>Richard Elliot</t>
  </si>
  <si>
    <t>ID20</t>
  </si>
  <si>
    <t>Roger Mun</t>
  </si>
  <si>
    <t>ID28</t>
  </si>
  <si>
    <t>Daniel Garrett</t>
  </si>
  <si>
    <t>ID25</t>
  </si>
  <si>
    <t>Paul Hill</t>
  </si>
  <si>
    <t>ID1</t>
  </si>
  <si>
    <t>Crystal Doyle</t>
  </si>
  <si>
    <t>ID15</t>
  </si>
  <si>
    <t>Betina Bauer</t>
  </si>
  <si>
    <t>ID2</t>
  </si>
  <si>
    <t>Daniela Schreiber</t>
  </si>
  <si>
    <t>ID11</t>
  </si>
  <si>
    <t>Dan Ziegler</t>
  </si>
  <si>
    <t>ID26</t>
  </si>
  <si>
    <t>Robert Richardson</t>
  </si>
  <si>
    <t>ID6</t>
  </si>
  <si>
    <t>Robert Blume</t>
  </si>
  <si>
    <t>ID31</t>
  </si>
  <si>
    <t>Lukas Hofer</t>
  </si>
  <si>
    <t>EmployeID</t>
  </si>
  <si>
    <t>Bonus %</t>
  </si>
  <si>
    <t>Employee Name</t>
  </si>
  <si>
    <t>ID32</t>
  </si>
  <si>
    <t>Ashley Lee</t>
  </si>
  <si>
    <t>ID33</t>
  </si>
  <si>
    <t>Tommy Lee</t>
  </si>
  <si>
    <t>ID34</t>
  </si>
  <si>
    <t>Mercy Mayo</t>
  </si>
  <si>
    <t>ID35</t>
  </si>
  <si>
    <t>John Baptist</t>
  </si>
  <si>
    <t>ID36</t>
  </si>
  <si>
    <t>Joseph Vinod</t>
  </si>
  <si>
    <t>ID37</t>
  </si>
  <si>
    <t>Sarah Gavlace</t>
  </si>
  <si>
    <t>ID38</t>
  </si>
  <si>
    <t>Hanna Morea</t>
  </si>
  <si>
    <t>ID39</t>
  </si>
  <si>
    <t>John Mark</t>
  </si>
  <si>
    <t>ID40</t>
  </si>
  <si>
    <t>John Mylas</t>
  </si>
  <si>
    <t>ID41</t>
  </si>
  <si>
    <t>Isaac Doantan</t>
  </si>
  <si>
    <t>ID42</t>
  </si>
  <si>
    <t>Stephen Hughes</t>
  </si>
  <si>
    <t>ID43</t>
  </si>
  <si>
    <t xml:space="preserve">Stephen Hawkings </t>
  </si>
  <si>
    <t>ID44</t>
  </si>
  <si>
    <t>Mahitha Nowman</t>
  </si>
  <si>
    <t>ID45</t>
  </si>
  <si>
    <t>Charles Paul</t>
  </si>
  <si>
    <t>ID46</t>
  </si>
  <si>
    <t>Sharon Rose</t>
  </si>
  <si>
    <t>ID47</t>
  </si>
  <si>
    <t>Edward William</t>
  </si>
  <si>
    <t>ID48</t>
  </si>
  <si>
    <t>Rose Kuntum</t>
  </si>
  <si>
    <t>ID49</t>
  </si>
  <si>
    <t xml:space="preserve">Lenny Karwiz </t>
  </si>
  <si>
    <t>ID50</t>
  </si>
  <si>
    <t>Ruth Joseph</t>
  </si>
  <si>
    <t>Yearly Sal</t>
  </si>
  <si>
    <t>Statistical Methods</t>
  </si>
  <si>
    <t>Average</t>
  </si>
  <si>
    <t>Median</t>
  </si>
  <si>
    <t xml:space="preserve">Mode </t>
  </si>
  <si>
    <t>Max</t>
  </si>
  <si>
    <t>Min</t>
  </si>
  <si>
    <t>Sum</t>
  </si>
  <si>
    <t>Salries by Department</t>
  </si>
  <si>
    <t>Country</t>
  </si>
  <si>
    <t>Australia</t>
  </si>
  <si>
    <t>Netherlands</t>
  </si>
  <si>
    <t>USA</t>
  </si>
  <si>
    <t xml:space="preserve">Salaries By Country </t>
  </si>
  <si>
    <t xml:space="preserve">a.Using Formula </t>
  </si>
  <si>
    <t>b.Using Pivote Table</t>
  </si>
  <si>
    <t xml:space="preserve">b.Least 2 Salaried by Deparment </t>
  </si>
  <si>
    <t xml:space="preserve">b.Least 2 Salaried by Country </t>
  </si>
  <si>
    <t>a.Top 2 Salaried by Department, Add a Slicer</t>
  </si>
  <si>
    <t>a.Top 5 Salaried by Country, Add a Slicer</t>
  </si>
  <si>
    <t>Total</t>
  </si>
  <si>
    <t>Calculate Bonus based on %</t>
  </si>
  <si>
    <t>Employee with bonus</t>
  </si>
  <si>
    <t>Employee Report with Bonus payout by Country and By Dept</t>
  </si>
  <si>
    <t>Create a report with Bonus &amp; Payout (Using XLookUp)</t>
  </si>
  <si>
    <t>Master Data</t>
  </si>
  <si>
    <t>Salaries By Department (Using Formulas)</t>
  </si>
  <si>
    <t>Salaries By Department (Using Pivot Table)</t>
  </si>
  <si>
    <t>Top 2 salaried by Department (with Slicer)</t>
  </si>
  <si>
    <t xml:space="preserve">Last 2 salaried by Department </t>
  </si>
  <si>
    <t>Top 2 Salaries by Country (Apply Slicer)</t>
  </si>
  <si>
    <t>Last 2 Salaries by Country</t>
  </si>
  <si>
    <t>Outcome should be as below</t>
  </si>
  <si>
    <t>Output should be like below</t>
  </si>
  <si>
    <t>Output should look like below</t>
  </si>
  <si>
    <t>Statistical Methods - Emp Salary</t>
  </si>
  <si>
    <t>Tim Watson</t>
  </si>
  <si>
    <t>#</t>
  </si>
  <si>
    <t>EMP Salary</t>
  </si>
  <si>
    <t>Mode</t>
  </si>
  <si>
    <t>Sum of Salaries</t>
  </si>
  <si>
    <t>Row Labels</t>
  </si>
  <si>
    <t>Sum of Yearly Sal</t>
  </si>
  <si>
    <t>Salary</t>
  </si>
  <si>
    <t>(All)</t>
  </si>
  <si>
    <t>Bonus $s</t>
  </si>
  <si>
    <t>Sum of Bonus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</si>
</sst>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_([$$-409]* #,##0.00_);_([$$-409]* \(#,##0.00\);_([$$-409]* &quot;-&quot;??_);_(@_)"/>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24"/>
      <color theme="1"/>
      <name val="Calibri"/>
      <family val="2"/>
      <scheme val="minor"/>
    </font>
    <font>
      <sz val="28"/>
      <color theme="1"/>
      <name val="Calibri"/>
      <family val="2"/>
      <scheme val="minor"/>
    </font>
    <font>
      <b/>
      <sz val="11"/>
      <color theme="0"/>
      <name val="Calibri"/>
      <family val="2"/>
      <scheme val="minor"/>
    </font>
  </fonts>
  <fills count="8">
    <fill>
      <patternFill patternType="none"/>
    </fill>
    <fill>
      <patternFill patternType="gray125"/>
    </fill>
    <fill>
      <patternFill patternType="solid">
        <fgColor theme="4" tint="0.39997558519241921"/>
        <bgColor indexed="64"/>
      </patternFill>
    </fill>
    <fill>
      <patternFill patternType="solid">
        <fgColor theme="2" tint="-0.249977111117893"/>
        <bgColor indexed="64"/>
      </patternFill>
    </fill>
    <fill>
      <patternFill patternType="solid">
        <fgColor theme="5" tint="0.39997558519241921"/>
        <bgColor indexed="64"/>
      </patternFill>
    </fill>
    <fill>
      <patternFill patternType="solid">
        <fgColor rgb="FF0070C0"/>
        <bgColor indexed="64"/>
      </patternFill>
    </fill>
    <fill>
      <patternFill patternType="solid">
        <fgColor theme="8" tint="0.39997558519241921"/>
        <bgColor indexed="64"/>
      </patternFill>
    </fill>
    <fill>
      <patternFill patternType="solid">
        <fgColor theme="8" tint="0.3999450666829432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dotted">
        <color auto="1"/>
      </left>
      <right/>
      <top/>
      <bottom/>
      <diagonal/>
    </border>
    <border>
      <left/>
      <right style="dotted">
        <color auto="1"/>
      </right>
      <top/>
      <bottom/>
      <diagonal/>
    </border>
    <border>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style="hair">
        <color auto="1"/>
      </left>
      <right style="hair">
        <color auto="1"/>
      </right>
      <top style="hair">
        <color auto="1"/>
      </top>
      <bottom style="hair">
        <color auto="1"/>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55">
    <xf numFmtId="0" fontId="0" fillId="0" borderId="0" xfId="0"/>
    <xf numFmtId="0" fontId="0" fillId="0" borderId="1" xfId="0" applyBorder="1"/>
    <xf numFmtId="9" fontId="0" fillId="0" borderId="1" xfId="0" applyNumberFormat="1" applyBorder="1"/>
    <xf numFmtId="0" fontId="0" fillId="0" borderId="2" xfId="0" applyBorder="1"/>
    <xf numFmtId="0" fontId="2" fillId="0" borderId="4" xfId="0" applyFont="1" applyBorder="1"/>
    <xf numFmtId="0" fontId="2" fillId="0" borderId="5" xfId="0" applyFont="1" applyBorder="1"/>
    <xf numFmtId="0" fontId="0" fillId="0" borderId="7" xfId="0" applyBorder="1"/>
    <xf numFmtId="0" fontId="0" fillId="0" borderId="8" xfId="0" applyBorder="1"/>
    <xf numFmtId="0" fontId="0" fillId="0" borderId="3" xfId="0" applyBorder="1"/>
    <xf numFmtId="0" fontId="2" fillId="0" borderId="6" xfId="0" applyFont="1" applyBorder="1"/>
    <xf numFmtId="9" fontId="0" fillId="0" borderId="8" xfId="0" applyNumberFormat="1" applyBorder="1"/>
    <xf numFmtId="0" fontId="0" fillId="0" borderId="9" xfId="0" applyBorder="1"/>
    <xf numFmtId="164" fontId="2" fillId="0" borderId="6" xfId="0" applyNumberFormat="1" applyFont="1" applyBorder="1"/>
    <xf numFmtId="164" fontId="0" fillId="0" borderId="3" xfId="1" applyNumberFormat="1" applyFont="1" applyBorder="1"/>
    <xf numFmtId="164" fontId="0" fillId="0" borderId="9" xfId="1" applyNumberFormat="1" applyFont="1" applyBorder="1"/>
    <xf numFmtId="164" fontId="0" fillId="0" borderId="0" xfId="0" applyNumberFormat="1"/>
    <xf numFmtId="44" fontId="0" fillId="0" borderId="0" xfId="2" applyFont="1"/>
    <xf numFmtId="0" fontId="0" fillId="0" borderId="0" xfId="0" applyAlignment="1">
      <alignment horizontal="center"/>
    </xf>
    <xf numFmtId="0" fontId="0" fillId="2" borderId="0" xfId="0" applyFill="1"/>
    <xf numFmtId="0" fontId="4" fillId="3" borderId="0" xfId="0" applyFont="1" applyFill="1"/>
    <xf numFmtId="164" fontId="1" fillId="0" borderId="9" xfId="0" applyNumberFormat="1" applyFont="1" applyBorder="1"/>
    <xf numFmtId="0" fontId="3" fillId="0" borderId="0" xfId="0" applyFont="1"/>
    <xf numFmtId="0" fontId="0" fillId="4" borderId="1" xfId="0" applyFill="1" applyBorder="1" applyAlignment="1">
      <alignment horizontal="center"/>
    </xf>
    <xf numFmtId="0" fontId="0" fillId="0" borderId="1" xfId="0" applyBorder="1" applyAlignment="1">
      <alignment horizontal="center"/>
    </xf>
    <xf numFmtId="44" fontId="0" fillId="0" borderId="1" xfId="0" applyNumberFormat="1" applyBorder="1"/>
    <xf numFmtId="0" fontId="0" fillId="0" borderId="0" xfId="0" pivotButton="1"/>
    <xf numFmtId="0" fontId="0" fillId="0" borderId="0" xfId="0" applyAlignment="1">
      <alignment horizontal="left"/>
    </xf>
    <xf numFmtId="44" fontId="0" fillId="0" borderId="0" xfId="0" applyNumberFormat="1"/>
    <xf numFmtId="0" fontId="0" fillId="0" borderId="11" xfId="0" pivotButton="1" applyBorder="1"/>
    <xf numFmtId="0" fontId="0" fillId="0" borderId="10" xfId="0" applyBorder="1"/>
    <xf numFmtId="44" fontId="4" fillId="3" borderId="0" xfId="0" applyNumberFormat="1" applyFont="1" applyFill="1"/>
    <xf numFmtId="0" fontId="0" fillId="0" borderId="14" xfId="0" applyBorder="1" applyAlignment="1">
      <alignment horizontal="left"/>
    </xf>
    <xf numFmtId="44" fontId="0" fillId="0" borderId="15" xfId="0" applyNumberFormat="1" applyBorder="1"/>
    <xf numFmtId="0" fontId="0" fillId="0" borderId="14" xfId="0" pivotButton="1" applyBorder="1"/>
    <xf numFmtId="44" fontId="0" fillId="0" borderId="15" xfId="0" applyNumberFormat="1" applyBorder="1" applyAlignment="1">
      <alignment horizontal="center"/>
    </xf>
    <xf numFmtId="0" fontId="0" fillId="0" borderId="15" xfId="0" applyBorder="1" applyAlignment="1">
      <alignment horizontal="center"/>
    </xf>
    <xf numFmtId="0" fontId="0" fillId="0" borderId="15" xfId="0" applyBorder="1"/>
    <xf numFmtId="44" fontId="0" fillId="0" borderId="13" xfId="0" applyNumberFormat="1" applyBorder="1"/>
    <xf numFmtId="0" fontId="0" fillId="0" borderId="16" xfId="0" pivotButton="1" applyBorder="1"/>
    <xf numFmtId="0" fontId="5" fillId="5" borderId="14" xfId="0" applyFont="1" applyFill="1" applyBorder="1"/>
    <xf numFmtId="0" fontId="0" fillId="0" borderId="14" xfId="0" applyBorder="1"/>
    <xf numFmtId="44" fontId="0" fillId="0" borderId="17" xfId="0" applyNumberFormat="1" applyBorder="1"/>
    <xf numFmtId="0" fontId="2" fillId="0" borderId="1" xfId="0" applyFont="1" applyBorder="1" applyAlignment="1">
      <alignment horizontal="center"/>
    </xf>
    <xf numFmtId="9" fontId="2" fillId="0" borderId="1" xfId="3" applyFont="1" applyBorder="1" applyAlignment="1">
      <alignment horizontal="center"/>
    </xf>
    <xf numFmtId="9" fontId="4" fillId="3" borderId="0" xfId="3" applyFont="1" applyFill="1" applyAlignment="1">
      <alignment horizontal="center"/>
    </xf>
    <xf numFmtId="9" fontId="0" fillId="0" borderId="0" xfId="3" applyFont="1" applyAlignment="1">
      <alignment horizontal="center"/>
    </xf>
    <xf numFmtId="9" fontId="0" fillId="0" borderId="1" xfId="3" applyFont="1" applyBorder="1" applyAlignment="1">
      <alignment horizontal="center"/>
    </xf>
    <xf numFmtId="164" fontId="0" fillId="0" borderId="1" xfId="0" applyNumberFormat="1" applyBorder="1" applyAlignment="1">
      <alignment horizontal="center"/>
    </xf>
    <xf numFmtId="44" fontId="0" fillId="0" borderId="0" xfId="2" applyFont="1" applyAlignment="1">
      <alignment horizontal="center"/>
    </xf>
    <xf numFmtId="44" fontId="0" fillId="6" borderId="13" xfId="0" applyNumberFormat="1" applyFill="1" applyBorder="1"/>
    <xf numFmtId="0" fontId="0" fillId="7" borderId="12" xfId="0" applyFill="1" applyBorder="1"/>
    <xf numFmtId="0" fontId="0" fillId="4" borderId="3" xfId="0" applyFill="1" applyBorder="1" applyAlignment="1">
      <alignment horizontal="center"/>
    </xf>
    <xf numFmtId="0" fontId="0" fillId="4" borderId="2" xfId="0" applyFill="1" applyBorder="1" applyAlignment="1">
      <alignment horizontal="center"/>
    </xf>
    <xf numFmtId="0" fontId="5" fillId="5" borderId="17" xfId="0" applyFont="1" applyFill="1" applyBorder="1" applyAlignment="1">
      <alignment horizontal="center"/>
    </xf>
    <xf numFmtId="0" fontId="5" fillId="5" borderId="15" xfId="0" applyFont="1" applyFill="1" applyBorder="1" applyAlignment="1">
      <alignment horizontal="center"/>
    </xf>
  </cellXfs>
  <cellStyles count="4">
    <cellStyle name="Comma" xfId="1" builtinId="3"/>
    <cellStyle name="Currency" xfId="2" builtinId="4"/>
    <cellStyle name="Normal" xfId="0" builtinId="0"/>
    <cellStyle name="Percent" xfId="3" builtinId="5"/>
  </cellStyles>
  <dxfs count="131">
    <dxf>
      <fill>
        <patternFill>
          <bgColor theme="8" tint="0.39994506668294322"/>
        </patternFill>
      </fill>
    </dxf>
    <dxf>
      <fill>
        <patternFill>
          <bgColor theme="8" tint="0.39997558519241921"/>
        </patternFill>
      </fill>
    </dxf>
    <dxf>
      <fill>
        <patternFill patternType="solid">
          <bgColor theme="8"/>
        </patternFill>
      </fill>
    </dxf>
    <dxf>
      <fill>
        <patternFill patternType="solid">
          <bgColor theme="8"/>
        </patternFill>
      </fill>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numFmt numFmtId="34" formatCode="_(&quot;$&quot;* #,##0.00_);_(&quot;$&quot;* \(#,##0.00\);_(&quot;$&quot;* &quot;-&quot;??_);_(@_)"/>
    </dxf>
    <dxf>
      <numFmt numFmtId="34" formatCode="_(&quot;$&quot;* #,##0.00_);_(&quot;$&quot;* \(#,##0.00\);_(&quot;$&quot;* &quot;-&quot;??_);_(@_)"/>
    </dxf>
    <dxf>
      <fill>
        <patternFill patternType="none">
          <fgColor indexed="64"/>
          <bgColor indexed="65"/>
        </patternFill>
      </fill>
      <border diagonalUp="0" diagonalDown="0">
        <left style="thin">
          <color indexed="64"/>
        </left>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border diagonalUp="0" diagonalDown="0" outline="0">
        <left style="thin">
          <color indexed="64"/>
        </left>
        <right style="thin">
          <color indexed="64"/>
        </right>
        <top style="thin">
          <color indexed="64"/>
        </top>
        <bottom style="thin">
          <color indexed="64"/>
        </bottom>
      </border>
    </dxf>
    <dxf>
      <numFmt numFmtId="164" formatCode="_([$$-409]* #,##0.00_);_([$$-409]* \(#,##0.00\);_([$$-409]* &quot;-&quot;??_);_(@_)"/>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border>
        <bottom style="hair">
          <color auto="1"/>
        </bottom>
      </border>
    </dxf>
    <dxf>
      <border>
        <bottom style="hair">
          <color auto="1"/>
        </bottom>
      </border>
    </dxf>
    <dxf>
      <border>
        <top style="hair">
          <color auto="1"/>
        </top>
      </border>
    </dxf>
    <dxf>
      <border>
        <top style="hair">
          <color auto="1"/>
        </top>
      </border>
    </dxf>
    <dxf>
      <border>
        <vertical style="hair">
          <color auto="1"/>
        </vertical>
        <horizontal style="hair">
          <color auto="1"/>
        </horizontal>
      </border>
    </dxf>
    <dxf>
      <border>
        <vertical style="hair">
          <color auto="1"/>
        </vertical>
        <horizontal style="hair">
          <color auto="1"/>
        </horizontal>
      </border>
    </dxf>
    <dxf>
      <border>
        <vertical style="hair">
          <color auto="1"/>
        </vertical>
        <horizontal style="hair">
          <color auto="1"/>
        </horizontal>
      </border>
    </dxf>
    <dxf>
      <numFmt numFmtId="34" formatCode="_(&quot;$&quot;* #,##0.00_);_(&quot;$&quot;* \(#,##0.00\);_(&quot;$&quot;* &quot;-&quot;??_);_(@_)"/>
    </dxf>
    <dxf>
      <numFmt numFmtId="34" formatCode="_(&quot;$&quot;* #,##0.00_);_(&quot;$&quot;* \(#,##0.00\);_(&quot;$&quot;* &quot;-&quot;??_);_(@_)"/>
    </dxf>
    <dxf>
      <numFmt numFmtId="34" formatCode="_(&quot;$&quot;* #,##0.00_);_(&quot;$&quot;* \(#,##0.00\);_(&quot;$&quot;* &quot;-&quot;??_);_(@_)"/>
    </dxf>
    <dxf>
      <alignment horizontal="center"/>
    </dxf>
    <dxf>
      <border>
        <vertical style="hair">
          <color auto="1"/>
        </vertical>
        <horizontal style="hair">
          <color auto="1"/>
        </horizontal>
      </border>
    </dxf>
    <dxf>
      <border>
        <vertical style="hair">
          <color auto="1"/>
        </vertical>
        <horizontal style="hair">
          <color auto="1"/>
        </horizontal>
      </border>
    </dxf>
    <dxf>
      <border>
        <vertical style="hair">
          <color auto="1"/>
        </vertical>
        <horizontal style="hair">
          <color auto="1"/>
        </horizontal>
      </border>
    </dxf>
    <dxf>
      <border>
        <vertical style="hair">
          <color auto="1"/>
        </vertical>
        <horizontal style="hair">
          <color auto="1"/>
        </horizontal>
      </border>
    </dxf>
    <dxf>
      <border>
        <vertical style="hair">
          <color auto="1"/>
        </vertical>
        <horizontal style="hair">
          <color auto="1"/>
        </horizontal>
      </border>
    </dxf>
    <dxf>
      <border>
        <top style="hair">
          <color auto="1"/>
        </top>
        <bottom style="hair">
          <color auto="1"/>
        </bottom>
      </border>
    </dxf>
    <dxf>
      <border>
        <top style="hair">
          <color auto="1"/>
        </top>
        <bottom style="hair">
          <color auto="1"/>
        </bottom>
      </border>
    </dxf>
    <dxf>
      <border>
        <top style="hair">
          <color auto="1"/>
        </top>
        <bottom style="hair">
          <color auto="1"/>
        </bottom>
      </border>
    </dxf>
    <dxf>
      <border>
        <top style="hair">
          <color auto="1"/>
        </top>
        <bottom style="hair">
          <color auto="1"/>
        </bottom>
      </border>
    </dxf>
    <dxf>
      <border>
        <top style="hair">
          <color auto="1"/>
        </top>
        <bottom style="hair">
          <color auto="1"/>
        </bottom>
      </border>
    </dxf>
    <dxf>
      <border>
        <right style="dotted">
          <color auto="1"/>
        </right>
      </border>
    </dxf>
    <dxf>
      <border>
        <right style="dotted">
          <color auto="1"/>
        </right>
      </border>
    </dxf>
    <dxf>
      <numFmt numFmtId="34" formatCode="_(&quot;$&quot;* #,##0.00_);_(&quot;$&quot;* \(#,##0.00\);_(&quot;$&quot;* &quot;-&quot;??_);_(@_)"/>
    </dxf>
    <dxf>
      <border>
        <bottom style="dotted">
          <color auto="1"/>
        </bottom>
      </border>
    </dxf>
    <dxf>
      <border>
        <top style="dotted">
          <color auto="1"/>
        </top>
      </border>
    </dxf>
    <dxf>
      <border>
        <top style="dotted">
          <color auto="1"/>
        </top>
      </border>
    </dxf>
    <dxf>
      <alignment horizontal="center"/>
    </dxf>
    <dxf>
      <border>
        <bottom style="hair">
          <color auto="1"/>
        </bottom>
      </border>
    </dxf>
    <dxf>
      <border>
        <bottom style="hair">
          <color auto="1"/>
        </bottom>
      </border>
    </dxf>
    <dxf>
      <border>
        <top style="hair">
          <color auto="1"/>
        </top>
      </border>
    </dxf>
    <dxf>
      <border>
        <top style="hair">
          <color auto="1"/>
        </top>
      </border>
    </dxf>
    <dxf>
      <border>
        <bottom/>
        <vertical style="hair">
          <color auto="1"/>
        </vertical>
        <horizontal style="hair">
          <color auto="1"/>
        </horizontal>
      </border>
    </dxf>
    <dxf>
      <border>
        <bottom/>
        <vertical style="hair">
          <color auto="1"/>
        </vertical>
        <horizontal style="hair">
          <color auto="1"/>
        </horizontal>
      </border>
    </dxf>
    <dxf>
      <border>
        <bottom/>
        <vertical style="hair">
          <color auto="1"/>
        </vertical>
        <horizontal style="hair">
          <color auto="1"/>
        </horizontal>
      </border>
    </dxf>
    <dxf>
      <border>
        <bottom/>
        <vertical style="hair">
          <color auto="1"/>
        </vertical>
        <horizontal style="hair">
          <color auto="1"/>
        </horizontal>
      </border>
    </dxf>
    <dxf>
      <border>
        <bottom/>
        <vertical style="hair">
          <color auto="1"/>
        </vertical>
        <horizontal style="hair">
          <color auto="1"/>
        </horizontal>
      </border>
    </dxf>
    <dxf>
      <numFmt numFmtId="34" formatCode="_(&quot;$&quot;* #,##0.00_);_(&quot;$&quot;* \(#,##0.00\);_(&quot;$&quot;* &quot;-&quot;??_);_(@_)"/>
    </dxf>
    <dxf>
      <border>
        <right/>
      </border>
    </dxf>
    <dxf>
      <border>
        <bottom style="hair">
          <color auto="1"/>
        </bottom>
        <horizontal style="hair">
          <color auto="1"/>
        </horizontal>
      </border>
    </dxf>
    <dxf>
      <border>
        <right style="hair">
          <color auto="1"/>
        </right>
        <top style="hair">
          <color auto="1"/>
        </top>
        <bottom style="hair">
          <color auto="1"/>
        </bottom>
        <horizontal style="hair">
          <color auto="1"/>
        </horizontal>
      </border>
    </dxf>
    <dxf>
      <border>
        <right style="hair">
          <color auto="1"/>
        </right>
        <top style="hair">
          <color auto="1"/>
        </top>
        <bottom style="hair">
          <color auto="1"/>
        </bottom>
        <horizontal style="hair">
          <color auto="1"/>
        </horizontal>
      </border>
    </dxf>
    <dxf>
      <border>
        <bottom/>
      </border>
    </dxf>
    <dxf>
      <border>
        <bottom style="dotted">
          <color auto="1"/>
        </bottom>
      </border>
    </dxf>
    <dxf>
      <numFmt numFmtId="34" formatCode="_(&quot;$&quot;* #,##0.00_);_(&quot;$&quot;* \(#,##0.00\);_(&quot;$&quot;* &quot;-&quot;??_);_(@_)"/>
    </dxf>
    <dxf>
      <alignment horizontal="center"/>
    </dxf>
    <dxf>
      <border>
        <bottom style="dotted">
          <color auto="1"/>
        </bottom>
      </border>
    </dxf>
    <dxf>
      <border>
        <left/>
      </border>
    </dxf>
    <dxf>
      <border>
        <vertical style="dotted">
          <color auto="1"/>
        </vertical>
        <horizontal style="dotted">
          <color auto="1"/>
        </horizontal>
      </border>
    </dxf>
    <dxf>
      <border>
        <vertical style="dotted">
          <color auto="1"/>
        </vertical>
        <horizontal style="dotted">
          <color auto="1"/>
        </horizontal>
      </border>
    </dxf>
    <dxf>
      <alignment horizontal="center"/>
    </dxf>
    <dxf>
      <numFmt numFmtId="34" formatCode="_(&quot;$&quot;* #,##0.00_);_(&quot;$&quot;* \(#,##0.00\);_(&quot;$&quot;* &quot;-&quot;??_);_(@_)"/>
    </dxf>
    <dxf>
      <fill>
        <patternFill patternType="none">
          <fgColor indexed="64"/>
          <bgColor indexed="65"/>
        </patternFill>
      </fill>
      <border diagonalUp="0" diagonalDown="0">
        <left style="thin">
          <color indexed="64"/>
        </left>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ill>
        <patternFill patternType="none">
          <fgColor indexed="64"/>
          <bgColor indexed="65"/>
        </patternFill>
      </fill>
      <border diagonalUp="0" diagonalDown="0">
        <left style="thin">
          <color indexed="64"/>
        </left>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4.xml"/><Relationship Id="rId25" Type="http://schemas.openxmlformats.org/officeDocument/2006/relationships/customXml" Target="../customXml/item3.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44450</xdr:colOff>
      <xdr:row>11</xdr:row>
      <xdr:rowOff>38100</xdr:rowOff>
    </xdr:from>
    <xdr:to>
      <xdr:col>7</xdr:col>
      <xdr:colOff>686066</xdr:colOff>
      <xdr:row>21</xdr:row>
      <xdr:rowOff>92172</xdr:rowOff>
    </xdr:to>
    <xdr:pic>
      <xdr:nvPicPr>
        <xdr:cNvPr id="2" name="Picture 1">
          <a:extLst>
            <a:ext uri="{FF2B5EF4-FFF2-40B4-BE49-F238E27FC236}">
              <a16:creationId xmlns:a16="http://schemas.microsoft.com/office/drawing/2014/main" id="{0E8EEBE0-BE9F-050B-9180-985B4E54375E}"/>
            </a:ext>
          </a:extLst>
        </xdr:cNvPr>
        <xdr:cNvPicPr>
          <a:picLocks noChangeAspect="1"/>
        </xdr:cNvPicPr>
      </xdr:nvPicPr>
      <xdr:blipFill>
        <a:blip xmlns:r="http://schemas.openxmlformats.org/officeDocument/2006/relationships" r:embed="rId1"/>
        <a:stretch>
          <a:fillRect/>
        </a:stretch>
      </xdr:blipFill>
      <xdr:spPr>
        <a:xfrm>
          <a:off x="44450" y="1600200"/>
          <a:ext cx="5169166" cy="188604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9</xdr:row>
      <xdr:rowOff>25400</xdr:rowOff>
    </xdr:from>
    <xdr:to>
      <xdr:col>10</xdr:col>
      <xdr:colOff>305149</xdr:colOff>
      <xdr:row>16</xdr:row>
      <xdr:rowOff>65</xdr:rowOff>
    </xdr:to>
    <xdr:pic>
      <xdr:nvPicPr>
        <xdr:cNvPr id="3" name="Picture 2">
          <a:extLst>
            <a:ext uri="{FF2B5EF4-FFF2-40B4-BE49-F238E27FC236}">
              <a16:creationId xmlns:a16="http://schemas.microsoft.com/office/drawing/2014/main" id="{4C673849-57E4-D51F-7F99-E6146769612A}"/>
            </a:ext>
          </a:extLst>
        </xdr:cNvPr>
        <xdr:cNvPicPr>
          <a:picLocks noChangeAspect="1"/>
        </xdr:cNvPicPr>
      </xdr:nvPicPr>
      <xdr:blipFill>
        <a:blip xmlns:r="http://schemas.openxmlformats.org/officeDocument/2006/relationships" r:embed="rId1"/>
        <a:stretch>
          <a:fillRect/>
        </a:stretch>
      </xdr:blipFill>
      <xdr:spPr>
        <a:xfrm>
          <a:off x="25400" y="1955800"/>
          <a:ext cx="6788499" cy="126371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10</xdr:row>
      <xdr:rowOff>0</xdr:rowOff>
    </xdr:from>
    <xdr:to>
      <xdr:col>9</xdr:col>
      <xdr:colOff>415653</xdr:colOff>
      <xdr:row>16</xdr:row>
      <xdr:rowOff>152465</xdr:rowOff>
    </xdr:to>
    <xdr:pic>
      <xdr:nvPicPr>
        <xdr:cNvPr id="3" name="Picture 2">
          <a:extLst>
            <a:ext uri="{FF2B5EF4-FFF2-40B4-BE49-F238E27FC236}">
              <a16:creationId xmlns:a16="http://schemas.microsoft.com/office/drawing/2014/main" id="{40F628DE-FE02-8C87-0DF2-6C30D60489A5}"/>
            </a:ext>
          </a:extLst>
        </xdr:cNvPr>
        <xdr:cNvPicPr>
          <a:picLocks noChangeAspect="1"/>
        </xdr:cNvPicPr>
      </xdr:nvPicPr>
      <xdr:blipFill>
        <a:blip xmlns:r="http://schemas.openxmlformats.org/officeDocument/2006/relationships" r:embed="rId1"/>
        <a:stretch>
          <a:fillRect/>
        </a:stretch>
      </xdr:blipFill>
      <xdr:spPr>
        <a:xfrm>
          <a:off x="0" y="2114550"/>
          <a:ext cx="7055213" cy="125736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13</xdr:row>
      <xdr:rowOff>0</xdr:rowOff>
    </xdr:from>
    <xdr:to>
      <xdr:col>9</xdr:col>
      <xdr:colOff>361039</xdr:colOff>
      <xdr:row>25</xdr:row>
      <xdr:rowOff>21705</xdr:rowOff>
    </xdr:to>
    <xdr:pic>
      <xdr:nvPicPr>
        <xdr:cNvPr id="2" name="Picture 1">
          <a:extLst>
            <a:ext uri="{FF2B5EF4-FFF2-40B4-BE49-F238E27FC236}">
              <a16:creationId xmlns:a16="http://schemas.microsoft.com/office/drawing/2014/main" id="{493525E0-50D9-34E4-37EE-ADE3D50E429B}"/>
            </a:ext>
          </a:extLst>
        </xdr:cNvPr>
        <xdr:cNvPicPr>
          <a:picLocks noChangeAspect="1"/>
        </xdr:cNvPicPr>
      </xdr:nvPicPr>
      <xdr:blipFill>
        <a:blip xmlns:r="http://schemas.openxmlformats.org/officeDocument/2006/relationships" r:embed="rId1"/>
        <a:stretch>
          <a:fillRect/>
        </a:stretch>
      </xdr:blipFill>
      <xdr:spPr>
        <a:xfrm>
          <a:off x="0" y="2667000"/>
          <a:ext cx="6991709" cy="2235315"/>
        </a:xfrm>
        <a:prstGeom prst="rect">
          <a:avLst/>
        </a:prstGeom>
      </xdr:spPr>
    </xdr:pic>
    <xdr:clientData/>
  </xdr:twoCellAnchor>
  <xdr:twoCellAnchor editAs="oneCell">
    <xdr:from>
      <xdr:col>3</xdr:col>
      <xdr:colOff>541020</xdr:colOff>
      <xdr:row>1</xdr:row>
      <xdr:rowOff>59055</xdr:rowOff>
    </xdr:from>
    <xdr:to>
      <xdr:col>6</xdr:col>
      <xdr:colOff>548640</xdr:colOff>
      <xdr:row>8</xdr:row>
      <xdr:rowOff>57150</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F7D47986-CFB5-0C2C-30A4-F143270CE3FE}"/>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476625" y="521970"/>
              <a:ext cx="1838325" cy="12649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7</xdr:col>
      <xdr:colOff>345094</xdr:colOff>
      <xdr:row>22</xdr:row>
      <xdr:rowOff>76280</xdr:rowOff>
    </xdr:to>
    <xdr:pic>
      <xdr:nvPicPr>
        <xdr:cNvPr id="3" name="Picture 2">
          <a:extLst>
            <a:ext uri="{FF2B5EF4-FFF2-40B4-BE49-F238E27FC236}">
              <a16:creationId xmlns:a16="http://schemas.microsoft.com/office/drawing/2014/main" id="{1A6582CC-8113-403E-2E55-B1EB2B405B90}"/>
            </a:ext>
          </a:extLst>
        </xdr:cNvPr>
        <xdr:cNvPicPr>
          <a:picLocks noChangeAspect="1"/>
        </xdr:cNvPicPr>
      </xdr:nvPicPr>
      <xdr:blipFill>
        <a:blip xmlns:r="http://schemas.openxmlformats.org/officeDocument/2006/relationships" r:embed="rId1"/>
        <a:stretch>
          <a:fillRect/>
        </a:stretch>
      </xdr:blipFill>
      <xdr:spPr>
        <a:xfrm>
          <a:off x="0" y="2851150"/>
          <a:ext cx="5620039" cy="154948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9</xdr:col>
      <xdr:colOff>13039</xdr:colOff>
      <xdr:row>25</xdr:row>
      <xdr:rowOff>19155</xdr:rowOff>
    </xdr:to>
    <xdr:pic>
      <xdr:nvPicPr>
        <xdr:cNvPr id="2" name="Picture 1">
          <a:extLst>
            <a:ext uri="{FF2B5EF4-FFF2-40B4-BE49-F238E27FC236}">
              <a16:creationId xmlns:a16="http://schemas.microsoft.com/office/drawing/2014/main" id="{E0E516C2-E605-8809-EF46-2F559163D22F}"/>
            </a:ext>
          </a:extLst>
        </xdr:cNvPr>
        <xdr:cNvPicPr>
          <a:picLocks noChangeAspect="1"/>
        </xdr:cNvPicPr>
      </xdr:nvPicPr>
      <xdr:blipFill>
        <a:blip xmlns:r="http://schemas.openxmlformats.org/officeDocument/2006/relationships" r:embed="rId1"/>
        <a:stretch>
          <a:fillRect/>
        </a:stretch>
      </xdr:blipFill>
      <xdr:spPr>
        <a:xfrm>
          <a:off x="0" y="2851150"/>
          <a:ext cx="6597989" cy="2044805"/>
        </a:xfrm>
        <a:prstGeom prst="rect">
          <a:avLst/>
        </a:prstGeom>
      </xdr:spPr>
    </xdr:pic>
    <xdr:clientData/>
  </xdr:twoCellAnchor>
  <xdr:twoCellAnchor editAs="oneCell">
    <xdr:from>
      <xdr:col>4</xdr:col>
      <xdr:colOff>9525</xdr:colOff>
      <xdr:row>1</xdr:row>
      <xdr:rowOff>171451</xdr:rowOff>
    </xdr:from>
    <xdr:to>
      <xdr:col>7</xdr:col>
      <xdr:colOff>19050</xdr:colOff>
      <xdr:row>8</xdr:row>
      <xdr:rowOff>59056</xdr:rowOff>
    </xdr:to>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a16="http://schemas.microsoft.com/office/drawing/2014/main" id="{13D5644B-582D-C1B0-C2F7-6147854234F4}"/>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3554730" y="634366"/>
              <a:ext cx="1832610" cy="11544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7</xdr:col>
      <xdr:colOff>477170</xdr:colOff>
      <xdr:row>22</xdr:row>
      <xdr:rowOff>152484</xdr:rowOff>
    </xdr:to>
    <xdr:pic>
      <xdr:nvPicPr>
        <xdr:cNvPr id="3" name="Picture 2">
          <a:extLst>
            <a:ext uri="{FF2B5EF4-FFF2-40B4-BE49-F238E27FC236}">
              <a16:creationId xmlns:a16="http://schemas.microsoft.com/office/drawing/2014/main" id="{C66A2694-C663-EB12-14F9-A7D21976AA6F}"/>
            </a:ext>
          </a:extLst>
        </xdr:cNvPr>
        <xdr:cNvPicPr>
          <a:picLocks noChangeAspect="1"/>
        </xdr:cNvPicPr>
      </xdr:nvPicPr>
      <xdr:blipFill>
        <a:blip xmlns:r="http://schemas.openxmlformats.org/officeDocument/2006/relationships" r:embed="rId1"/>
        <a:stretch>
          <a:fillRect/>
        </a:stretch>
      </xdr:blipFill>
      <xdr:spPr>
        <a:xfrm>
          <a:off x="0" y="2851150"/>
          <a:ext cx="5550185" cy="162568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60</xdr:row>
      <xdr:rowOff>24765</xdr:rowOff>
    </xdr:from>
    <xdr:to>
      <xdr:col>7</xdr:col>
      <xdr:colOff>735697</xdr:colOff>
      <xdr:row>79</xdr:row>
      <xdr:rowOff>96702</xdr:rowOff>
    </xdr:to>
    <xdr:pic>
      <xdr:nvPicPr>
        <xdr:cNvPr id="3" name="Picture 2">
          <a:extLst>
            <a:ext uri="{FF2B5EF4-FFF2-40B4-BE49-F238E27FC236}">
              <a16:creationId xmlns:a16="http://schemas.microsoft.com/office/drawing/2014/main" id="{A9FDD7AA-C114-2D6E-BDE0-6E2997A3D20E}"/>
            </a:ext>
          </a:extLst>
        </xdr:cNvPr>
        <xdr:cNvPicPr>
          <a:picLocks noChangeAspect="1"/>
        </xdr:cNvPicPr>
      </xdr:nvPicPr>
      <xdr:blipFill>
        <a:blip xmlns:r="http://schemas.openxmlformats.org/officeDocument/2006/relationships" r:embed="rId1"/>
        <a:stretch>
          <a:fillRect/>
        </a:stretch>
      </xdr:blipFill>
      <xdr:spPr>
        <a:xfrm>
          <a:off x="0" y="11349990"/>
          <a:ext cx="7003147" cy="3500937"/>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0</xdr:colOff>
      <xdr:row>59</xdr:row>
      <xdr:rowOff>20955</xdr:rowOff>
    </xdr:from>
    <xdr:to>
      <xdr:col>11</xdr:col>
      <xdr:colOff>174372</xdr:colOff>
      <xdr:row>78</xdr:row>
      <xdr:rowOff>54156</xdr:rowOff>
    </xdr:to>
    <xdr:pic>
      <xdr:nvPicPr>
        <xdr:cNvPr id="3" name="Picture 2">
          <a:extLst>
            <a:ext uri="{FF2B5EF4-FFF2-40B4-BE49-F238E27FC236}">
              <a16:creationId xmlns:a16="http://schemas.microsoft.com/office/drawing/2014/main" id="{C4454B7D-2260-CDC3-577A-EA6FD7D53A59}"/>
            </a:ext>
          </a:extLst>
        </xdr:cNvPr>
        <xdr:cNvPicPr>
          <a:picLocks noChangeAspect="1"/>
        </xdr:cNvPicPr>
      </xdr:nvPicPr>
      <xdr:blipFill>
        <a:blip xmlns:r="http://schemas.openxmlformats.org/officeDocument/2006/relationships" r:embed="rId1"/>
        <a:stretch>
          <a:fillRect/>
        </a:stretch>
      </xdr:blipFill>
      <xdr:spPr>
        <a:xfrm>
          <a:off x="609600" y="10984230"/>
          <a:ext cx="7375272" cy="3466011"/>
        </a:xfrm>
        <a:prstGeom prst="rect">
          <a:avLst/>
        </a:prstGeom>
      </xdr:spPr>
    </xdr:pic>
    <xdr:clientData/>
  </xdr:twoCellAnchor>
  <xdr:twoCellAnchor editAs="oneCell">
    <xdr:from>
      <xdr:col>3</xdr:col>
      <xdr:colOff>247650</xdr:colOff>
      <xdr:row>2</xdr:row>
      <xdr:rowOff>7621</xdr:rowOff>
    </xdr:from>
    <xdr:to>
      <xdr:col>6</xdr:col>
      <xdr:colOff>247650</xdr:colOff>
      <xdr:row>8</xdr:row>
      <xdr:rowOff>114301</xdr:rowOff>
    </xdr:to>
    <mc:AlternateContent xmlns:mc="http://schemas.openxmlformats.org/markup-compatibility/2006" xmlns:a14="http://schemas.microsoft.com/office/drawing/2010/main">
      <mc:Choice Requires="a14">
        <xdr:graphicFrame macro="">
          <xdr:nvGraphicFramePr>
            <xdr:cNvPr id="2" name="Country 1">
              <a:extLst>
                <a:ext uri="{FF2B5EF4-FFF2-40B4-BE49-F238E27FC236}">
                  <a16:creationId xmlns:a16="http://schemas.microsoft.com/office/drawing/2014/main" id="{57B77D42-3318-1ED3-5594-B075F119E1B1}"/>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3177540" y="657226"/>
              <a:ext cx="1828800" cy="1190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426720</xdr:colOff>
      <xdr:row>2</xdr:row>
      <xdr:rowOff>17145</xdr:rowOff>
    </xdr:from>
    <xdr:to>
      <xdr:col>9</xdr:col>
      <xdr:colOff>438150</xdr:colOff>
      <xdr:row>8</xdr:row>
      <xdr:rowOff>116205</xdr:rowOff>
    </xdr:to>
    <mc:AlternateContent xmlns:mc="http://schemas.openxmlformats.org/markup-compatibility/2006" xmlns:a14="http://schemas.microsoft.com/office/drawing/2010/main">
      <mc:Choice Requires="a14">
        <xdr:graphicFrame macro="">
          <xdr:nvGraphicFramePr>
            <xdr:cNvPr id="4" name="Department 1">
              <a:extLst>
                <a:ext uri="{FF2B5EF4-FFF2-40B4-BE49-F238E27FC236}">
                  <a16:creationId xmlns:a16="http://schemas.microsoft.com/office/drawing/2014/main" id="{77FA24BD-B99A-B617-2DA7-F04E5ABAE508}"/>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5191125" y="668655"/>
              <a:ext cx="1834515" cy="1181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lee Thao" refreshedDate="45405.833535532409" createdVersion="8" refreshedVersion="8" minRefreshableVersion="3" recordCount="50" xr:uid="{E1E129C0-E967-426A-8B5F-8FB7486513CF}">
  <cacheSource type="worksheet">
    <worksheetSource name="EMPData4"/>
  </cacheSource>
  <cacheFields count="5">
    <cacheField name="Employee ID" numFmtId="0">
      <sharedItems/>
    </cacheField>
    <cacheField name="Department" numFmtId="0">
      <sharedItems count="3">
        <s v="Sales"/>
        <s v="Procurement"/>
        <s v="Finance"/>
      </sharedItems>
    </cacheField>
    <cacheField name="Employee" numFmtId="0">
      <sharedItems count="50">
        <s v="James Willard"/>
        <s v="Robert Spear"/>
        <s v="Paul Garza"/>
        <s v="Tommy Lee"/>
        <s v="Kim West"/>
        <s v="Stevie Bridge"/>
        <s v="Paul Wells"/>
        <s v="Ewan Thompson"/>
        <s v="Walter Miller"/>
        <s v="Peter Ramsy"/>
        <s v="Wolfgang Ramjac"/>
        <s v="Brigitte Bond"/>
        <s v="Maria Tot"/>
        <s v="Natalie Porter"/>
        <s v="Andre Cooper"/>
        <s v="Robert Musser"/>
        <s v="Ann Withers"/>
        <s v="Corinna Schmidt"/>
        <s v="Mike Saban"/>
        <s v="Gary Miller"/>
        <s v="Richard Elliot"/>
        <s v="Roger Mun"/>
        <s v="Daniel Garrett"/>
        <s v="Paul Hill"/>
        <s v="Crystal Doyle"/>
        <s v="Betina Bauer"/>
        <s v="Daniela Schreiber"/>
        <s v="Dan Ziegler"/>
        <s v="Robert Richardson"/>
        <s v="Robert Blume"/>
        <s v="Lukas Hofer"/>
        <s v="Ashley Lee"/>
        <s v="Tim Watson"/>
        <s v="Mercy Mayo"/>
        <s v="John Baptist"/>
        <s v="Joseph Vinod"/>
        <s v="Sarah Gavlace"/>
        <s v="Hanna Morea"/>
        <s v="John Mark"/>
        <s v="John Mylas"/>
        <s v="Isaac Doantan"/>
        <s v="Stephen Hughes"/>
        <s v="Stephen Hawkings "/>
        <s v="Mahitha Nowman"/>
        <s v="Charles Paul"/>
        <s v="Sharon Rose"/>
        <s v="Edward William"/>
        <s v="Rose Kuntum"/>
        <s v="Lenny Karwiz "/>
        <s v="Ruth Joseph"/>
      </sharedItems>
    </cacheField>
    <cacheField name="Country" numFmtId="0">
      <sharedItems count="3">
        <s v="Australia"/>
        <s v="Netherlands"/>
        <s v="USA"/>
      </sharedItems>
    </cacheField>
    <cacheField name="Yearly Sal" numFmtId="164">
      <sharedItems containsSemiMixedTypes="0" containsString="0" containsNumber="1" containsInteger="1" minValue="21971" maxValue="140000"/>
    </cacheField>
  </cacheFields>
  <extLst>
    <ext xmlns:x14="http://schemas.microsoft.com/office/spreadsheetml/2009/9/main" uri="{725AE2AE-9491-48be-B2B4-4EB974FC3084}">
      <x14:pivotCacheDefinition pivotCacheId="16985020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lee Thao" refreshedDate="45405.897680208334" createdVersion="8" refreshedVersion="8" minRefreshableVersion="3" recordCount="50" xr:uid="{F26B2ABE-287D-40B7-AA97-15B849F4172B}">
  <cacheSource type="worksheet">
    <worksheetSource name="EMPData46"/>
  </cacheSource>
  <cacheFields count="7">
    <cacheField name="Employee ID" numFmtId="0">
      <sharedItems/>
    </cacheField>
    <cacheField name="Department" numFmtId="0">
      <sharedItems count="3">
        <s v="Sales"/>
        <s v="Procurement"/>
        <s v="Finance"/>
      </sharedItems>
    </cacheField>
    <cacheField name="Employee" numFmtId="0">
      <sharedItems count="50">
        <s v="James Willard"/>
        <s v="Robert Spear"/>
        <s v="Paul Garza"/>
        <s v="Tommy Lee"/>
        <s v="Kim West"/>
        <s v="Stevie Bridge"/>
        <s v="Paul Wells"/>
        <s v="Ewan Thompson"/>
        <s v="Walter Miller"/>
        <s v="Peter Ramsy"/>
        <s v="Wolfgang Ramjac"/>
        <s v="Brigitte Bond"/>
        <s v="Maria Tot"/>
        <s v="Natalie Porter"/>
        <s v="Andre Cooper"/>
        <s v="Robert Musser"/>
        <s v="Ann Withers"/>
        <s v="Corinna Schmidt"/>
        <s v="Mike Saban"/>
        <s v="Gary Miller"/>
        <s v="Richard Elliot"/>
        <s v="Roger Mun"/>
        <s v="Daniel Garrett"/>
        <s v="Paul Hill"/>
        <s v="Crystal Doyle"/>
        <s v="Betina Bauer"/>
        <s v="Daniela Schreiber"/>
        <s v="Dan Ziegler"/>
        <s v="Robert Richardson"/>
        <s v="Robert Blume"/>
        <s v="Lukas Hofer"/>
        <s v="Ashley Lee"/>
        <s v="Tim Watson"/>
        <s v="Mercy Mayo"/>
        <s v="John Baptist"/>
        <s v="Joseph Vinod"/>
        <s v="Sarah Gavlace"/>
        <s v="Hanna Morea"/>
        <s v="John Mark"/>
        <s v="John Mylas"/>
        <s v="Isaac Doantan"/>
        <s v="Stephen Hughes"/>
        <s v="Stephen Hawkings "/>
        <s v="Mahitha Nowman"/>
        <s v="Charles Paul"/>
        <s v="Sharon Rose"/>
        <s v="Edward William"/>
        <s v="Rose Kuntum"/>
        <s v="Lenny Karwiz "/>
        <s v="Ruth Joseph"/>
      </sharedItems>
    </cacheField>
    <cacheField name="Country" numFmtId="0">
      <sharedItems count="3">
        <s v="Australia"/>
        <s v="Netherlands"/>
        <s v="USA"/>
      </sharedItems>
    </cacheField>
    <cacheField name="Yearly Sal" numFmtId="164">
      <sharedItems containsSemiMixedTypes="0" containsString="0" containsNumber="1" containsInteger="1" minValue="21971" maxValue="140000"/>
    </cacheField>
    <cacheField name="Bonus %" numFmtId="9">
      <sharedItems containsMixedTypes="1" containsNumber="1" minValue="0.06" maxValue="0.27"/>
    </cacheField>
    <cacheField name="Bonus $s" numFmtId="164">
      <sharedItems containsSemiMixedTypes="0" containsString="0" containsNumber="1" minValue="0" maxValue="28000"/>
    </cacheField>
  </cacheFields>
  <extLst>
    <ext xmlns:x14="http://schemas.microsoft.com/office/spreadsheetml/2009/9/main" uri="{725AE2AE-9491-48be-B2B4-4EB974FC3084}">
      <x14:pivotCacheDefinition pivotCacheId="2686651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s v="ID18"/>
    <x v="0"/>
    <x v="0"/>
    <x v="0"/>
    <n v="60270"/>
  </r>
  <r>
    <s v="ID8"/>
    <x v="0"/>
    <x v="1"/>
    <x v="1"/>
    <n v="39627"/>
  </r>
  <r>
    <s v="ID24"/>
    <x v="0"/>
    <x v="2"/>
    <x v="2"/>
    <n v="29726"/>
  </r>
  <r>
    <s v="ID23"/>
    <x v="0"/>
    <x v="3"/>
    <x v="2"/>
    <n v="93668"/>
  </r>
  <r>
    <s v="ID13"/>
    <x v="0"/>
    <x v="4"/>
    <x v="1"/>
    <n v="134000"/>
  </r>
  <r>
    <s v="ID7"/>
    <x v="0"/>
    <x v="5"/>
    <x v="1"/>
    <n v="34808"/>
  </r>
  <r>
    <s v="ID19"/>
    <x v="0"/>
    <x v="6"/>
    <x v="2"/>
    <n v="135000"/>
  </r>
  <r>
    <s v="ID22"/>
    <x v="0"/>
    <x v="7"/>
    <x v="2"/>
    <n v="45000"/>
  </r>
  <r>
    <s v="ID5"/>
    <x v="0"/>
    <x v="8"/>
    <x v="2"/>
    <n v="89500"/>
  </r>
  <r>
    <s v="ID9"/>
    <x v="0"/>
    <x v="9"/>
    <x v="0"/>
    <n v="21971"/>
  </r>
  <r>
    <s v="ID17"/>
    <x v="0"/>
    <x v="10"/>
    <x v="0"/>
    <n v="80000"/>
  </r>
  <r>
    <s v="ID10"/>
    <x v="0"/>
    <x v="11"/>
    <x v="2"/>
    <n v="45117"/>
  </r>
  <r>
    <s v="ID21"/>
    <x v="0"/>
    <x v="12"/>
    <x v="1"/>
    <n v="50545"/>
  </r>
  <r>
    <s v="ID3"/>
    <x v="1"/>
    <x v="13"/>
    <x v="2"/>
    <n v="140000"/>
  </r>
  <r>
    <s v="ID29"/>
    <x v="1"/>
    <x v="14"/>
    <x v="1"/>
    <n v="110000"/>
  </r>
  <r>
    <s v="ID30"/>
    <x v="1"/>
    <x v="15"/>
    <x v="2"/>
    <n v="68357"/>
  </r>
  <r>
    <s v="ID14"/>
    <x v="1"/>
    <x v="16"/>
    <x v="0"/>
    <n v="51800"/>
  </r>
  <r>
    <s v="ID16"/>
    <x v="1"/>
    <x v="17"/>
    <x v="2"/>
    <n v="97000"/>
  </r>
  <r>
    <s v="ID27"/>
    <x v="1"/>
    <x v="18"/>
    <x v="2"/>
    <n v="45000"/>
  </r>
  <r>
    <s v="ID4"/>
    <x v="2"/>
    <x v="19"/>
    <x v="0"/>
    <n v="89500"/>
  </r>
  <r>
    <s v="ID12"/>
    <x v="2"/>
    <x v="20"/>
    <x v="2"/>
    <n v="35971"/>
  </r>
  <r>
    <s v="ID20"/>
    <x v="2"/>
    <x v="21"/>
    <x v="1"/>
    <n v="80000"/>
  </r>
  <r>
    <s v="ID28"/>
    <x v="2"/>
    <x v="22"/>
    <x v="2"/>
    <n v="55117"/>
  </r>
  <r>
    <s v="ID25"/>
    <x v="2"/>
    <x v="23"/>
    <x v="0"/>
    <n v="58445"/>
  </r>
  <r>
    <s v="ID1"/>
    <x v="2"/>
    <x v="24"/>
    <x v="2"/>
    <n v="120000"/>
  </r>
  <r>
    <s v="ID15"/>
    <x v="2"/>
    <x v="25"/>
    <x v="2"/>
    <n v="45117"/>
  </r>
  <r>
    <s v="ID2"/>
    <x v="2"/>
    <x v="26"/>
    <x v="1"/>
    <n v="50545"/>
  </r>
  <r>
    <s v="ID11"/>
    <x v="2"/>
    <x v="27"/>
    <x v="0"/>
    <n v="140000"/>
  </r>
  <r>
    <s v="ID26"/>
    <x v="2"/>
    <x v="28"/>
    <x v="2"/>
    <n v="90000"/>
  </r>
  <r>
    <s v="ID6"/>
    <x v="2"/>
    <x v="29"/>
    <x v="1"/>
    <n v="88357"/>
  </r>
  <r>
    <s v="ID31"/>
    <x v="2"/>
    <x v="30"/>
    <x v="2"/>
    <n v="59200"/>
  </r>
  <r>
    <s v="ID32"/>
    <x v="2"/>
    <x v="31"/>
    <x v="0"/>
    <n v="97000"/>
  </r>
  <r>
    <s v="ID33"/>
    <x v="2"/>
    <x v="32"/>
    <x v="2"/>
    <n v="68357"/>
  </r>
  <r>
    <s v="ID34"/>
    <x v="2"/>
    <x v="33"/>
    <x v="1"/>
    <n v="51800"/>
  </r>
  <r>
    <s v="ID35"/>
    <x v="2"/>
    <x v="34"/>
    <x v="2"/>
    <n v="97000"/>
  </r>
  <r>
    <s v="ID36"/>
    <x v="2"/>
    <x v="35"/>
    <x v="0"/>
    <n v="45000"/>
  </r>
  <r>
    <s v="ID37"/>
    <x v="1"/>
    <x v="36"/>
    <x v="2"/>
    <n v="89500"/>
  </r>
  <r>
    <s v="ID38"/>
    <x v="1"/>
    <x v="37"/>
    <x v="1"/>
    <n v="35971"/>
  </r>
  <r>
    <s v="ID39"/>
    <x v="1"/>
    <x v="38"/>
    <x v="1"/>
    <n v="80000"/>
  </r>
  <r>
    <s v="ID40"/>
    <x v="1"/>
    <x v="39"/>
    <x v="0"/>
    <n v="55117"/>
  </r>
  <r>
    <s v="ID41"/>
    <x v="0"/>
    <x v="40"/>
    <x v="2"/>
    <n v="58445"/>
  </r>
  <r>
    <s v="ID42"/>
    <x v="0"/>
    <x v="41"/>
    <x v="2"/>
    <n v="120000"/>
  </r>
  <r>
    <s v="ID43"/>
    <x v="1"/>
    <x v="42"/>
    <x v="1"/>
    <n v="45450"/>
  </r>
  <r>
    <s v="ID44"/>
    <x v="1"/>
    <x v="43"/>
    <x v="2"/>
    <n v="89500"/>
  </r>
  <r>
    <s v="ID45"/>
    <x v="1"/>
    <x v="44"/>
    <x v="0"/>
    <n v="65971"/>
  </r>
  <r>
    <s v="ID46"/>
    <x v="1"/>
    <x v="45"/>
    <x v="2"/>
    <n v="80000"/>
  </r>
  <r>
    <s v="ID47"/>
    <x v="0"/>
    <x v="46"/>
    <x v="1"/>
    <n v="55117"/>
  </r>
  <r>
    <s v="ID48"/>
    <x v="0"/>
    <x v="47"/>
    <x v="0"/>
    <n v="60445"/>
  </r>
  <r>
    <s v="ID49"/>
    <x v="0"/>
    <x v="48"/>
    <x v="2"/>
    <n v="83117"/>
  </r>
  <r>
    <s v="ID50"/>
    <x v="0"/>
    <x v="49"/>
    <x v="0"/>
    <n v="5844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s v="ID18"/>
    <x v="0"/>
    <x v="0"/>
    <x v="0"/>
    <n v="60270"/>
    <s v="0%"/>
    <n v="0"/>
  </r>
  <r>
    <s v="ID8"/>
    <x v="0"/>
    <x v="1"/>
    <x v="1"/>
    <n v="39627"/>
    <n v="0.23"/>
    <n v="9114.2100000000009"/>
  </r>
  <r>
    <s v="ID24"/>
    <x v="0"/>
    <x v="2"/>
    <x v="2"/>
    <n v="29726"/>
    <n v="0.1"/>
    <n v="2972.6000000000004"/>
  </r>
  <r>
    <s v="ID23"/>
    <x v="0"/>
    <x v="3"/>
    <x v="2"/>
    <n v="93668"/>
    <s v="0%"/>
    <n v="0"/>
  </r>
  <r>
    <s v="ID13"/>
    <x v="0"/>
    <x v="4"/>
    <x v="1"/>
    <n v="134000"/>
    <n v="0.08"/>
    <n v="10720"/>
  </r>
  <r>
    <s v="ID7"/>
    <x v="0"/>
    <x v="5"/>
    <x v="1"/>
    <n v="34808"/>
    <n v="0.27"/>
    <n v="9398.16"/>
  </r>
  <r>
    <s v="ID19"/>
    <x v="0"/>
    <x v="6"/>
    <x v="2"/>
    <n v="135000"/>
    <n v="0.14000000000000001"/>
    <n v="18900"/>
  </r>
  <r>
    <s v="ID22"/>
    <x v="0"/>
    <x v="7"/>
    <x v="2"/>
    <n v="45000"/>
    <n v="0.09"/>
    <n v="4050"/>
  </r>
  <r>
    <s v="ID5"/>
    <x v="0"/>
    <x v="8"/>
    <x v="2"/>
    <n v="89500"/>
    <n v="0.06"/>
    <n v="5370"/>
  </r>
  <r>
    <s v="ID9"/>
    <x v="0"/>
    <x v="9"/>
    <x v="0"/>
    <n v="21971"/>
    <n v="0.23"/>
    <n v="5053.33"/>
  </r>
  <r>
    <s v="ID17"/>
    <x v="0"/>
    <x v="10"/>
    <x v="0"/>
    <n v="80000"/>
    <n v="0.06"/>
    <n v="4800"/>
  </r>
  <r>
    <s v="ID10"/>
    <x v="0"/>
    <x v="11"/>
    <x v="2"/>
    <n v="45117"/>
    <n v="0.24"/>
    <n v="10828.08"/>
  </r>
  <r>
    <s v="ID21"/>
    <x v="0"/>
    <x v="12"/>
    <x v="1"/>
    <n v="50545"/>
    <n v="0.25"/>
    <n v="12636.25"/>
  </r>
  <r>
    <s v="ID3"/>
    <x v="1"/>
    <x v="13"/>
    <x v="2"/>
    <n v="140000"/>
    <n v="0.1"/>
    <n v="14000"/>
  </r>
  <r>
    <s v="ID29"/>
    <x v="1"/>
    <x v="14"/>
    <x v="1"/>
    <n v="110000"/>
    <n v="0.18"/>
    <n v="19800"/>
  </r>
  <r>
    <s v="ID30"/>
    <x v="1"/>
    <x v="15"/>
    <x v="2"/>
    <n v="68357"/>
    <s v="0%"/>
    <n v="0"/>
  </r>
  <r>
    <s v="ID14"/>
    <x v="1"/>
    <x v="16"/>
    <x v="0"/>
    <n v="51800"/>
    <n v="0.09"/>
    <n v="4662"/>
  </r>
  <r>
    <s v="ID16"/>
    <x v="1"/>
    <x v="17"/>
    <x v="2"/>
    <n v="97000"/>
    <n v="0.19"/>
    <n v="18430"/>
  </r>
  <r>
    <s v="ID27"/>
    <x v="1"/>
    <x v="18"/>
    <x v="2"/>
    <n v="45000"/>
    <n v="0.18"/>
    <n v="8100"/>
  </r>
  <r>
    <s v="ID4"/>
    <x v="2"/>
    <x v="19"/>
    <x v="0"/>
    <n v="89500"/>
    <n v="0.24"/>
    <n v="21480"/>
  </r>
  <r>
    <s v="ID12"/>
    <x v="2"/>
    <x v="20"/>
    <x v="2"/>
    <n v="35971"/>
    <n v="0.14000000000000001"/>
    <n v="5035.9400000000005"/>
  </r>
  <r>
    <s v="ID20"/>
    <x v="2"/>
    <x v="21"/>
    <x v="1"/>
    <n v="80000"/>
    <n v="0.25"/>
    <n v="20000"/>
  </r>
  <r>
    <s v="ID28"/>
    <x v="2"/>
    <x v="22"/>
    <x v="2"/>
    <n v="55117"/>
    <s v="0%"/>
    <n v="0"/>
  </r>
  <r>
    <s v="ID25"/>
    <x v="2"/>
    <x v="23"/>
    <x v="0"/>
    <n v="58445"/>
    <n v="0.25"/>
    <n v="14611.25"/>
  </r>
  <r>
    <s v="ID1"/>
    <x v="2"/>
    <x v="24"/>
    <x v="2"/>
    <n v="120000"/>
    <n v="0.21"/>
    <n v="25200"/>
  </r>
  <r>
    <s v="ID15"/>
    <x v="2"/>
    <x v="25"/>
    <x v="2"/>
    <n v="45117"/>
    <n v="0.17"/>
    <n v="7669.89"/>
  </r>
  <r>
    <s v="ID2"/>
    <x v="2"/>
    <x v="26"/>
    <x v="1"/>
    <n v="50545"/>
    <s v="0%"/>
    <n v="0"/>
  </r>
  <r>
    <s v="ID11"/>
    <x v="2"/>
    <x v="27"/>
    <x v="0"/>
    <n v="140000"/>
    <n v="0.2"/>
    <n v="28000"/>
  </r>
  <r>
    <s v="ID26"/>
    <x v="2"/>
    <x v="28"/>
    <x v="2"/>
    <n v="90000"/>
    <n v="0.25"/>
    <n v="22500"/>
  </r>
  <r>
    <s v="ID6"/>
    <x v="2"/>
    <x v="29"/>
    <x v="1"/>
    <n v="88357"/>
    <s v="0%"/>
    <n v="0"/>
  </r>
  <r>
    <s v="ID31"/>
    <x v="2"/>
    <x v="30"/>
    <x v="2"/>
    <n v="59200"/>
    <n v="0.06"/>
    <n v="3552"/>
  </r>
  <r>
    <s v="ID32"/>
    <x v="2"/>
    <x v="31"/>
    <x v="0"/>
    <n v="97000"/>
    <n v="0.15"/>
    <n v="14550"/>
  </r>
  <r>
    <s v="ID33"/>
    <x v="2"/>
    <x v="32"/>
    <x v="2"/>
    <n v="68357"/>
    <n v="0.15"/>
    <n v="10253.549999999999"/>
  </r>
  <r>
    <s v="ID34"/>
    <x v="2"/>
    <x v="33"/>
    <x v="1"/>
    <n v="51800"/>
    <n v="0.19"/>
    <n v="9842"/>
  </r>
  <r>
    <s v="ID35"/>
    <x v="2"/>
    <x v="34"/>
    <x v="2"/>
    <n v="97000"/>
    <n v="0.18"/>
    <n v="17460"/>
  </r>
  <r>
    <s v="ID36"/>
    <x v="2"/>
    <x v="35"/>
    <x v="0"/>
    <n v="45000"/>
    <n v="0.18"/>
    <n v="8100"/>
  </r>
  <r>
    <s v="ID37"/>
    <x v="1"/>
    <x v="36"/>
    <x v="2"/>
    <n v="89500"/>
    <n v="0.21"/>
    <n v="18795"/>
  </r>
  <r>
    <s v="ID38"/>
    <x v="1"/>
    <x v="37"/>
    <x v="1"/>
    <n v="35971"/>
    <n v="0.14000000000000001"/>
    <n v="5035.9400000000005"/>
  </r>
  <r>
    <s v="ID39"/>
    <x v="1"/>
    <x v="38"/>
    <x v="1"/>
    <n v="80000"/>
    <n v="0.16"/>
    <n v="12800"/>
  </r>
  <r>
    <s v="ID40"/>
    <x v="1"/>
    <x v="39"/>
    <x v="0"/>
    <n v="55117"/>
    <n v="0.14000000000000001"/>
    <n v="7716.380000000001"/>
  </r>
  <r>
    <s v="ID41"/>
    <x v="0"/>
    <x v="40"/>
    <x v="2"/>
    <n v="58445"/>
    <n v="0.22"/>
    <n v="12857.9"/>
  </r>
  <r>
    <s v="ID42"/>
    <x v="0"/>
    <x v="41"/>
    <x v="2"/>
    <n v="120000"/>
    <n v="0.13"/>
    <n v="15600"/>
  </r>
  <r>
    <s v="ID43"/>
    <x v="1"/>
    <x v="42"/>
    <x v="1"/>
    <n v="45450"/>
    <n v="0.16"/>
    <n v="7272"/>
  </r>
  <r>
    <s v="ID44"/>
    <x v="1"/>
    <x v="43"/>
    <x v="2"/>
    <n v="89500"/>
    <n v="0.09"/>
    <n v="8055"/>
  </r>
  <r>
    <s v="ID45"/>
    <x v="1"/>
    <x v="44"/>
    <x v="0"/>
    <n v="65971"/>
    <n v="0.1"/>
    <n v="6597.1"/>
  </r>
  <r>
    <s v="ID46"/>
    <x v="1"/>
    <x v="45"/>
    <x v="2"/>
    <n v="80000"/>
    <n v="0.18"/>
    <n v="14400"/>
  </r>
  <r>
    <s v="ID47"/>
    <x v="0"/>
    <x v="46"/>
    <x v="1"/>
    <n v="55117"/>
    <n v="0.13"/>
    <n v="7165.21"/>
  </r>
  <r>
    <s v="ID48"/>
    <x v="0"/>
    <x v="47"/>
    <x v="0"/>
    <n v="60445"/>
    <n v="0.19"/>
    <n v="11484.55"/>
  </r>
  <r>
    <s v="ID49"/>
    <x v="0"/>
    <x v="48"/>
    <x v="2"/>
    <n v="83117"/>
    <n v="0.2"/>
    <n v="16623.400000000001"/>
  </r>
  <r>
    <s v="ID50"/>
    <x v="0"/>
    <x v="49"/>
    <x v="0"/>
    <n v="58445"/>
    <n v="0.11"/>
    <n v="6428.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5CC1BC0-2E15-4465-A719-9C026795298A}" name="PivotTable5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Department">
  <location ref="B2:C5" firstHeaderRow="1" firstDataRow="1" firstDataCol="1"/>
  <pivotFields count="5">
    <pivotField showAll="0"/>
    <pivotField axis="axisRow" showAll="0">
      <items count="4">
        <item x="2"/>
        <item x="1"/>
        <item x="0"/>
        <item t="default"/>
      </items>
    </pivotField>
    <pivotField showAll="0"/>
    <pivotField showAll="0"/>
    <pivotField dataField="1" numFmtId="164" showAll="0"/>
  </pivotFields>
  <rowFields count="1">
    <field x="1"/>
  </rowFields>
  <rowItems count="3">
    <i>
      <x/>
    </i>
    <i>
      <x v="1"/>
    </i>
    <i>
      <x v="2"/>
    </i>
  </rowItems>
  <colItems count="1">
    <i/>
  </colItems>
  <dataFields count="1">
    <dataField name="Sum of Yearly Sal" fld="4" baseField="0" baseItem="0"/>
  </dataFields>
  <formats count="2">
    <format dxfId="88">
      <pivotArea collapsedLevelsAreSubtotals="1" fieldPosition="0">
        <references count="1">
          <reference field="1" count="0"/>
        </references>
      </pivotArea>
    </format>
    <format dxfId="87">
      <pivotArea dataOnly="0" outline="0" axis="axisValues" fieldPosition="0"/>
    </format>
  </format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81486E7-DE98-4291-A591-3CB5E509E784}" name="PivotTable5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Employee">
  <location ref="B3:C5" firstHeaderRow="1" firstDataRow="1" firstDataCol="1"/>
  <pivotFields count="5">
    <pivotField showAll="0"/>
    <pivotField showAll="0">
      <items count="4">
        <item x="2"/>
        <item x="1"/>
        <item x="0"/>
        <item t="default"/>
      </items>
    </pivotField>
    <pivotField axis="axisRow" showAll="0" measureFilter="1" sortType="descending">
      <items count="51">
        <item x="10"/>
        <item x="8"/>
        <item x="3"/>
        <item x="32"/>
        <item x="5"/>
        <item x="41"/>
        <item x="42"/>
        <item x="45"/>
        <item x="36"/>
        <item x="49"/>
        <item x="47"/>
        <item x="21"/>
        <item x="1"/>
        <item x="28"/>
        <item x="15"/>
        <item x="29"/>
        <item x="20"/>
        <item x="9"/>
        <item x="6"/>
        <item x="23"/>
        <item x="2"/>
        <item x="13"/>
        <item x="18"/>
        <item x="33"/>
        <item x="12"/>
        <item x="43"/>
        <item x="30"/>
        <item x="48"/>
        <item x="4"/>
        <item x="35"/>
        <item x="39"/>
        <item x="38"/>
        <item x="34"/>
        <item x="0"/>
        <item x="40"/>
        <item x="37"/>
        <item x="19"/>
        <item x="7"/>
        <item x="46"/>
        <item x="26"/>
        <item x="22"/>
        <item x="27"/>
        <item x="24"/>
        <item x="17"/>
        <item x="44"/>
        <item x="11"/>
        <item x="25"/>
        <item x="31"/>
        <item x="16"/>
        <item x="14"/>
        <item t="default"/>
      </items>
    </pivotField>
    <pivotField showAll="0"/>
    <pivotField dataField="1" numFmtId="164" showAll="0"/>
  </pivotFields>
  <rowFields count="1">
    <field x="2"/>
  </rowFields>
  <rowItems count="2">
    <i>
      <x v="21"/>
    </i>
    <i>
      <x v="41"/>
    </i>
  </rowItems>
  <colItems count="1">
    <i/>
  </colItems>
  <dataFields count="1">
    <dataField name="Salary" fld="4" baseField="0" baseItem="0" numFmtId="44"/>
  </dataFields>
  <formats count="12">
    <format dxfId="86">
      <pivotArea type="all" dataOnly="0" outline="0" fieldPosition="0"/>
    </format>
    <format dxfId="85">
      <pivotArea outline="0" collapsedLevelsAreSubtotals="1" fieldPosition="0"/>
    </format>
    <format dxfId="84">
      <pivotArea dataOnly="0" labelOnly="1" outline="0" axis="axisValues" fieldPosition="0"/>
    </format>
    <format dxfId="83">
      <pivotArea collapsedLevelsAreSubtotals="1" fieldPosition="0">
        <references count="1">
          <reference field="2" count="1">
            <x v="21"/>
          </reference>
        </references>
      </pivotArea>
    </format>
    <format dxfId="82">
      <pivotArea dataOnly="0" labelOnly="1" outline="0" axis="axisValues" fieldPosition="0"/>
    </format>
    <format dxfId="81">
      <pivotArea outline="0" collapsedLevelsAreSubtotals="1" fieldPosition="0"/>
    </format>
    <format dxfId="80">
      <pivotArea collapsedLevelsAreSubtotals="1" fieldPosition="0">
        <references count="1">
          <reference field="2" count="1">
            <x v="41"/>
          </reference>
        </references>
      </pivotArea>
    </format>
    <format dxfId="79">
      <pivotArea dataOnly="0" labelOnly="1" outline="0" axis="axisValues" fieldPosition="0"/>
    </format>
    <format dxfId="78">
      <pivotArea field="2" type="button" dataOnly="0" labelOnly="1" outline="0" axis="axisRow" fieldPosition="0"/>
    </format>
    <format dxfId="77">
      <pivotArea dataOnly="0" labelOnly="1" fieldPosition="0">
        <references count="1">
          <reference field="2" count="2">
            <x v="21"/>
            <x v="41"/>
          </reference>
        </references>
      </pivotArea>
    </format>
    <format dxfId="76">
      <pivotArea outline="0" collapsedLevelsAreSubtotals="1" fieldPosition="0"/>
    </format>
    <format dxfId="75">
      <pivotArea field="2" type="button" dataOnly="0" labelOnly="1" outline="0" axis="axisRow" fieldPosition="0"/>
    </format>
  </formats>
  <pivotTableStyleInfo name="PivotStyleLight16" showRowHeaders="1" showColHeaders="1" showRowStripes="0" showColStripes="0" showLastColumn="1"/>
  <filters count="1">
    <filter fld="2" type="count" evalOrder="-1" id="1" iMeasureFld="0">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706EDC3-CBC1-4D1B-A51C-DEB227D67FA5}" name="PivotTable5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Employee">
  <location ref="B4:C6" firstHeaderRow="1" firstDataRow="1" firstDataCol="1" rowPageCount="1" colPageCount="1"/>
  <pivotFields count="5">
    <pivotField showAll="0"/>
    <pivotField axis="axisPage" multipleItemSelectionAllowed="1" showAll="0">
      <items count="4">
        <item x="2"/>
        <item x="1"/>
        <item x="0"/>
        <item t="default"/>
      </items>
    </pivotField>
    <pivotField axis="axisRow" showAll="0" measureFilter="1">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showAll="0"/>
    <pivotField dataField="1" numFmtId="164" showAll="0"/>
  </pivotFields>
  <rowFields count="1">
    <field x="2"/>
  </rowFields>
  <rowItems count="2">
    <i>
      <x v="29"/>
    </i>
    <i>
      <x v="32"/>
    </i>
  </rowItems>
  <colItems count="1">
    <i/>
  </colItems>
  <pageFields count="1">
    <pageField fld="1" hier="-1"/>
  </pageFields>
  <dataFields count="1">
    <dataField name="Salary" fld="4" baseField="0" baseItem="0"/>
  </dataFields>
  <formats count="10">
    <format dxfId="74">
      <pivotArea collapsedLevelsAreSubtotals="1" fieldPosition="0">
        <references count="1">
          <reference field="2" count="2">
            <x v="29"/>
            <x v="32"/>
          </reference>
        </references>
      </pivotArea>
    </format>
    <format dxfId="73">
      <pivotArea type="all" dataOnly="0" outline="0" fieldPosition="0"/>
    </format>
    <format dxfId="72">
      <pivotArea outline="0" collapsedLevelsAreSubtotals="1" fieldPosition="0"/>
    </format>
    <format dxfId="71">
      <pivotArea field="2" type="button" dataOnly="0" labelOnly="1" outline="0" axis="axisRow" fieldPosition="0"/>
    </format>
    <format dxfId="70">
      <pivotArea dataOnly="0" labelOnly="1" fieldPosition="0">
        <references count="1">
          <reference field="2" count="2">
            <x v="29"/>
            <x v="32"/>
          </reference>
        </references>
      </pivotArea>
    </format>
    <format dxfId="69">
      <pivotArea dataOnly="0" labelOnly="1" outline="0" axis="axisValues" fieldPosition="0"/>
    </format>
    <format dxfId="68">
      <pivotArea field="2" type="button" dataOnly="0" labelOnly="1" outline="0" axis="axisRow" fieldPosition="0"/>
    </format>
    <format dxfId="67">
      <pivotArea dataOnly="0" labelOnly="1" outline="0" axis="axisValues" fieldPosition="0"/>
    </format>
    <format dxfId="66">
      <pivotArea collapsedLevelsAreSubtotals="1" fieldPosition="0">
        <references count="1">
          <reference field="2" count="1">
            <x v="32"/>
          </reference>
        </references>
      </pivotArea>
    </format>
    <format dxfId="65">
      <pivotArea dataOnly="0" labelOnly="1" fieldPosition="0">
        <references count="1">
          <reference field="2" count="1">
            <x v="32"/>
          </reference>
        </references>
      </pivotArea>
    </format>
  </formats>
  <pivotTableStyleInfo name="PivotStyleLight16" showRowHeaders="1" showColHeaders="1" showRowStripes="0" showColStripes="0" showLastColumn="1"/>
  <filters count="1">
    <filter fld="2" type="count" evalOrder="-1" id="1" iMeasureFld="0">
      <autoFilter ref="A1">
        <filterColumn colId="0">
          <top10 top="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12EB0A-C4BD-4FC4-9D9A-11460F84C1A3}" name="PivotTable5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Employee">
  <location ref="B3:C5" firstHeaderRow="1" firstDataRow="1" firstDataCol="1"/>
  <pivotFields count="5">
    <pivotField showAll="0"/>
    <pivotField showAll="0"/>
    <pivotField axis="axisRow" showAll="0" measureFilter="1">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showAll="0">
      <items count="4">
        <item x="0"/>
        <item x="1"/>
        <item x="2"/>
        <item t="default"/>
      </items>
    </pivotField>
    <pivotField dataField="1" numFmtId="164" showAll="0"/>
  </pivotFields>
  <rowFields count="1">
    <field x="2"/>
  </rowFields>
  <rowItems count="2">
    <i>
      <x v="8"/>
    </i>
    <i>
      <x v="28"/>
    </i>
  </rowItems>
  <colItems count="1">
    <i/>
  </colItems>
  <dataFields count="1">
    <dataField name="Salary" fld="4" baseField="0" baseItem="0" numFmtId="44"/>
  </dataFields>
  <formats count="17">
    <format dxfId="64">
      <pivotArea dataOnly="0" labelOnly="1" outline="0" axis="axisValues" fieldPosition="0"/>
    </format>
    <format dxfId="63">
      <pivotArea type="all" dataOnly="0" outline="0" fieldPosition="0"/>
    </format>
    <format dxfId="62">
      <pivotArea outline="0" collapsedLevelsAreSubtotals="1" fieldPosition="0"/>
    </format>
    <format dxfId="61">
      <pivotArea collapsedLevelsAreSubtotals="1" fieldPosition="0">
        <references count="1">
          <reference field="2" count="1">
            <x v="28"/>
          </reference>
        </references>
      </pivotArea>
    </format>
    <format dxfId="60">
      <pivotArea outline="0" collapsedLevelsAreSubtotals="1" fieldPosition="0"/>
    </format>
    <format dxfId="59">
      <pivotArea dataOnly="0" labelOnly="1" fieldPosition="0">
        <references count="1">
          <reference field="2" count="2">
            <x v="8"/>
            <x v="28"/>
          </reference>
        </references>
      </pivotArea>
    </format>
    <format dxfId="58">
      <pivotArea field="2" type="button" dataOnly="0" labelOnly="1" outline="0" axis="axisRow" fieldPosition="0"/>
    </format>
    <format dxfId="57">
      <pivotArea type="all" dataOnly="0" outline="0" fieldPosition="0"/>
    </format>
    <format dxfId="56">
      <pivotArea outline="0" collapsedLevelsAreSubtotals="1" fieldPosition="0"/>
    </format>
    <format dxfId="55">
      <pivotArea field="2" type="button" dataOnly="0" labelOnly="1" outline="0" axis="axisRow" fieldPosition="0"/>
    </format>
    <format dxfId="54">
      <pivotArea dataOnly="0" labelOnly="1" fieldPosition="0">
        <references count="1">
          <reference field="2" count="2">
            <x v="8"/>
            <x v="28"/>
          </reference>
        </references>
      </pivotArea>
    </format>
    <format dxfId="53">
      <pivotArea dataOnly="0" labelOnly="1" outline="0" axis="axisValues" fieldPosition="0"/>
    </format>
    <format dxfId="52">
      <pivotArea type="all" dataOnly="0" outline="0" fieldPosition="0"/>
    </format>
    <format dxfId="51">
      <pivotArea outline="0" collapsedLevelsAreSubtotals="1" fieldPosition="0"/>
    </format>
    <format dxfId="50">
      <pivotArea field="2" type="button" dataOnly="0" labelOnly="1" outline="0" axis="axisRow" fieldPosition="0"/>
    </format>
    <format dxfId="49">
      <pivotArea dataOnly="0" labelOnly="1" fieldPosition="0">
        <references count="1">
          <reference field="2" count="2">
            <x v="8"/>
            <x v="28"/>
          </reference>
        </references>
      </pivotArea>
    </format>
    <format dxfId="48">
      <pivotArea dataOnly="0" labelOnly="1" outline="0" axis="axisValues" fieldPosition="0"/>
    </format>
  </formats>
  <pivotTableStyleInfo name="PivotStyleLight16" showRowHeaders="1" showColHeaders="1" showRowStripes="0" showColStripes="0" showLastColumn="1"/>
  <filters count="1">
    <filter fld="2" type="count" evalOrder="-1" id="1" iMeasureFld="0">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AA9D157-4AD7-458B-9AAF-3F2D7BC2EE22}" name="PivotTable5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Employee">
  <location ref="B5:C7" firstHeaderRow="1" firstDataRow="1" firstDataCol="1" rowPageCount="1" colPageCount="1"/>
  <pivotFields count="5">
    <pivotField showAll="0"/>
    <pivotField showAll="0"/>
    <pivotField axis="axisRow" showAll="0" measureFilter="1">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axis="axisPage" showAll="0">
      <items count="4">
        <item x="0"/>
        <item x="1"/>
        <item x="2"/>
        <item t="default"/>
      </items>
    </pivotField>
    <pivotField dataField="1" numFmtId="164" showAll="0"/>
  </pivotFields>
  <rowFields count="1">
    <field x="2"/>
  </rowFields>
  <rowItems count="2">
    <i>
      <x v="29"/>
    </i>
    <i>
      <x v="32"/>
    </i>
  </rowItems>
  <colItems count="1">
    <i/>
  </colItems>
  <pageFields count="1">
    <pageField fld="3" hier="-1"/>
  </pageFields>
  <dataFields count="1">
    <dataField name="Salary" fld="4" baseField="0" baseItem="0" numFmtId="44"/>
  </dataFields>
  <formats count="11">
    <format dxfId="47">
      <pivotArea dataOnly="0" labelOnly="1" outline="0" axis="axisValues" fieldPosition="0"/>
    </format>
    <format dxfId="46">
      <pivotArea outline="0" collapsedLevelsAreSubtotals="1" fieldPosition="0"/>
    </format>
    <format dxfId="45">
      <pivotArea dataOnly="0" labelOnly="1" outline="0" fieldPosition="0">
        <references count="1">
          <reference field="3" count="0"/>
        </references>
      </pivotArea>
    </format>
    <format dxfId="44">
      <pivotArea dataOnly="0" labelOnly="1" outline="0" axis="axisValues" fieldPosition="0"/>
    </format>
    <format dxfId="43">
      <pivotArea type="all" dataOnly="0" outline="0" fieldPosition="0"/>
    </format>
    <format dxfId="42">
      <pivotArea outline="0" collapsedLevelsAreSubtotals="1" fieldPosition="0"/>
    </format>
    <format dxfId="41">
      <pivotArea dataOnly="0" labelOnly="1" fieldPosition="0">
        <references count="1">
          <reference field="2" count="2">
            <x v="29"/>
            <x v="32"/>
          </reference>
        </references>
      </pivotArea>
    </format>
    <format dxfId="40">
      <pivotArea field="2" type="button" dataOnly="0" labelOnly="1" outline="0" axis="axisRow" fieldPosition="0"/>
    </format>
    <format dxfId="39">
      <pivotArea dataOnly="0" labelOnly="1" outline="0" axis="axisValues" fieldPosition="0"/>
    </format>
    <format dxfId="38">
      <pivotArea collapsedLevelsAreSubtotals="1" fieldPosition="0">
        <references count="1">
          <reference field="2" count="1">
            <x v="32"/>
          </reference>
        </references>
      </pivotArea>
    </format>
    <format dxfId="37">
      <pivotArea dataOnly="0" labelOnly="1" fieldPosition="0">
        <references count="1">
          <reference field="2" count="1">
            <x v="32"/>
          </reference>
        </references>
      </pivotArea>
    </format>
  </formats>
  <pivotTableStyleInfo name="PivotStyleLight16" showRowHeaders="1" showColHeaders="1" showRowStripes="0" showColStripes="0" showLastColumn="1"/>
  <filters count="1">
    <filter fld="2" type="count" evalOrder="-1" id="1" iMeasureFld="0">
      <autoFilter ref="A1">
        <filterColumn colId="0">
          <top10 top="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B067686-6682-4F2F-84E7-E21226A9A7E2}" name="PivotTable60"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3:C53" firstHeaderRow="1" firstDataRow="1" firstDataCol="1"/>
  <pivotFields count="7">
    <pivotField showAll="0"/>
    <pivotField showAll="0">
      <items count="4">
        <item x="2"/>
        <item x="1"/>
        <item x="0"/>
        <item t="default"/>
      </items>
    </pivotField>
    <pivotField axis="axisRow" showAll="0">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showAll="0">
      <items count="4">
        <item x="0"/>
        <item x="1"/>
        <item x="2"/>
        <item t="default"/>
      </items>
    </pivotField>
    <pivotField numFmtId="164" showAll="0"/>
    <pivotField showAll="0"/>
    <pivotField dataField="1" showAll="0"/>
  </pivotFields>
  <rowFields count="1">
    <field x="2"/>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rowItems>
  <colItems count="1">
    <i/>
  </colItems>
  <dataFields count="1">
    <dataField name="Sum of Bonus $s" fld="6" baseField="0" baseItem="0" numFmtId="44"/>
  </dataFields>
  <formats count="12">
    <format dxfId="11">
      <pivotArea outline="0" collapsedLevelsAreSubtotals="1" fieldPosition="0"/>
    </format>
    <format dxfId="10">
      <pivotArea dataOnly="0" labelOnly="1" outline="0" axis="axisValues" fieldPosition="0"/>
    </format>
    <format dxfId="9">
      <pivotArea type="all" dataOnly="0" outline="0" fieldPosition="0"/>
    </format>
    <format dxfId="8">
      <pivotArea outline="0" collapsedLevelsAreSubtotals="1" fieldPosition="0"/>
    </format>
    <format dxfId="7">
      <pivotArea field="2" type="button" dataOnly="0" labelOnly="1" outline="0" axis="axisRow" fieldPosition="0"/>
    </format>
    <format dxfId="6">
      <pivotArea dataOnly="0" labelOnly="1" fieldPosition="0">
        <references count="1">
          <reference field="2" count="0"/>
        </references>
      </pivotArea>
    </format>
    <format dxfId="5">
      <pivotArea dataOnly="0" labelOnly="1" grandRow="1" outline="0" fieldPosition="0"/>
    </format>
    <format dxfId="4">
      <pivotArea dataOnly="0" labelOnly="1" outline="0" axis="axisValues" fieldPosition="0"/>
    </format>
    <format dxfId="3">
      <pivotArea field="2" type="button" dataOnly="0" labelOnly="1" outline="0" axis="axisRow" fieldPosition="0"/>
    </format>
    <format dxfId="2">
      <pivotArea dataOnly="0" labelOnly="1" outline="0" axis="axisValues" fieldPosition="0"/>
    </format>
    <format dxfId="1">
      <pivotArea dataOnly="0" labelOnly="1" outline="0" axis="axisValues" fieldPosition="0"/>
    </format>
    <format dxfId="0">
      <pivotArea field="2" type="button" dataOnly="0" labelOnly="1" outline="0" axis="axisRow"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C30EC6D6-D179-413D-8CCF-BB0387BD8992}" sourceName="Department">
  <pivotTables>
    <pivotTable tabId="5" name="PivotTable52"/>
  </pivotTables>
  <data>
    <tabular pivotCacheId="169850201">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B4F8E333-DE4C-45D0-B1E6-4EA2235035B4}" sourceName="Country">
  <pivotTables>
    <pivotTable tabId="7" name="PivotTable55"/>
  </pivotTables>
  <data>
    <tabular pivotCacheId="169850201">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EF2E7B91-8ED6-41F9-AFE9-668AE02AA902}" sourceName="Country">
  <pivotTables>
    <pivotTable tabId="11" name="PivotTable60"/>
  </pivotTables>
  <data>
    <tabular pivotCacheId="268665175">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8235624A-F6A0-4660-AB0A-25E84064213A}" sourceName="Department">
  <pivotTables>
    <pivotTable tabId="11" name="PivotTable60"/>
  </pivotTables>
  <data>
    <tabular pivotCacheId="268665175">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ED267DE3-59C3-4C57-B3FC-B0A7D6FC4010}" cache="Slicer_Department" caption="Department"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8497B22B-5F1D-42A7-9B23-DD30AEE95249}" cache="Slicer_Country" caption="Country"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066F3282-5A08-4997-8766-C46F986BF0A8}" cache="Slicer_Country1" caption="Country" rowHeight="234950"/>
  <slicer name="Department 1" xr10:uid="{5311DD80-F40B-475D-869C-66CD8FF5DD4D}" cache="Slicer_Department1" caption="Departmen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A0B6B-6E58-4D92-8D16-18CA1495B923}" name="EMPData" displayName="EMPData" ref="A3:E54" totalsRowCount="1" headerRowDxfId="130" headerRowBorderDxfId="129" tableBorderDxfId="128" totalsRowBorderDxfId="127">
  <autoFilter ref="A3:E53" xr:uid="{639A0B6B-6E58-4D92-8D16-18CA1495B923}"/>
  <tableColumns count="5">
    <tableColumn id="1" xr3:uid="{10D75C25-E46F-46DC-B77B-6A24CBC96659}" name="Employee ID" totalsRowLabel="Total" dataDxfId="126" totalsRowDxfId="125"/>
    <tableColumn id="2" xr3:uid="{A9A1B7BF-B67F-4E3D-B05D-1CA5084E6220}" name="Department" dataDxfId="124" totalsRowDxfId="123"/>
    <tableColumn id="3" xr3:uid="{1D69A06F-FBE8-4CD9-B408-A67965E2C5A9}" name="Employee" dataDxfId="122" totalsRowDxfId="121"/>
    <tableColumn id="4" xr3:uid="{045F1C44-E03F-4B14-B0C4-5F1F2D740C6F}" name="Country" dataDxfId="120" totalsRowDxfId="119"/>
    <tableColumn id="5" xr3:uid="{4CA34F10-A491-4D0F-A008-9A622A58741E}" name="Yearly Sal" totalsRowFunction="sum" dataDxfId="118" totalsRowDxfId="117" dataCellStyle="Comma"/>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32404A-711D-42A0-B943-BEC4B7997172}" name="EmpBonus" displayName="EmpBonus" ref="H3:J47" totalsRowShown="0" headerRowDxfId="116" headerRowBorderDxfId="115" tableBorderDxfId="114" totalsRowBorderDxfId="113">
  <autoFilter ref="H3:J47" xr:uid="{7D32404A-711D-42A0-B943-BEC4B7997172}"/>
  <tableColumns count="3">
    <tableColumn id="1" xr3:uid="{3A445AE6-0460-4262-B97F-11D049E0AA42}" name="EmployeID" dataDxfId="112"/>
    <tableColumn id="2" xr3:uid="{8ACCE417-C3B1-4070-8842-52BB9F3BF8D1}" name="Bonus %" dataDxfId="111"/>
    <tableColumn id="3" xr3:uid="{57087C48-7625-4AFB-8DDB-2F22CEBA3E30}" name="Employee Name" dataDxfId="1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5155CED-28EB-4425-BF3F-013E8C863CC0}" name="EMPData4" displayName="EMPData4" ref="A3:E54" totalsRowCount="1" headerRowDxfId="109" headerRowBorderDxfId="108" tableBorderDxfId="107" totalsRowBorderDxfId="106">
  <autoFilter ref="A3:E53" xr:uid="{639A0B6B-6E58-4D92-8D16-18CA1495B923}"/>
  <tableColumns count="5">
    <tableColumn id="1" xr3:uid="{76949E18-BC11-41A5-919C-05FE8273D80A}" name="Employee ID" totalsRowLabel="Total" dataDxfId="105" totalsRowDxfId="104"/>
    <tableColumn id="2" xr3:uid="{9F528CDC-23EE-4255-9BC7-F142162235B2}" name="Department" dataDxfId="103" totalsRowDxfId="102"/>
    <tableColumn id="3" xr3:uid="{EDDB8F9F-75D8-4665-9E9A-288AFF595CFB}" name="Employee" dataDxfId="101" totalsRowDxfId="100"/>
    <tableColumn id="4" xr3:uid="{EE6FBE3E-EDCC-421E-9BA9-3FBF4CD0113D}" name="Country" dataDxfId="99" totalsRowDxfId="98"/>
    <tableColumn id="5" xr3:uid="{6DCEB8A9-7A2C-4A56-BD7B-9B0A56F715F6}" name="Yearly Sal" totalsRowFunction="sum" dataDxfId="97" totalsRowDxfId="96" dataCellStyle="Comma"/>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93B8F3A-3FB3-4462-8E5C-88838DC04689}" name="EmpBonus5" displayName="EmpBonus5" ref="H3:J47" totalsRowShown="0" headerRowDxfId="95" headerRowBorderDxfId="94" tableBorderDxfId="93" totalsRowBorderDxfId="92">
  <autoFilter ref="H3:J47" xr:uid="{7D32404A-711D-42A0-B943-BEC4B7997172}"/>
  <tableColumns count="3">
    <tableColumn id="1" xr3:uid="{F595CA9B-125F-4EDE-8256-2AF52FDB83EA}" name="EmployeID" dataDxfId="91"/>
    <tableColumn id="2" xr3:uid="{553486C1-47FD-4C2C-A37C-98D16DA2F9F1}" name="Bonus %" dataDxfId="90"/>
    <tableColumn id="3" xr3:uid="{0B9E80D7-C92D-4070-992B-B4F51363F449}" name="Employee Name" dataDxfId="8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438EF2F-A239-46FB-96F4-5415F1EA771C}" name="EMPData46" displayName="EMPData46" ref="A3:G53" headerRowDxfId="36" headerRowBorderDxfId="35" tableBorderDxfId="34" totalsRowBorderDxfId="33">
  <autoFilter ref="A3:G53" xr:uid="{A438EF2F-A239-46FB-96F4-5415F1EA771C}"/>
  <tableColumns count="7">
    <tableColumn id="1" xr3:uid="{5E15E6E3-6010-4D7B-AEB8-59AD1B023EB1}" name="Employee ID" totalsRowLabel="Total" dataDxfId="32" totalsRowDxfId="31"/>
    <tableColumn id="2" xr3:uid="{62E9F031-D046-4159-95A4-779E526DF7B6}" name="Department" dataDxfId="30" totalsRowDxfId="29"/>
    <tableColumn id="3" xr3:uid="{12B4D0BD-252D-45CA-8F21-0F697C9C0371}" name="Employee" dataDxfId="28" totalsRowDxfId="27"/>
    <tableColumn id="4" xr3:uid="{560B0030-CF12-4A21-9581-B171FCF97AC9}" name="Country" dataDxfId="26" totalsRowDxfId="25"/>
    <tableColumn id="5" xr3:uid="{ADE7EFF8-A129-4FA3-BF1C-6D488C56F0A2}" name="Yearly Sal" totalsRowFunction="sum" dataDxfId="24" totalsRowDxfId="23" dataCellStyle="Comma"/>
    <tableColumn id="6" xr3:uid="{CB011DE7-CC10-4BD4-A64A-A30F6EB6D6C8}" name="Bonus %" dataDxfId="22" totalsRowDxfId="21" dataCellStyle="Percent" totalsRowCellStyle="Percent">
      <calculatedColumnFormula array="1">_xlfn.XLOOKUP(EMPData46[[#This Row],[Employee ID]],EmpBonus57[[#All],[EmployeID]],EmpBonus57[[#All],[Bonus %]],"0%",0)</calculatedColumnFormula>
    </tableColumn>
    <tableColumn id="7" xr3:uid="{E74112F4-37ED-4877-AB16-657197CA9219}" name="Bonus $s" dataDxfId="20" totalsRowDxfId="19">
      <calculatedColumnFormula>EMPData46[[#This Row],[Yearly Sal]]*EMPData46[[#This Row],[Bonus %]]</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E9AFE98-1A08-49C3-A44B-8D111B251CC5}" name="EmpBonus57" displayName="EmpBonus57" ref="O3:Q47" totalsRowShown="0" headerRowDxfId="18" headerRowBorderDxfId="17" tableBorderDxfId="16" totalsRowBorderDxfId="15">
  <autoFilter ref="O3:Q47" xr:uid="{BE9AFE98-1A08-49C3-A44B-8D111B251CC5}"/>
  <tableColumns count="3">
    <tableColumn id="1" xr3:uid="{4C17F3CB-B324-44B4-860E-7EFC1382A6F9}" name="EmployeID" dataDxfId="14"/>
    <tableColumn id="2" xr3:uid="{AC3BCE4A-F388-43AC-B206-D34F50F60F8A}" name="Bonus %" dataDxfId="13"/>
    <tableColumn id="3" xr3:uid="{BF7DE79A-2EB9-485F-9D13-3F6C78FC98D7}" name="Employee Name" dataDxfId="1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pivotTable" Target="../pivotTables/pivotTable2.xml"/><Relationship Id="rId4" Type="http://schemas.microsoft.com/office/2007/relationships/slicer" Target="../slicers/slicer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8.xml"/><Relationship Id="rId1" Type="http://schemas.openxmlformats.org/officeDocument/2006/relationships/printerSettings" Target="../printerSettings/printerSettings5.bin"/><Relationship Id="rId4"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9.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6F51B-8E9D-4C91-A28F-8C747454331E}">
  <dimension ref="A1:R54"/>
  <sheetViews>
    <sheetView workbookViewId="0"/>
    <sheetView workbookViewId="1"/>
  </sheetViews>
  <sheetFormatPr defaultRowHeight="14.4" x14ac:dyDescent="0.3"/>
  <cols>
    <col min="1" max="1" width="12.5546875" customWidth="1"/>
    <col min="2" max="2" width="13.109375" customWidth="1"/>
    <col min="3" max="3" width="16.21875" bestFit="1" customWidth="1"/>
    <col min="4" max="4" width="11" bestFit="1" customWidth="1"/>
    <col min="5" max="5" width="14.33203125" style="15" customWidth="1"/>
    <col min="8" max="8" width="11.77734375" customWidth="1"/>
    <col min="9" max="9" width="9.88671875" customWidth="1"/>
    <col min="10" max="10" width="16.33203125" customWidth="1"/>
    <col min="12" max="12" width="52.109375" bestFit="1" customWidth="1"/>
  </cols>
  <sheetData>
    <row r="1" spans="1:18" ht="36.6" x14ac:dyDescent="0.7">
      <c r="A1" s="18"/>
      <c r="B1" s="19" t="s">
        <v>133</v>
      </c>
      <c r="C1" s="19"/>
      <c r="D1" s="19"/>
      <c r="E1" s="19"/>
      <c r="F1" s="19"/>
      <c r="G1" s="19"/>
      <c r="H1" s="19"/>
      <c r="I1" s="19"/>
      <c r="J1" s="19"/>
      <c r="K1" s="19"/>
      <c r="L1" s="19"/>
      <c r="M1" s="19"/>
      <c r="N1" s="19"/>
      <c r="O1" s="19"/>
      <c r="P1" s="19"/>
      <c r="Q1" s="19"/>
      <c r="R1" s="19"/>
    </row>
    <row r="2" spans="1:18" ht="14.55" customHeight="1" x14ac:dyDescent="0.6">
      <c r="A2" s="21"/>
      <c r="B2" s="21"/>
      <c r="C2" s="21"/>
      <c r="D2" s="21"/>
      <c r="E2" s="21"/>
      <c r="F2" s="21"/>
      <c r="G2" s="21"/>
      <c r="H2" s="21"/>
      <c r="I2" s="21"/>
      <c r="J2" s="21"/>
      <c r="K2" s="21"/>
      <c r="L2" s="21"/>
      <c r="M2" s="21"/>
      <c r="N2" s="21"/>
      <c r="O2" s="21"/>
      <c r="P2" s="21"/>
      <c r="Q2" s="21"/>
    </row>
    <row r="3" spans="1:18" x14ac:dyDescent="0.3">
      <c r="A3" s="4" t="s">
        <v>0</v>
      </c>
      <c r="B3" s="5" t="s">
        <v>1</v>
      </c>
      <c r="C3" s="5" t="s">
        <v>2</v>
      </c>
      <c r="D3" s="5" t="s">
        <v>117</v>
      </c>
      <c r="E3" s="12" t="s">
        <v>108</v>
      </c>
      <c r="H3" s="4" t="s">
        <v>67</v>
      </c>
      <c r="I3" s="5" t="s">
        <v>68</v>
      </c>
      <c r="J3" s="9" t="s">
        <v>69</v>
      </c>
    </row>
    <row r="4" spans="1:18" x14ac:dyDescent="0.3">
      <c r="A4" s="3" t="s">
        <v>3</v>
      </c>
      <c r="B4" s="1" t="s">
        <v>4</v>
      </c>
      <c r="C4" s="1" t="s">
        <v>5</v>
      </c>
      <c r="D4" s="1" t="s">
        <v>118</v>
      </c>
      <c r="E4" s="13">
        <v>60270</v>
      </c>
      <c r="H4" s="3" t="s">
        <v>13</v>
      </c>
      <c r="I4" s="2">
        <v>0.27</v>
      </c>
      <c r="J4" s="8" t="s">
        <v>14</v>
      </c>
      <c r="K4">
        <v>1</v>
      </c>
      <c r="L4" t="s">
        <v>143</v>
      </c>
    </row>
    <row r="5" spans="1:18" x14ac:dyDescent="0.3">
      <c r="A5" s="3" t="s">
        <v>6</v>
      </c>
      <c r="B5" s="1" t="s">
        <v>4</v>
      </c>
      <c r="C5" s="1" t="s">
        <v>7</v>
      </c>
      <c r="D5" s="1" t="s">
        <v>119</v>
      </c>
      <c r="E5" s="13">
        <v>39627</v>
      </c>
      <c r="H5" s="3" t="s">
        <v>47</v>
      </c>
      <c r="I5" s="2">
        <v>0.25</v>
      </c>
      <c r="J5" s="8" t="s">
        <v>48</v>
      </c>
      <c r="L5" t="s">
        <v>110</v>
      </c>
    </row>
    <row r="6" spans="1:18" x14ac:dyDescent="0.3">
      <c r="A6" s="3" t="s">
        <v>8</v>
      </c>
      <c r="B6" s="1" t="s">
        <v>4</v>
      </c>
      <c r="C6" s="1" t="s">
        <v>9</v>
      </c>
      <c r="D6" s="1" t="s">
        <v>120</v>
      </c>
      <c r="E6" s="13">
        <v>29726</v>
      </c>
      <c r="H6" s="3" t="s">
        <v>51</v>
      </c>
      <c r="I6" s="2">
        <v>0.25</v>
      </c>
      <c r="J6" s="8" t="s">
        <v>52</v>
      </c>
      <c r="L6" t="s">
        <v>111</v>
      </c>
    </row>
    <row r="7" spans="1:18" x14ac:dyDescent="0.3">
      <c r="A7" s="3" t="s">
        <v>10</v>
      </c>
      <c r="B7" s="1" t="s">
        <v>4</v>
      </c>
      <c r="C7" s="1" t="s">
        <v>73</v>
      </c>
      <c r="D7" s="1" t="s">
        <v>120</v>
      </c>
      <c r="E7" s="13">
        <v>93668</v>
      </c>
      <c r="H7" s="3" t="s">
        <v>61</v>
      </c>
      <c r="I7" s="2">
        <v>0.25</v>
      </c>
      <c r="J7" s="8" t="s">
        <v>62</v>
      </c>
      <c r="L7" t="s">
        <v>112</v>
      </c>
    </row>
    <row r="8" spans="1:18" x14ac:dyDescent="0.3">
      <c r="A8" s="3" t="s">
        <v>11</v>
      </c>
      <c r="B8" s="1" t="s">
        <v>4</v>
      </c>
      <c r="C8" s="1" t="s">
        <v>12</v>
      </c>
      <c r="D8" s="1" t="s">
        <v>119</v>
      </c>
      <c r="E8" s="13">
        <v>134000</v>
      </c>
      <c r="H8" s="3" t="s">
        <v>27</v>
      </c>
      <c r="I8" s="2">
        <v>0.25</v>
      </c>
      <c r="J8" s="8" t="s">
        <v>28</v>
      </c>
      <c r="L8" t="s">
        <v>113</v>
      </c>
    </row>
    <row r="9" spans="1:18" x14ac:dyDescent="0.3">
      <c r="A9" s="3" t="s">
        <v>13</v>
      </c>
      <c r="B9" s="1" t="s">
        <v>4</v>
      </c>
      <c r="C9" s="1" t="s">
        <v>14</v>
      </c>
      <c r="D9" s="1" t="s">
        <v>119</v>
      </c>
      <c r="E9" s="13">
        <v>34808</v>
      </c>
      <c r="H9" s="3" t="s">
        <v>42</v>
      </c>
      <c r="I9" s="2">
        <v>0.24</v>
      </c>
      <c r="J9" s="8" t="s">
        <v>44</v>
      </c>
      <c r="L9" t="s">
        <v>114</v>
      </c>
    </row>
    <row r="10" spans="1:18" x14ac:dyDescent="0.3">
      <c r="A10" s="3" t="s">
        <v>15</v>
      </c>
      <c r="B10" s="1" t="s">
        <v>4</v>
      </c>
      <c r="C10" s="1" t="s">
        <v>16</v>
      </c>
      <c r="D10" s="1" t="s">
        <v>120</v>
      </c>
      <c r="E10" s="13">
        <v>135000</v>
      </c>
      <c r="H10" s="3" t="s">
        <v>25</v>
      </c>
      <c r="I10" s="2">
        <v>0.24</v>
      </c>
      <c r="J10" s="8" t="s">
        <v>26</v>
      </c>
      <c r="L10" t="s">
        <v>115</v>
      </c>
    </row>
    <row r="11" spans="1:18" x14ac:dyDescent="0.3">
      <c r="A11" s="3" t="s">
        <v>17</v>
      </c>
      <c r="B11" s="1" t="s">
        <v>4</v>
      </c>
      <c r="C11" s="1" t="s">
        <v>18</v>
      </c>
      <c r="D11" s="1" t="s">
        <v>120</v>
      </c>
      <c r="E11" s="13">
        <v>45000</v>
      </c>
      <c r="H11" s="3" t="s">
        <v>6</v>
      </c>
      <c r="I11" s="2">
        <v>0.23</v>
      </c>
      <c r="J11" s="8" t="s">
        <v>7</v>
      </c>
      <c r="K11">
        <v>2</v>
      </c>
      <c r="L11" t="s">
        <v>116</v>
      </c>
    </row>
    <row r="12" spans="1:18" x14ac:dyDescent="0.3">
      <c r="A12" s="3" t="s">
        <v>19</v>
      </c>
      <c r="B12" s="1" t="s">
        <v>4</v>
      </c>
      <c r="C12" s="1" t="s">
        <v>20</v>
      </c>
      <c r="D12" s="1" t="s">
        <v>120</v>
      </c>
      <c r="E12" s="13">
        <v>89500</v>
      </c>
      <c r="H12" s="3" t="s">
        <v>21</v>
      </c>
      <c r="I12" s="2">
        <v>0.23</v>
      </c>
      <c r="J12" s="8" t="s">
        <v>22</v>
      </c>
      <c r="L12" t="s">
        <v>122</v>
      </c>
    </row>
    <row r="13" spans="1:18" x14ac:dyDescent="0.3">
      <c r="A13" s="3" t="s">
        <v>21</v>
      </c>
      <c r="B13" s="1" t="s">
        <v>4</v>
      </c>
      <c r="C13" s="1" t="s">
        <v>22</v>
      </c>
      <c r="D13" s="1" t="s">
        <v>118</v>
      </c>
      <c r="E13" s="13">
        <v>21971</v>
      </c>
      <c r="H13" s="3" t="s">
        <v>53</v>
      </c>
      <c r="I13" s="2">
        <v>0.21</v>
      </c>
      <c r="J13" s="8" t="s">
        <v>54</v>
      </c>
      <c r="L13" t="s">
        <v>123</v>
      </c>
    </row>
    <row r="14" spans="1:18" x14ac:dyDescent="0.3">
      <c r="A14" s="3" t="s">
        <v>23</v>
      </c>
      <c r="B14" s="1" t="s">
        <v>4</v>
      </c>
      <c r="C14" s="1" t="s">
        <v>24</v>
      </c>
      <c r="D14" s="1" t="s">
        <v>118</v>
      </c>
      <c r="E14" s="13">
        <v>80000</v>
      </c>
      <c r="H14" s="3" t="s">
        <v>59</v>
      </c>
      <c r="I14" s="2">
        <v>0.2</v>
      </c>
      <c r="J14" s="8" t="s">
        <v>60</v>
      </c>
      <c r="K14">
        <v>3</v>
      </c>
      <c r="L14" t="s">
        <v>126</v>
      </c>
    </row>
    <row r="15" spans="1:18" x14ac:dyDescent="0.3">
      <c r="A15" s="3" t="s">
        <v>25</v>
      </c>
      <c r="B15" s="1" t="s">
        <v>4</v>
      </c>
      <c r="C15" s="1" t="s">
        <v>26</v>
      </c>
      <c r="D15" s="1" t="s">
        <v>120</v>
      </c>
      <c r="E15" s="13">
        <v>45117</v>
      </c>
      <c r="H15" s="3" t="s">
        <v>38</v>
      </c>
      <c r="I15" s="2">
        <v>0.19</v>
      </c>
      <c r="J15" s="8" t="s">
        <v>39</v>
      </c>
      <c r="L15" t="s">
        <v>124</v>
      </c>
    </row>
    <row r="16" spans="1:18" x14ac:dyDescent="0.3">
      <c r="A16" s="3" t="s">
        <v>27</v>
      </c>
      <c r="B16" s="1" t="s">
        <v>4</v>
      </c>
      <c r="C16" s="1" t="s">
        <v>28</v>
      </c>
      <c r="D16" s="1" t="s">
        <v>119</v>
      </c>
      <c r="E16" s="13">
        <v>50545</v>
      </c>
      <c r="H16" s="3" t="s">
        <v>32</v>
      </c>
      <c r="I16" s="2">
        <v>0.18</v>
      </c>
      <c r="J16" s="8" t="s">
        <v>33</v>
      </c>
      <c r="K16">
        <v>4</v>
      </c>
      <c r="L16" t="s">
        <v>121</v>
      </c>
    </row>
    <row r="17" spans="1:12" x14ac:dyDescent="0.3">
      <c r="A17" s="3" t="s">
        <v>29</v>
      </c>
      <c r="B17" s="1" t="s">
        <v>30</v>
      </c>
      <c r="C17" s="1" t="s">
        <v>31</v>
      </c>
      <c r="D17" s="1" t="s">
        <v>120</v>
      </c>
      <c r="E17" s="13">
        <v>140000</v>
      </c>
      <c r="H17" s="3" t="s">
        <v>40</v>
      </c>
      <c r="I17" s="2">
        <v>0.18</v>
      </c>
      <c r="J17" s="8" t="s">
        <v>41</v>
      </c>
      <c r="L17" t="s">
        <v>127</v>
      </c>
    </row>
    <row r="18" spans="1:12" x14ac:dyDescent="0.3">
      <c r="A18" s="3" t="s">
        <v>32</v>
      </c>
      <c r="B18" s="1" t="s">
        <v>30</v>
      </c>
      <c r="C18" s="1" t="s">
        <v>33</v>
      </c>
      <c r="D18" s="1" t="s">
        <v>119</v>
      </c>
      <c r="E18" s="13">
        <v>110000</v>
      </c>
      <c r="H18" s="3" t="s">
        <v>55</v>
      </c>
      <c r="I18" s="2">
        <v>0.17</v>
      </c>
      <c r="J18" s="8" t="s">
        <v>56</v>
      </c>
      <c r="L18" t="s">
        <v>125</v>
      </c>
    </row>
    <row r="19" spans="1:12" x14ac:dyDescent="0.3">
      <c r="A19" s="3" t="s">
        <v>34</v>
      </c>
      <c r="B19" s="1" t="s">
        <v>30</v>
      </c>
      <c r="C19" s="1" t="s">
        <v>35</v>
      </c>
      <c r="D19" s="1" t="s">
        <v>120</v>
      </c>
      <c r="E19" s="13">
        <v>68357</v>
      </c>
      <c r="H19" s="3" t="s">
        <v>45</v>
      </c>
      <c r="I19" s="2">
        <v>0.14000000000000001</v>
      </c>
      <c r="J19" s="8" t="s">
        <v>46</v>
      </c>
      <c r="K19">
        <v>5</v>
      </c>
      <c r="L19" t="s">
        <v>132</v>
      </c>
    </row>
    <row r="20" spans="1:12" x14ac:dyDescent="0.3">
      <c r="A20" s="3" t="s">
        <v>36</v>
      </c>
      <c r="B20" s="1" t="s">
        <v>30</v>
      </c>
      <c r="C20" s="1" t="s">
        <v>37</v>
      </c>
      <c r="D20" s="1" t="s">
        <v>118</v>
      </c>
      <c r="E20" s="13">
        <v>51800</v>
      </c>
      <c r="H20" s="3" t="s">
        <v>15</v>
      </c>
      <c r="I20" s="2">
        <v>0.14000000000000001</v>
      </c>
      <c r="J20" s="8" t="s">
        <v>16</v>
      </c>
      <c r="K20">
        <v>6</v>
      </c>
      <c r="L20" t="s">
        <v>131</v>
      </c>
    </row>
    <row r="21" spans="1:12" x14ac:dyDescent="0.3">
      <c r="A21" s="3" t="s">
        <v>38</v>
      </c>
      <c r="B21" s="1" t="s">
        <v>30</v>
      </c>
      <c r="C21" s="1" t="s">
        <v>39</v>
      </c>
      <c r="D21" s="1" t="s">
        <v>120</v>
      </c>
      <c r="E21" s="13">
        <v>97000</v>
      </c>
      <c r="H21" s="3" t="s">
        <v>8</v>
      </c>
      <c r="I21" s="2">
        <v>0.1</v>
      </c>
      <c r="J21" s="8" t="s">
        <v>9</v>
      </c>
    </row>
    <row r="22" spans="1:12" x14ac:dyDescent="0.3">
      <c r="A22" s="3" t="s">
        <v>40</v>
      </c>
      <c r="B22" s="1" t="s">
        <v>30</v>
      </c>
      <c r="C22" s="1" t="s">
        <v>41</v>
      </c>
      <c r="D22" s="1" t="s">
        <v>120</v>
      </c>
      <c r="E22" s="13">
        <v>45000</v>
      </c>
      <c r="H22" s="3" t="s">
        <v>29</v>
      </c>
      <c r="I22" s="2">
        <v>0.1</v>
      </c>
      <c r="J22" s="8" t="s">
        <v>31</v>
      </c>
    </row>
    <row r="23" spans="1:12" x14ac:dyDescent="0.3">
      <c r="A23" s="3" t="s">
        <v>42</v>
      </c>
      <c r="B23" s="1" t="s">
        <v>43</v>
      </c>
      <c r="C23" s="1" t="s">
        <v>44</v>
      </c>
      <c r="D23" s="1" t="s">
        <v>118</v>
      </c>
      <c r="E23" s="13">
        <v>89500</v>
      </c>
      <c r="H23" s="3" t="s">
        <v>36</v>
      </c>
      <c r="I23" s="2">
        <v>0.09</v>
      </c>
      <c r="J23" s="8" t="s">
        <v>37</v>
      </c>
    </row>
    <row r="24" spans="1:12" x14ac:dyDescent="0.3">
      <c r="A24" s="3" t="s">
        <v>45</v>
      </c>
      <c r="B24" s="1" t="s">
        <v>43</v>
      </c>
      <c r="C24" s="1" t="s">
        <v>46</v>
      </c>
      <c r="D24" s="1" t="s">
        <v>120</v>
      </c>
      <c r="E24" s="13">
        <v>35971</v>
      </c>
      <c r="H24" s="3" t="s">
        <v>17</v>
      </c>
      <c r="I24" s="2">
        <v>0.09</v>
      </c>
      <c r="J24" s="8" t="s">
        <v>18</v>
      </c>
    </row>
    <row r="25" spans="1:12" x14ac:dyDescent="0.3">
      <c r="A25" s="3" t="s">
        <v>47</v>
      </c>
      <c r="B25" s="1" t="s">
        <v>43</v>
      </c>
      <c r="C25" s="1" t="s">
        <v>48</v>
      </c>
      <c r="D25" s="1" t="s">
        <v>119</v>
      </c>
      <c r="E25" s="13">
        <v>80000</v>
      </c>
      <c r="H25" s="3" t="s">
        <v>11</v>
      </c>
      <c r="I25" s="2">
        <v>0.08</v>
      </c>
      <c r="J25" s="8" t="s">
        <v>12</v>
      </c>
    </row>
    <row r="26" spans="1:12" x14ac:dyDescent="0.3">
      <c r="A26" s="3" t="s">
        <v>49</v>
      </c>
      <c r="B26" s="1" t="s">
        <v>43</v>
      </c>
      <c r="C26" s="1" t="s">
        <v>50</v>
      </c>
      <c r="D26" s="1" t="s">
        <v>120</v>
      </c>
      <c r="E26" s="13">
        <v>55117</v>
      </c>
      <c r="H26" s="3" t="s">
        <v>19</v>
      </c>
      <c r="I26" s="2">
        <v>0.06</v>
      </c>
      <c r="J26" s="8" t="s">
        <v>20</v>
      </c>
    </row>
    <row r="27" spans="1:12" x14ac:dyDescent="0.3">
      <c r="A27" s="3" t="s">
        <v>51</v>
      </c>
      <c r="B27" s="1" t="s">
        <v>43</v>
      </c>
      <c r="C27" s="1" t="s">
        <v>52</v>
      </c>
      <c r="D27" s="1" t="s">
        <v>118</v>
      </c>
      <c r="E27" s="13">
        <v>58445</v>
      </c>
      <c r="H27" s="3" t="s">
        <v>23</v>
      </c>
      <c r="I27" s="2">
        <v>0.06</v>
      </c>
      <c r="J27" s="8" t="s">
        <v>24</v>
      </c>
    </row>
    <row r="28" spans="1:12" x14ac:dyDescent="0.3">
      <c r="A28" s="3" t="s">
        <v>53</v>
      </c>
      <c r="B28" s="1" t="s">
        <v>43</v>
      </c>
      <c r="C28" s="1" t="s">
        <v>54</v>
      </c>
      <c r="D28" s="1" t="s">
        <v>120</v>
      </c>
      <c r="E28" s="13">
        <v>120000</v>
      </c>
      <c r="H28" s="3" t="s">
        <v>65</v>
      </c>
      <c r="I28" s="2">
        <v>0.06</v>
      </c>
      <c r="J28" s="8" t="s">
        <v>66</v>
      </c>
    </row>
    <row r="29" spans="1:12" x14ac:dyDescent="0.3">
      <c r="A29" s="3" t="s">
        <v>55</v>
      </c>
      <c r="B29" s="1" t="s">
        <v>43</v>
      </c>
      <c r="C29" s="1" t="s">
        <v>56</v>
      </c>
      <c r="D29" s="1" t="s">
        <v>120</v>
      </c>
      <c r="E29" s="13">
        <v>45117</v>
      </c>
      <c r="H29" s="3" t="s">
        <v>70</v>
      </c>
      <c r="I29" s="2">
        <v>0.15</v>
      </c>
      <c r="J29" s="8" t="s">
        <v>71</v>
      </c>
    </row>
    <row r="30" spans="1:12" x14ac:dyDescent="0.3">
      <c r="A30" s="3" t="s">
        <v>57</v>
      </c>
      <c r="B30" s="1" t="s">
        <v>43</v>
      </c>
      <c r="C30" s="1" t="s">
        <v>58</v>
      </c>
      <c r="D30" s="1" t="s">
        <v>119</v>
      </c>
      <c r="E30" s="13">
        <v>50545</v>
      </c>
      <c r="H30" s="3" t="s">
        <v>72</v>
      </c>
      <c r="I30" s="2">
        <v>0.15</v>
      </c>
      <c r="J30" s="8" t="s">
        <v>73</v>
      </c>
    </row>
    <row r="31" spans="1:12" x14ac:dyDescent="0.3">
      <c r="A31" s="3" t="s">
        <v>59</v>
      </c>
      <c r="B31" s="1" t="s">
        <v>43</v>
      </c>
      <c r="C31" s="1" t="s">
        <v>60</v>
      </c>
      <c r="D31" s="1" t="s">
        <v>118</v>
      </c>
      <c r="E31" s="13">
        <v>140000</v>
      </c>
      <c r="H31" s="3" t="s">
        <v>74</v>
      </c>
      <c r="I31" s="2">
        <v>0.19</v>
      </c>
      <c r="J31" s="8" t="s">
        <v>75</v>
      </c>
    </row>
    <row r="32" spans="1:12" x14ac:dyDescent="0.3">
      <c r="A32" s="3" t="s">
        <v>61</v>
      </c>
      <c r="B32" s="1" t="s">
        <v>43</v>
      </c>
      <c r="C32" s="1" t="s">
        <v>62</v>
      </c>
      <c r="D32" s="1" t="s">
        <v>120</v>
      </c>
      <c r="E32" s="13">
        <v>90000</v>
      </c>
      <c r="H32" s="3" t="s">
        <v>76</v>
      </c>
      <c r="I32" s="2">
        <v>0.18</v>
      </c>
      <c r="J32" s="8" t="s">
        <v>77</v>
      </c>
    </row>
    <row r="33" spans="1:10" x14ac:dyDescent="0.3">
      <c r="A33" s="3" t="s">
        <v>63</v>
      </c>
      <c r="B33" s="1" t="s">
        <v>43</v>
      </c>
      <c r="C33" s="1" t="s">
        <v>64</v>
      </c>
      <c r="D33" s="1" t="s">
        <v>119</v>
      </c>
      <c r="E33" s="13">
        <v>88357</v>
      </c>
      <c r="H33" s="3" t="s">
        <v>78</v>
      </c>
      <c r="I33" s="2">
        <v>0.18</v>
      </c>
      <c r="J33" s="8" t="s">
        <v>79</v>
      </c>
    </row>
    <row r="34" spans="1:10" x14ac:dyDescent="0.3">
      <c r="A34" s="3" t="s">
        <v>65</v>
      </c>
      <c r="B34" s="1" t="s">
        <v>43</v>
      </c>
      <c r="C34" s="1" t="s">
        <v>66</v>
      </c>
      <c r="D34" s="1" t="s">
        <v>120</v>
      </c>
      <c r="E34" s="13">
        <v>59200</v>
      </c>
      <c r="H34" s="3" t="s">
        <v>80</v>
      </c>
      <c r="I34" s="2">
        <v>0.21</v>
      </c>
      <c r="J34" s="8" t="s">
        <v>81</v>
      </c>
    </row>
    <row r="35" spans="1:10" x14ac:dyDescent="0.3">
      <c r="A35" s="3" t="s">
        <v>70</v>
      </c>
      <c r="B35" s="1" t="s">
        <v>43</v>
      </c>
      <c r="C35" s="1" t="s">
        <v>71</v>
      </c>
      <c r="D35" s="1" t="s">
        <v>118</v>
      </c>
      <c r="E35" s="13">
        <v>97000</v>
      </c>
      <c r="H35" s="3" t="s">
        <v>82</v>
      </c>
      <c r="I35" s="2">
        <v>0.14000000000000001</v>
      </c>
      <c r="J35" s="8" t="s">
        <v>83</v>
      </c>
    </row>
    <row r="36" spans="1:10" x14ac:dyDescent="0.3">
      <c r="A36" s="3" t="s">
        <v>72</v>
      </c>
      <c r="B36" s="1" t="s">
        <v>43</v>
      </c>
      <c r="C36" s="1" t="s">
        <v>144</v>
      </c>
      <c r="D36" s="1" t="s">
        <v>120</v>
      </c>
      <c r="E36" s="13">
        <v>68357</v>
      </c>
      <c r="H36" s="3" t="s">
        <v>84</v>
      </c>
      <c r="I36" s="2">
        <v>0.16</v>
      </c>
      <c r="J36" s="8" t="s">
        <v>85</v>
      </c>
    </row>
    <row r="37" spans="1:10" x14ac:dyDescent="0.3">
      <c r="A37" s="3" t="s">
        <v>74</v>
      </c>
      <c r="B37" s="1" t="s">
        <v>43</v>
      </c>
      <c r="C37" s="1" t="s">
        <v>75</v>
      </c>
      <c r="D37" s="1" t="s">
        <v>119</v>
      </c>
      <c r="E37" s="13">
        <v>51800</v>
      </c>
      <c r="H37" s="3" t="s">
        <v>86</v>
      </c>
      <c r="I37" s="2">
        <v>0.14000000000000001</v>
      </c>
      <c r="J37" s="8" t="s">
        <v>87</v>
      </c>
    </row>
    <row r="38" spans="1:10" x14ac:dyDescent="0.3">
      <c r="A38" s="3" t="s">
        <v>76</v>
      </c>
      <c r="B38" s="1" t="s">
        <v>43</v>
      </c>
      <c r="C38" s="1" t="s">
        <v>77</v>
      </c>
      <c r="D38" s="1" t="s">
        <v>120</v>
      </c>
      <c r="E38" s="13">
        <v>97000</v>
      </c>
      <c r="H38" s="3" t="s">
        <v>88</v>
      </c>
      <c r="I38" s="2">
        <v>0.22</v>
      </c>
      <c r="J38" s="8" t="s">
        <v>89</v>
      </c>
    </row>
    <row r="39" spans="1:10" x14ac:dyDescent="0.3">
      <c r="A39" s="3" t="s">
        <v>78</v>
      </c>
      <c r="B39" s="1" t="s">
        <v>43</v>
      </c>
      <c r="C39" s="1" t="s">
        <v>79</v>
      </c>
      <c r="D39" s="1" t="s">
        <v>118</v>
      </c>
      <c r="E39" s="13">
        <v>45000</v>
      </c>
      <c r="H39" s="3" t="s">
        <v>90</v>
      </c>
      <c r="I39" s="2">
        <v>0.13</v>
      </c>
      <c r="J39" s="8" t="s">
        <v>91</v>
      </c>
    </row>
    <row r="40" spans="1:10" x14ac:dyDescent="0.3">
      <c r="A40" s="3" t="s">
        <v>80</v>
      </c>
      <c r="B40" s="1" t="s">
        <v>30</v>
      </c>
      <c r="C40" s="1" t="s">
        <v>81</v>
      </c>
      <c r="D40" s="1" t="s">
        <v>120</v>
      </c>
      <c r="E40" s="13">
        <v>89500</v>
      </c>
      <c r="H40" s="3" t="s">
        <v>92</v>
      </c>
      <c r="I40" s="2">
        <v>0.16</v>
      </c>
      <c r="J40" s="8" t="s">
        <v>93</v>
      </c>
    </row>
    <row r="41" spans="1:10" x14ac:dyDescent="0.3">
      <c r="A41" s="3" t="s">
        <v>82</v>
      </c>
      <c r="B41" s="1" t="s">
        <v>30</v>
      </c>
      <c r="C41" s="1" t="s">
        <v>83</v>
      </c>
      <c r="D41" s="1" t="s">
        <v>119</v>
      </c>
      <c r="E41" s="13">
        <v>35971</v>
      </c>
      <c r="H41" s="3" t="s">
        <v>94</v>
      </c>
      <c r="I41" s="2">
        <v>0.09</v>
      </c>
      <c r="J41" s="8" t="s">
        <v>95</v>
      </c>
    </row>
    <row r="42" spans="1:10" x14ac:dyDescent="0.3">
      <c r="A42" s="3" t="s">
        <v>84</v>
      </c>
      <c r="B42" s="1" t="s">
        <v>30</v>
      </c>
      <c r="C42" s="1" t="s">
        <v>85</v>
      </c>
      <c r="D42" s="1" t="s">
        <v>119</v>
      </c>
      <c r="E42" s="13">
        <v>80000</v>
      </c>
      <c r="H42" s="3" t="s">
        <v>96</v>
      </c>
      <c r="I42" s="2">
        <v>0.1</v>
      </c>
      <c r="J42" s="8" t="s">
        <v>97</v>
      </c>
    </row>
    <row r="43" spans="1:10" x14ac:dyDescent="0.3">
      <c r="A43" s="3" t="s">
        <v>86</v>
      </c>
      <c r="B43" s="1" t="s">
        <v>30</v>
      </c>
      <c r="C43" s="1" t="s">
        <v>87</v>
      </c>
      <c r="D43" s="1" t="s">
        <v>118</v>
      </c>
      <c r="E43" s="13">
        <v>55117</v>
      </c>
      <c r="H43" s="3" t="s">
        <v>98</v>
      </c>
      <c r="I43" s="2">
        <v>0.18</v>
      </c>
      <c r="J43" s="8" t="s">
        <v>99</v>
      </c>
    </row>
    <row r="44" spans="1:10" x14ac:dyDescent="0.3">
      <c r="A44" s="3" t="s">
        <v>88</v>
      </c>
      <c r="B44" s="1" t="s">
        <v>4</v>
      </c>
      <c r="C44" s="1" t="s">
        <v>89</v>
      </c>
      <c r="D44" s="1" t="s">
        <v>120</v>
      </c>
      <c r="E44" s="13">
        <v>58445</v>
      </c>
      <c r="H44" s="3" t="s">
        <v>100</v>
      </c>
      <c r="I44" s="2">
        <v>0.13</v>
      </c>
      <c r="J44" s="8" t="s">
        <v>101</v>
      </c>
    </row>
    <row r="45" spans="1:10" x14ac:dyDescent="0.3">
      <c r="A45" s="3" t="s">
        <v>90</v>
      </c>
      <c r="B45" s="1" t="s">
        <v>4</v>
      </c>
      <c r="C45" s="1" t="s">
        <v>91</v>
      </c>
      <c r="D45" s="1" t="s">
        <v>120</v>
      </c>
      <c r="E45" s="13">
        <v>120000</v>
      </c>
      <c r="H45" s="3" t="s">
        <v>102</v>
      </c>
      <c r="I45" s="2">
        <v>0.19</v>
      </c>
      <c r="J45" s="8" t="s">
        <v>103</v>
      </c>
    </row>
    <row r="46" spans="1:10" x14ac:dyDescent="0.3">
      <c r="A46" s="3" t="s">
        <v>92</v>
      </c>
      <c r="B46" s="1" t="s">
        <v>30</v>
      </c>
      <c r="C46" s="1" t="s">
        <v>93</v>
      </c>
      <c r="D46" s="1" t="s">
        <v>119</v>
      </c>
      <c r="E46" s="13">
        <v>45450</v>
      </c>
      <c r="H46" s="3" t="s">
        <v>104</v>
      </c>
      <c r="I46" s="2">
        <v>0.2</v>
      </c>
      <c r="J46" s="8" t="s">
        <v>105</v>
      </c>
    </row>
    <row r="47" spans="1:10" x14ac:dyDescent="0.3">
      <c r="A47" s="3" t="s">
        <v>94</v>
      </c>
      <c r="B47" s="1" t="s">
        <v>30</v>
      </c>
      <c r="C47" s="1" t="s">
        <v>95</v>
      </c>
      <c r="D47" s="1" t="s">
        <v>120</v>
      </c>
      <c r="E47" s="13">
        <v>89500</v>
      </c>
      <c r="H47" s="6" t="s">
        <v>106</v>
      </c>
      <c r="I47" s="10">
        <v>0.11</v>
      </c>
      <c r="J47" s="11" t="s">
        <v>107</v>
      </c>
    </row>
    <row r="48" spans="1:10" x14ac:dyDescent="0.3">
      <c r="A48" s="3" t="s">
        <v>96</v>
      </c>
      <c r="B48" s="1" t="s">
        <v>30</v>
      </c>
      <c r="C48" s="1" t="s">
        <v>97</v>
      </c>
      <c r="D48" s="1" t="s">
        <v>118</v>
      </c>
      <c r="E48" s="13">
        <v>65971</v>
      </c>
    </row>
    <row r="49" spans="1:5" x14ac:dyDescent="0.3">
      <c r="A49" s="3" t="s">
        <v>98</v>
      </c>
      <c r="B49" s="1" t="s">
        <v>30</v>
      </c>
      <c r="C49" s="1" t="s">
        <v>99</v>
      </c>
      <c r="D49" s="1" t="s">
        <v>120</v>
      </c>
      <c r="E49" s="13">
        <v>80000</v>
      </c>
    </row>
    <row r="50" spans="1:5" x14ac:dyDescent="0.3">
      <c r="A50" s="3" t="s">
        <v>100</v>
      </c>
      <c r="B50" s="1" t="s">
        <v>4</v>
      </c>
      <c r="C50" s="1" t="s">
        <v>101</v>
      </c>
      <c r="D50" s="1" t="s">
        <v>119</v>
      </c>
      <c r="E50" s="13">
        <v>55117</v>
      </c>
    </row>
    <row r="51" spans="1:5" x14ac:dyDescent="0.3">
      <c r="A51" s="3" t="s">
        <v>102</v>
      </c>
      <c r="B51" s="1" t="s">
        <v>4</v>
      </c>
      <c r="C51" s="1" t="s">
        <v>103</v>
      </c>
      <c r="D51" s="1" t="s">
        <v>118</v>
      </c>
      <c r="E51" s="13">
        <v>60445</v>
      </c>
    </row>
    <row r="52" spans="1:5" x14ac:dyDescent="0.3">
      <c r="A52" s="3" t="s">
        <v>104</v>
      </c>
      <c r="B52" s="1" t="s">
        <v>4</v>
      </c>
      <c r="C52" s="1" t="s">
        <v>105</v>
      </c>
      <c r="D52" s="1" t="s">
        <v>120</v>
      </c>
      <c r="E52" s="13">
        <v>83117</v>
      </c>
    </row>
    <row r="53" spans="1:5" x14ac:dyDescent="0.3">
      <c r="A53" s="6" t="s">
        <v>106</v>
      </c>
      <c r="B53" s="7" t="s">
        <v>4</v>
      </c>
      <c r="C53" s="7" t="s">
        <v>107</v>
      </c>
      <c r="D53" s="7" t="s">
        <v>118</v>
      </c>
      <c r="E53" s="14">
        <v>58445</v>
      </c>
    </row>
    <row r="54" spans="1:5" x14ac:dyDescent="0.3">
      <c r="A54" s="6" t="s">
        <v>128</v>
      </c>
      <c r="B54" s="7"/>
      <c r="C54" s="7"/>
      <c r="D54" s="7"/>
      <c r="E54" s="20">
        <f>SUBTOTAL(109,EMPData[Yearly Sal])</f>
        <v>3619876</v>
      </c>
    </row>
  </sheetData>
  <pageMargins left="0.7" right="0.7" top="0.75" bottom="0.75" header="0.3" footer="0.3"/>
  <pageSetup orientation="portrait" verticalDpi="30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68B60-8FCC-4AC9-8CFC-3B9319629E31}">
  <dimension ref="A1:R54"/>
  <sheetViews>
    <sheetView workbookViewId="0"/>
    <sheetView workbookViewId="1"/>
  </sheetViews>
  <sheetFormatPr defaultRowHeight="14.4" x14ac:dyDescent="0.3"/>
  <cols>
    <col min="1" max="1" width="12.5546875" customWidth="1"/>
    <col min="2" max="2" width="13.109375" customWidth="1"/>
    <col min="3" max="3" width="16.21875" bestFit="1" customWidth="1"/>
    <col min="4" max="4" width="11" bestFit="1" customWidth="1"/>
    <col min="5" max="5" width="14.33203125" style="15" customWidth="1"/>
    <col min="8" max="8" width="11.77734375" customWidth="1"/>
    <col min="9" max="9" width="9.88671875" customWidth="1"/>
    <col min="10" max="10" width="16.33203125" customWidth="1"/>
    <col min="12" max="12" width="52.109375" bestFit="1" customWidth="1"/>
  </cols>
  <sheetData>
    <row r="1" spans="1:18" ht="36.6" x14ac:dyDescent="0.7">
      <c r="A1" s="18"/>
      <c r="B1" s="19" t="s">
        <v>133</v>
      </c>
      <c r="C1" s="19"/>
      <c r="D1" s="19"/>
      <c r="E1" s="19"/>
      <c r="F1" s="19"/>
      <c r="G1" s="19"/>
      <c r="H1" s="19"/>
      <c r="I1" s="19"/>
      <c r="J1" s="19"/>
      <c r="K1" s="19"/>
      <c r="L1" s="19"/>
      <c r="M1" s="19"/>
      <c r="N1" s="19"/>
      <c r="O1" s="19"/>
      <c r="P1" s="19"/>
      <c r="Q1" s="19"/>
      <c r="R1" s="19"/>
    </row>
    <row r="2" spans="1:18" ht="14.55" customHeight="1" x14ac:dyDescent="0.6">
      <c r="A2" s="21"/>
      <c r="B2" s="21"/>
      <c r="C2" s="21"/>
      <c r="D2" s="21"/>
      <c r="E2" s="21"/>
      <c r="F2" s="21"/>
      <c r="G2" s="21"/>
      <c r="H2" s="21"/>
      <c r="I2" s="21"/>
      <c r="J2" s="21"/>
      <c r="K2" s="21"/>
      <c r="L2" s="21"/>
      <c r="M2" s="21"/>
      <c r="N2" s="21"/>
      <c r="O2" s="21"/>
      <c r="P2" s="21"/>
      <c r="Q2" s="21"/>
    </row>
    <row r="3" spans="1:18" x14ac:dyDescent="0.3">
      <c r="A3" s="4" t="s">
        <v>0</v>
      </c>
      <c r="B3" s="5" t="s">
        <v>1</v>
      </c>
      <c r="C3" s="5" t="s">
        <v>2</v>
      </c>
      <c r="D3" s="5" t="s">
        <v>117</v>
      </c>
      <c r="E3" s="12" t="s">
        <v>108</v>
      </c>
      <c r="H3" s="4" t="s">
        <v>67</v>
      </c>
      <c r="I3" s="5" t="s">
        <v>68</v>
      </c>
      <c r="J3" s="9" t="s">
        <v>69</v>
      </c>
    </row>
    <row r="4" spans="1:18" x14ac:dyDescent="0.3">
      <c r="A4" s="3" t="s">
        <v>3</v>
      </c>
      <c r="B4" s="1" t="s">
        <v>4</v>
      </c>
      <c r="C4" s="1" t="s">
        <v>5</v>
      </c>
      <c r="D4" s="1" t="s">
        <v>118</v>
      </c>
      <c r="E4" s="13">
        <v>60270</v>
      </c>
      <c r="H4" s="3" t="s">
        <v>13</v>
      </c>
      <c r="I4" s="2">
        <v>0.27</v>
      </c>
      <c r="J4" s="8" t="s">
        <v>14</v>
      </c>
      <c r="K4">
        <v>1</v>
      </c>
      <c r="L4" t="s">
        <v>143</v>
      </c>
    </row>
    <row r="5" spans="1:18" x14ac:dyDescent="0.3">
      <c r="A5" s="3" t="s">
        <v>6</v>
      </c>
      <c r="B5" s="1" t="s">
        <v>4</v>
      </c>
      <c r="C5" s="1" t="s">
        <v>7</v>
      </c>
      <c r="D5" s="1" t="s">
        <v>119</v>
      </c>
      <c r="E5" s="13">
        <v>39627</v>
      </c>
      <c r="H5" s="3" t="s">
        <v>47</v>
      </c>
      <c r="I5" s="2">
        <v>0.25</v>
      </c>
      <c r="J5" s="8" t="s">
        <v>48</v>
      </c>
      <c r="L5" t="s">
        <v>110</v>
      </c>
    </row>
    <row r="6" spans="1:18" x14ac:dyDescent="0.3">
      <c r="A6" s="3" t="s">
        <v>8</v>
      </c>
      <c r="B6" s="1" t="s">
        <v>4</v>
      </c>
      <c r="C6" s="1" t="s">
        <v>9</v>
      </c>
      <c r="D6" s="1" t="s">
        <v>120</v>
      </c>
      <c r="E6" s="13">
        <v>29726</v>
      </c>
      <c r="H6" s="3" t="s">
        <v>51</v>
      </c>
      <c r="I6" s="2">
        <v>0.25</v>
      </c>
      <c r="J6" s="8" t="s">
        <v>52</v>
      </c>
      <c r="L6" t="s">
        <v>111</v>
      </c>
    </row>
    <row r="7" spans="1:18" x14ac:dyDescent="0.3">
      <c r="A7" s="3" t="s">
        <v>10</v>
      </c>
      <c r="B7" s="1" t="s">
        <v>4</v>
      </c>
      <c r="C7" s="1" t="s">
        <v>73</v>
      </c>
      <c r="D7" s="1" t="s">
        <v>120</v>
      </c>
      <c r="E7" s="13">
        <v>93668</v>
      </c>
      <c r="H7" s="3" t="s">
        <v>61</v>
      </c>
      <c r="I7" s="2">
        <v>0.25</v>
      </c>
      <c r="J7" s="8" t="s">
        <v>62</v>
      </c>
      <c r="L7" t="s">
        <v>112</v>
      </c>
    </row>
    <row r="8" spans="1:18" x14ac:dyDescent="0.3">
      <c r="A8" s="3" t="s">
        <v>11</v>
      </c>
      <c r="B8" s="1" t="s">
        <v>4</v>
      </c>
      <c r="C8" s="1" t="s">
        <v>12</v>
      </c>
      <c r="D8" s="1" t="s">
        <v>119</v>
      </c>
      <c r="E8" s="13">
        <v>134000</v>
      </c>
      <c r="H8" s="3" t="s">
        <v>27</v>
      </c>
      <c r="I8" s="2">
        <v>0.25</v>
      </c>
      <c r="J8" s="8" t="s">
        <v>28</v>
      </c>
      <c r="L8" t="s">
        <v>113</v>
      </c>
    </row>
    <row r="9" spans="1:18" x14ac:dyDescent="0.3">
      <c r="A9" s="3" t="s">
        <v>13</v>
      </c>
      <c r="B9" s="1" t="s">
        <v>4</v>
      </c>
      <c r="C9" s="1" t="s">
        <v>14</v>
      </c>
      <c r="D9" s="1" t="s">
        <v>119</v>
      </c>
      <c r="E9" s="13">
        <v>34808</v>
      </c>
      <c r="H9" s="3" t="s">
        <v>42</v>
      </c>
      <c r="I9" s="2">
        <v>0.24</v>
      </c>
      <c r="J9" s="8" t="s">
        <v>44</v>
      </c>
      <c r="L9" t="s">
        <v>114</v>
      </c>
    </row>
    <row r="10" spans="1:18" x14ac:dyDescent="0.3">
      <c r="A10" s="3" t="s">
        <v>15</v>
      </c>
      <c r="B10" s="1" t="s">
        <v>4</v>
      </c>
      <c r="C10" s="1" t="s">
        <v>16</v>
      </c>
      <c r="D10" s="1" t="s">
        <v>120</v>
      </c>
      <c r="E10" s="13">
        <v>135000</v>
      </c>
      <c r="H10" s="3" t="s">
        <v>25</v>
      </c>
      <c r="I10" s="2">
        <v>0.24</v>
      </c>
      <c r="J10" s="8" t="s">
        <v>26</v>
      </c>
      <c r="L10" t="s">
        <v>115</v>
      </c>
    </row>
    <row r="11" spans="1:18" x14ac:dyDescent="0.3">
      <c r="A11" s="3" t="s">
        <v>17</v>
      </c>
      <c r="B11" s="1" t="s">
        <v>4</v>
      </c>
      <c r="C11" s="1" t="s">
        <v>18</v>
      </c>
      <c r="D11" s="1" t="s">
        <v>120</v>
      </c>
      <c r="E11" s="13">
        <v>45000</v>
      </c>
      <c r="H11" s="3" t="s">
        <v>6</v>
      </c>
      <c r="I11" s="2">
        <v>0.23</v>
      </c>
      <c r="J11" s="8" t="s">
        <v>7</v>
      </c>
      <c r="K11">
        <v>2</v>
      </c>
      <c r="L11" t="s">
        <v>116</v>
      </c>
    </row>
    <row r="12" spans="1:18" x14ac:dyDescent="0.3">
      <c r="A12" s="3" t="s">
        <v>19</v>
      </c>
      <c r="B12" s="1" t="s">
        <v>4</v>
      </c>
      <c r="C12" s="1" t="s">
        <v>20</v>
      </c>
      <c r="D12" s="1" t="s">
        <v>120</v>
      </c>
      <c r="E12" s="13">
        <v>89500</v>
      </c>
      <c r="H12" s="3" t="s">
        <v>21</v>
      </c>
      <c r="I12" s="2">
        <v>0.23</v>
      </c>
      <c r="J12" s="8" t="s">
        <v>22</v>
      </c>
      <c r="L12" t="s">
        <v>122</v>
      </c>
    </row>
    <row r="13" spans="1:18" x14ac:dyDescent="0.3">
      <c r="A13" s="3" t="s">
        <v>21</v>
      </c>
      <c r="B13" s="1" t="s">
        <v>4</v>
      </c>
      <c r="C13" s="1" t="s">
        <v>22</v>
      </c>
      <c r="D13" s="1" t="s">
        <v>118</v>
      </c>
      <c r="E13" s="13">
        <v>21971</v>
      </c>
      <c r="H13" s="3" t="s">
        <v>53</v>
      </c>
      <c r="I13" s="2">
        <v>0.21</v>
      </c>
      <c r="J13" s="8" t="s">
        <v>54</v>
      </c>
      <c r="L13" t="s">
        <v>123</v>
      </c>
    </row>
    <row r="14" spans="1:18" x14ac:dyDescent="0.3">
      <c r="A14" s="3" t="s">
        <v>23</v>
      </c>
      <c r="B14" s="1" t="s">
        <v>4</v>
      </c>
      <c r="C14" s="1" t="s">
        <v>24</v>
      </c>
      <c r="D14" s="1" t="s">
        <v>118</v>
      </c>
      <c r="E14" s="13">
        <v>80000</v>
      </c>
      <c r="H14" s="3" t="s">
        <v>59</v>
      </c>
      <c r="I14" s="2">
        <v>0.2</v>
      </c>
      <c r="J14" s="8" t="s">
        <v>60</v>
      </c>
      <c r="K14">
        <v>3</v>
      </c>
      <c r="L14" t="s">
        <v>126</v>
      </c>
    </row>
    <row r="15" spans="1:18" x14ac:dyDescent="0.3">
      <c r="A15" s="3" t="s">
        <v>25</v>
      </c>
      <c r="B15" s="1" t="s">
        <v>4</v>
      </c>
      <c r="C15" s="1" t="s">
        <v>26</v>
      </c>
      <c r="D15" s="1" t="s">
        <v>120</v>
      </c>
      <c r="E15" s="13">
        <v>45117</v>
      </c>
      <c r="H15" s="3" t="s">
        <v>38</v>
      </c>
      <c r="I15" s="2">
        <v>0.19</v>
      </c>
      <c r="J15" s="8" t="s">
        <v>39</v>
      </c>
      <c r="L15" t="s">
        <v>124</v>
      </c>
    </row>
    <row r="16" spans="1:18" x14ac:dyDescent="0.3">
      <c r="A16" s="3" t="s">
        <v>27</v>
      </c>
      <c r="B16" s="1" t="s">
        <v>4</v>
      </c>
      <c r="C16" s="1" t="s">
        <v>28</v>
      </c>
      <c r="D16" s="1" t="s">
        <v>119</v>
      </c>
      <c r="E16" s="13">
        <v>50545</v>
      </c>
      <c r="H16" s="3" t="s">
        <v>32</v>
      </c>
      <c r="I16" s="2">
        <v>0.18</v>
      </c>
      <c r="J16" s="8" t="s">
        <v>33</v>
      </c>
      <c r="K16">
        <v>4</v>
      </c>
      <c r="L16" t="s">
        <v>121</v>
      </c>
    </row>
    <row r="17" spans="1:12" x14ac:dyDescent="0.3">
      <c r="A17" s="3" t="s">
        <v>29</v>
      </c>
      <c r="B17" s="1" t="s">
        <v>30</v>
      </c>
      <c r="C17" s="1" t="s">
        <v>31</v>
      </c>
      <c r="D17" s="1" t="s">
        <v>120</v>
      </c>
      <c r="E17" s="13">
        <v>140000</v>
      </c>
      <c r="H17" s="3" t="s">
        <v>40</v>
      </c>
      <c r="I17" s="2">
        <v>0.18</v>
      </c>
      <c r="J17" s="8" t="s">
        <v>41</v>
      </c>
      <c r="L17" t="s">
        <v>127</v>
      </c>
    </row>
    <row r="18" spans="1:12" x14ac:dyDescent="0.3">
      <c r="A18" s="3" t="s">
        <v>32</v>
      </c>
      <c r="B18" s="1" t="s">
        <v>30</v>
      </c>
      <c r="C18" s="1" t="s">
        <v>33</v>
      </c>
      <c r="D18" s="1" t="s">
        <v>119</v>
      </c>
      <c r="E18" s="13">
        <v>110000</v>
      </c>
      <c r="H18" s="3" t="s">
        <v>55</v>
      </c>
      <c r="I18" s="2">
        <v>0.17</v>
      </c>
      <c r="J18" s="8" t="s">
        <v>56</v>
      </c>
      <c r="L18" t="s">
        <v>125</v>
      </c>
    </row>
    <row r="19" spans="1:12" x14ac:dyDescent="0.3">
      <c r="A19" s="3" t="s">
        <v>34</v>
      </c>
      <c r="B19" s="1" t="s">
        <v>30</v>
      </c>
      <c r="C19" s="1" t="s">
        <v>35</v>
      </c>
      <c r="D19" s="1" t="s">
        <v>120</v>
      </c>
      <c r="E19" s="13">
        <v>68357</v>
      </c>
      <c r="H19" s="3" t="s">
        <v>45</v>
      </c>
      <c r="I19" s="2">
        <v>0.14000000000000001</v>
      </c>
      <c r="J19" s="8" t="s">
        <v>46</v>
      </c>
      <c r="K19">
        <v>5</v>
      </c>
      <c r="L19" t="s">
        <v>132</v>
      </c>
    </row>
    <row r="20" spans="1:12" x14ac:dyDescent="0.3">
      <c r="A20" s="3" t="s">
        <v>36</v>
      </c>
      <c r="B20" s="1" t="s">
        <v>30</v>
      </c>
      <c r="C20" s="1" t="s">
        <v>37</v>
      </c>
      <c r="D20" s="1" t="s">
        <v>118</v>
      </c>
      <c r="E20" s="13">
        <v>51800</v>
      </c>
      <c r="H20" s="3" t="s">
        <v>15</v>
      </c>
      <c r="I20" s="2">
        <v>0.14000000000000001</v>
      </c>
      <c r="J20" s="8" t="s">
        <v>16</v>
      </c>
      <c r="K20">
        <v>6</v>
      </c>
      <c r="L20" t="s">
        <v>131</v>
      </c>
    </row>
    <row r="21" spans="1:12" x14ac:dyDescent="0.3">
      <c r="A21" s="3" t="s">
        <v>38</v>
      </c>
      <c r="B21" s="1" t="s">
        <v>30</v>
      </c>
      <c r="C21" s="1" t="s">
        <v>39</v>
      </c>
      <c r="D21" s="1" t="s">
        <v>120</v>
      </c>
      <c r="E21" s="13">
        <v>97000</v>
      </c>
      <c r="H21" s="3" t="s">
        <v>8</v>
      </c>
      <c r="I21" s="2">
        <v>0.1</v>
      </c>
      <c r="J21" s="8" t="s">
        <v>9</v>
      </c>
    </row>
    <row r="22" spans="1:12" x14ac:dyDescent="0.3">
      <c r="A22" s="3" t="s">
        <v>40</v>
      </c>
      <c r="B22" s="1" t="s">
        <v>30</v>
      </c>
      <c r="C22" s="1" t="s">
        <v>41</v>
      </c>
      <c r="D22" s="1" t="s">
        <v>120</v>
      </c>
      <c r="E22" s="13">
        <v>45000</v>
      </c>
      <c r="H22" s="3" t="s">
        <v>29</v>
      </c>
      <c r="I22" s="2">
        <v>0.1</v>
      </c>
      <c r="J22" s="8" t="s">
        <v>31</v>
      </c>
    </row>
    <row r="23" spans="1:12" x14ac:dyDescent="0.3">
      <c r="A23" s="3" t="s">
        <v>42</v>
      </c>
      <c r="B23" s="1" t="s">
        <v>43</v>
      </c>
      <c r="C23" s="1" t="s">
        <v>44</v>
      </c>
      <c r="D23" s="1" t="s">
        <v>118</v>
      </c>
      <c r="E23" s="13">
        <v>89500</v>
      </c>
      <c r="H23" s="3" t="s">
        <v>36</v>
      </c>
      <c r="I23" s="2">
        <v>0.09</v>
      </c>
      <c r="J23" s="8" t="s">
        <v>37</v>
      </c>
    </row>
    <row r="24" spans="1:12" x14ac:dyDescent="0.3">
      <c r="A24" s="3" t="s">
        <v>45</v>
      </c>
      <c r="B24" s="1" t="s">
        <v>43</v>
      </c>
      <c r="C24" s="1" t="s">
        <v>46</v>
      </c>
      <c r="D24" s="1" t="s">
        <v>120</v>
      </c>
      <c r="E24" s="13">
        <v>35971</v>
      </c>
      <c r="H24" s="3" t="s">
        <v>17</v>
      </c>
      <c r="I24" s="2">
        <v>0.09</v>
      </c>
      <c r="J24" s="8" t="s">
        <v>18</v>
      </c>
    </row>
    <row r="25" spans="1:12" x14ac:dyDescent="0.3">
      <c r="A25" s="3" t="s">
        <v>47</v>
      </c>
      <c r="B25" s="1" t="s">
        <v>43</v>
      </c>
      <c r="C25" s="1" t="s">
        <v>48</v>
      </c>
      <c r="D25" s="1" t="s">
        <v>119</v>
      </c>
      <c r="E25" s="13">
        <v>80000</v>
      </c>
      <c r="H25" s="3" t="s">
        <v>11</v>
      </c>
      <c r="I25" s="2">
        <v>0.08</v>
      </c>
      <c r="J25" s="8" t="s">
        <v>12</v>
      </c>
    </row>
    <row r="26" spans="1:12" x14ac:dyDescent="0.3">
      <c r="A26" s="3" t="s">
        <v>49</v>
      </c>
      <c r="B26" s="1" t="s">
        <v>43</v>
      </c>
      <c r="C26" s="1" t="s">
        <v>50</v>
      </c>
      <c r="D26" s="1" t="s">
        <v>120</v>
      </c>
      <c r="E26" s="13">
        <v>55117</v>
      </c>
      <c r="H26" s="3" t="s">
        <v>19</v>
      </c>
      <c r="I26" s="2">
        <v>0.06</v>
      </c>
      <c r="J26" s="8" t="s">
        <v>20</v>
      </c>
    </row>
    <row r="27" spans="1:12" x14ac:dyDescent="0.3">
      <c r="A27" s="3" t="s">
        <v>51</v>
      </c>
      <c r="B27" s="1" t="s">
        <v>43</v>
      </c>
      <c r="C27" s="1" t="s">
        <v>52</v>
      </c>
      <c r="D27" s="1" t="s">
        <v>118</v>
      </c>
      <c r="E27" s="13">
        <v>58445</v>
      </c>
      <c r="H27" s="3" t="s">
        <v>23</v>
      </c>
      <c r="I27" s="2">
        <v>0.06</v>
      </c>
      <c r="J27" s="8" t="s">
        <v>24</v>
      </c>
    </row>
    <row r="28" spans="1:12" x14ac:dyDescent="0.3">
      <c r="A28" s="3" t="s">
        <v>53</v>
      </c>
      <c r="B28" s="1" t="s">
        <v>43</v>
      </c>
      <c r="C28" s="1" t="s">
        <v>54</v>
      </c>
      <c r="D28" s="1" t="s">
        <v>120</v>
      </c>
      <c r="E28" s="13">
        <v>120000</v>
      </c>
      <c r="H28" s="3" t="s">
        <v>65</v>
      </c>
      <c r="I28" s="2">
        <v>0.06</v>
      </c>
      <c r="J28" s="8" t="s">
        <v>66</v>
      </c>
    </row>
    <row r="29" spans="1:12" x14ac:dyDescent="0.3">
      <c r="A29" s="3" t="s">
        <v>55</v>
      </c>
      <c r="B29" s="1" t="s">
        <v>43</v>
      </c>
      <c r="C29" s="1" t="s">
        <v>56</v>
      </c>
      <c r="D29" s="1" t="s">
        <v>120</v>
      </c>
      <c r="E29" s="13">
        <v>45117</v>
      </c>
      <c r="H29" s="3" t="s">
        <v>70</v>
      </c>
      <c r="I29" s="2">
        <v>0.15</v>
      </c>
      <c r="J29" s="8" t="s">
        <v>71</v>
      </c>
    </row>
    <row r="30" spans="1:12" x14ac:dyDescent="0.3">
      <c r="A30" s="3" t="s">
        <v>57</v>
      </c>
      <c r="B30" s="1" t="s">
        <v>43</v>
      </c>
      <c r="C30" s="1" t="s">
        <v>58</v>
      </c>
      <c r="D30" s="1" t="s">
        <v>119</v>
      </c>
      <c r="E30" s="13">
        <v>50545</v>
      </c>
      <c r="H30" s="3" t="s">
        <v>72</v>
      </c>
      <c r="I30" s="2">
        <v>0.15</v>
      </c>
      <c r="J30" s="8" t="s">
        <v>73</v>
      </c>
    </row>
    <row r="31" spans="1:12" x14ac:dyDescent="0.3">
      <c r="A31" s="3" t="s">
        <v>59</v>
      </c>
      <c r="B31" s="1" t="s">
        <v>43</v>
      </c>
      <c r="C31" s="1" t="s">
        <v>60</v>
      </c>
      <c r="D31" s="1" t="s">
        <v>118</v>
      </c>
      <c r="E31" s="13">
        <v>140000</v>
      </c>
      <c r="H31" s="3" t="s">
        <v>74</v>
      </c>
      <c r="I31" s="2">
        <v>0.19</v>
      </c>
      <c r="J31" s="8" t="s">
        <v>75</v>
      </c>
    </row>
    <row r="32" spans="1:12" x14ac:dyDescent="0.3">
      <c r="A32" s="3" t="s">
        <v>61</v>
      </c>
      <c r="B32" s="1" t="s">
        <v>43</v>
      </c>
      <c r="C32" s="1" t="s">
        <v>62</v>
      </c>
      <c r="D32" s="1" t="s">
        <v>120</v>
      </c>
      <c r="E32" s="13">
        <v>90000</v>
      </c>
      <c r="H32" s="3" t="s">
        <v>76</v>
      </c>
      <c r="I32" s="2">
        <v>0.18</v>
      </c>
      <c r="J32" s="8" t="s">
        <v>77</v>
      </c>
    </row>
    <row r="33" spans="1:10" x14ac:dyDescent="0.3">
      <c r="A33" s="3" t="s">
        <v>63</v>
      </c>
      <c r="B33" s="1" t="s">
        <v>43</v>
      </c>
      <c r="C33" s="1" t="s">
        <v>64</v>
      </c>
      <c r="D33" s="1" t="s">
        <v>119</v>
      </c>
      <c r="E33" s="13">
        <v>88357</v>
      </c>
      <c r="H33" s="3" t="s">
        <v>78</v>
      </c>
      <c r="I33" s="2">
        <v>0.18</v>
      </c>
      <c r="J33" s="8" t="s">
        <v>79</v>
      </c>
    </row>
    <row r="34" spans="1:10" x14ac:dyDescent="0.3">
      <c r="A34" s="3" t="s">
        <v>65</v>
      </c>
      <c r="B34" s="1" t="s">
        <v>43</v>
      </c>
      <c r="C34" s="1" t="s">
        <v>66</v>
      </c>
      <c r="D34" s="1" t="s">
        <v>120</v>
      </c>
      <c r="E34" s="13">
        <v>59200</v>
      </c>
      <c r="H34" s="3" t="s">
        <v>80</v>
      </c>
      <c r="I34" s="2">
        <v>0.21</v>
      </c>
      <c r="J34" s="8" t="s">
        <v>81</v>
      </c>
    </row>
    <row r="35" spans="1:10" x14ac:dyDescent="0.3">
      <c r="A35" s="3" t="s">
        <v>70</v>
      </c>
      <c r="B35" s="1" t="s">
        <v>43</v>
      </c>
      <c r="C35" s="1" t="s">
        <v>71</v>
      </c>
      <c r="D35" s="1" t="s">
        <v>118</v>
      </c>
      <c r="E35" s="13">
        <v>97000</v>
      </c>
      <c r="H35" s="3" t="s">
        <v>82</v>
      </c>
      <c r="I35" s="2">
        <v>0.14000000000000001</v>
      </c>
      <c r="J35" s="8" t="s">
        <v>83</v>
      </c>
    </row>
    <row r="36" spans="1:10" x14ac:dyDescent="0.3">
      <c r="A36" s="3" t="s">
        <v>72</v>
      </c>
      <c r="B36" s="1" t="s">
        <v>43</v>
      </c>
      <c r="C36" s="1" t="s">
        <v>144</v>
      </c>
      <c r="D36" s="1" t="s">
        <v>120</v>
      </c>
      <c r="E36" s="13">
        <v>68357</v>
      </c>
      <c r="H36" s="3" t="s">
        <v>84</v>
      </c>
      <c r="I36" s="2">
        <v>0.16</v>
      </c>
      <c r="J36" s="8" t="s">
        <v>85</v>
      </c>
    </row>
    <row r="37" spans="1:10" x14ac:dyDescent="0.3">
      <c r="A37" s="3" t="s">
        <v>74</v>
      </c>
      <c r="B37" s="1" t="s">
        <v>43</v>
      </c>
      <c r="C37" s="1" t="s">
        <v>75</v>
      </c>
      <c r="D37" s="1" t="s">
        <v>119</v>
      </c>
      <c r="E37" s="13">
        <v>51800</v>
      </c>
      <c r="H37" s="3" t="s">
        <v>86</v>
      </c>
      <c r="I37" s="2">
        <v>0.14000000000000001</v>
      </c>
      <c r="J37" s="8" t="s">
        <v>87</v>
      </c>
    </row>
    <row r="38" spans="1:10" x14ac:dyDescent="0.3">
      <c r="A38" s="3" t="s">
        <v>76</v>
      </c>
      <c r="B38" s="1" t="s">
        <v>43</v>
      </c>
      <c r="C38" s="1" t="s">
        <v>77</v>
      </c>
      <c r="D38" s="1" t="s">
        <v>120</v>
      </c>
      <c r="E38" s="13">
        <v>97000</v>
      </c>
      <c r="H38" s="3" t="s">
        <v>88</v>
      </c>
      <c r="I38" s="2">
        <v>0.22</v>
      </c>
      <c r="J38" s="8" t="s">
        <v>89</v>
      </c>
    </row>
    <row r="39" spans="1:10" x14ac:dyDescent="0.3">
      <c r="A39" s="3" t="s">
        <v>78</v>
      </c>
      <c r="B39" s="1" t="s">
        <v>43</v>
      </c>
      <c r="C39" s="1" t="s">
        <v>79</v>
      </c>
      <c r="D39" s="1" t="s">
        <v>118</v>
      </c>
      <c r="E39" s="13">
        <v>45000</v>
      </c>
      <c r="H39" s="3" t="s">
        <v>90</v>
      </c>
      <c r="I39" s="2">
        <v>0.13</v>
      </c>
      <c r="J39" s="8" t="s">
        <v>91</v>
      </c>
    </row>
    <row r="40" spans="1:10" x14ac:dyDescent="0.3">
      <c r="A40" s="3" t="s">
        <v>80</v>
      </c>
      <c r="B40" s="1" t="s">
        <v>30</v>
      </c>
      <c r="C40" s="1" t="s">
        <v>81</v>
      </c>
      <c r="D40" s="1" t="s">
        <v>120</v>
      </c>
      <c r="E40" s="13">
        <v>89500</v>
      </c>
      <c r="H40" s="3" t="s">
        <v>92</v>
      </c>
      <c r="I40" s="2">
        <v>0.16</v>
      </c>
      <c r="J40" s="8" t="s">
        <v>93</v>
      </c>
    </row>
    <row r="41" spans="1:10" x14ac:dyDescent="0.3">
      <c r="A41" s="3" t="s">
        <v>82</v>
      </c>
      <c r="B41" s="1" t="s">
        <v>30</v>
      </c>
      <c r="C41" s="1" t="s">
        <v>83</v>
      </c>
      <c r="D41" s="1" t="s">
        <v>119</v>
      </c>
      <c r="E41" s="13">
        <v>35971</v>
      </c>
      <c r="H41" s="3" t="s">
        <v>94</v>
      </c>
      <c r="I41" s="2">
        <v>0.09</v>
      </c>
      <c r="J41" s="8" t="s">
        <v>95</v>
      </c>
    </row>
    <row r="42" spans="1:10" x14ac:dyDescent="0.3">
      <c r="A42" s="3" t="s">
        <v>84</v>
      </c>
      <c r="B42" s="1" t="s">
        <v>30</v>
      </c>
      <c r="C42" s="1" t="s">
        <v>85</v>
      </c>
      <c r="D42" s="1" t="s">
        <v>119</v>
      </c>
      <c r="E42" s="13">
        <v>80000</v>
      </c>
      <c r="H42" s="3" t="s">
        <v>96</v>
      </c>
      <c r="I42" s="2">
        <v>0.1</v>
      </c>
      <c r="J42" s="8" t="s">
        <v>97</v>
      </c>
    </row>
    <row r="43" spans="1:10" x14ac:dyDescent="0.3">
      <c r="A43" s="3" t="s">
        <v>86</v>
      </c>
      <c r="B43" s="1" t="s">
        <v>30</v>
      </c>
      <c r="C43" s="1" t="s">
        <v>87</v>
      </c>
      <c r="D43" s="1" t="s">
        <v>118</v>
      </c>
      <c r="E43" s="13">
        <v>55117</v>
      </c>
      <c r="H43" s="3" t="s">
        <v>98</v>
      </c>
      <c r="I43" s="2">
        <v>0.18</v>
      </c>
      <c r="J43" s="8" t="s">
        <v>99</v>
      </c>
    </row>
    <row r="44" spans="1:10" x14ac:dyDescent="0.3">
      <c r="A44" s="3" t="s">
        <v>88</v>
      </c>
      <c r="B44" s="1" t="s">
        <v>4</v>
      </c>
      <c r="C44" s="1" t="s">
        <v>89</v>
      </c>
      <c r="D44" s="1" t="s">
        <v>120</v>
      </c>
      <c r="E44" s="13">
        <v>58445</v>
      </c>
      <c r="H44" s="3" t="s">
        <v>100</v>
      </c>
      <c r="I44" s="2">
        <v>0.13</v>
      </c>
      <c r="J44" s="8" t="s">
        <v>101</v>
      </c>
    </row>
    <row r="45" spans="1:10" x14ac:dyDescent="0.3">
      <c r="A45" s="3" t="s">
        <v>90</v>
      </c>
      <c r="B45" s="1" t="s">
        <v>4</v>
      </c>
      <c r="C45" s="1" t="s">
        <v>91</v>
      </c>
      <c r="D45" s="1" t="s">
        <v>120</v>
      </c>
      <c r="E45" s="13">
        <v>120000</v>
      </c>
      <c r="H45" s="3" t="s">
        <v>102</v>
      </c>
      <c r="I45" s="2">
        <v>0.19</v>
      </c>
      <c r="J45" s="8" t="s">
        <v>103</v>
      </c>
    </row>
    <row r="46" spans="1:10" x14ac:dyDescent="0.3">
      <c r="A46" s="3" t="s">
        <v>92</v>
      </c>
      <c r="B46" s="1" t="s">
        <v>30</v>
      </c>
      <c r="C46" s="1" t="s">
        <v>93</v>
      </c>
      <c r="D46" s="1" t="s">
        <v>119</v>
      </c>
      <c r="E46" s="13">
        <v>45450</v>
      </c>
      <c r="H46" s="3" t="s">
        <v>104</v>
      </c>
      <c r="I46" s="2">
        <v>0.2</v>
      </c>
      <c r="J46" s="8" t="s">
        <v>105</v>
      </c>
    </row>
    <row r="47" spans="1:10" x14ac:dyDescent="0.3">
      <c r="A47" s="3" t="s">
        <v>94</v>
      </c>
      <c r="B47" s="1" t="s">
        <v>30</v>
      </c>
      <c r="C47" s="1" t="s">
        <v>95</v>
      </c>
      <c r="D47" s="1" t="s">
        <v>120</v>
      </c>
      <c r="E47" s="13">
        <v>89500</v>
      </c>
      <c r="H47" s="6" t="s">
        <v>106</v>
      </c>
      <c r="I47" s="10">
        <v>0.11</v>
      </c>
      <c r="J47" s="11" t="s">
        <v>107</v>
      </c>
    </row>
    <row r="48" spans="1:10" x14ac:dyDescent="0.3">
      <c r="A48" s="3" t="s">
        <v>96</v>
      </c>
      <c r="B48" s="1" t="s">
        <v>30</v>
      </c>
      <c r="C48" s="1" t="s">
        <v>97</v>
      </c>
      <c r="D48" s="1" t="s">
        <v>118</v>
      </c>
      <c r="E48" s="13">
        <v>65971</v>
      </c>
    </row>
    <row r="49" spans="1:5" x14ac:dyDescent="0.3">
      <c r="A49" s="3" t="s">
        <v>98</v>
      </c>
      <c r="B49" s="1" t="s">
        <v>30</v>
      </c>
      <c r="C49" s="1" t="s">
        <v>99</v>
      </c>
      <c r="D49" s="1" t="s">
        <v>120</v>
      </c>
      <c r="E49" s="13">
        <v>80000</v>
      </c>
    </row>
    <row r="50" spans="1:5" x14ac:dyDescent="0.3">
      <c r="A50" s="3" t="s">
        <v>100</v>
      </c>
      <c r="B50" s="1" t="s">
        <v>4</v>
      </c>
      <c r="C50" s="1" t="s">
        <v>101</v>
      </c>
      <c r="D50" s="1" t="s">
        <v>119</v>
      </c>
      <c r="E50" s="13">
        <v>55117</v>
      </c>
    </row>
    <row r="51" spans="1:5" x14ac:dyDescent="0.3">
      <c r="A51" s="3" t="s">
        <v>102</v>
      </c>
      <c r="B51" s="1" t="s">
        <v>4</v>
      </c>
      <c r="C51" s="1" t="s">
        <v>103</v>
      </c>
      <c r="D51" s="1" t="s">
        <v>118</v>
      </c>
      <c r="E51" s="13">
        <v>60445</v>
      </c>
    </row>
    <row r="52" spans="1:5" x14ac:dyDescent="0.3">
      <c r="A52" s="3" t="s">
        <v>104</v>
      </c>
      <c r="B52" s="1" t="s">
        <v>4</v>
      </c>
      <c r="C52" s="1" t="s">
        <v>105</v>
      </c>
      <c r="D52" s="1" t="s">
        <v>120</v>
      </c>
      <c r="E52" s="13">
        <v>83117</v>
      </c>
    </row>
    <row r="53" spans="1:5" x14ac:dyDescent="0.3">
      <c r="A53" s="6" t="s">
        <v>106</v>
      </c>
      <c r="B53" s="7" t="s">
        <v>4</v>
      </c>
      <c r="C53" s="7" t="s">
        <v>107</v>
      </c>
      <c r="D53" s="7" t="s">
        <v>118</v>
      </c>
      <c r="E53" s="14">
        <v>58445</v>
      </c>
    </row>
    <row r="54" spans="1:5" x14ac:dyDescent="0.3">
      <c r="A54" s="6" t="s">
        <v>128</v>
      </c>
      <c r="B54" s="7"/>
      <c r="C54" s="7"/>
      <c r="D54" s="7"/>
      <c r="E54" s="20">
        <f>SUBTOTAL(109,EMPData4[Yearly Sal])</f>
        <v>3619876</v>
      </c>
    </row>
  </sheetData>
  <pageMargins left="0.7" right="0.7" top="0.75" bottom="0.75" header="0.3" footer="0.3"/>
  <pageSetup orientation="portrait" verticalDpi="300"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88401-86A5-4F38-B45F-BC1E762731DF}">
  <dimension ref="A1:Q11"/>
  <sheetViews>
    <sheetView workbookViewId="0"/>
    <sheetView workbookViewId="1"/>
  </sheetViews>
  <sheetFormatPr defaultRowHeight="14.4" x14ac:dyDescent="0.3"/>
  <cols>
    <col min="2" max="2" width="7.77734375" style="17" customWidth="1"/>
    <col min="4" max="4" width="14.109375" customWidth="1"/>
    <col min="7" max="7" width="7.88671875" customWidth="1"/>
    <col min="8" max="8" width="16.6640625" bestFit="1" customWidth="1"/>
  </cols>
  <sheetData>
    <row r="1" spans="1:17" ht="36.6" x14ac:dyDescent="0.7">
      <c r="A1" s="18"/>
      <c r="B1" s="19" t="s">
        <v>109</v>
      </c>
      <c r="C1" s="19"/>
      <c r="D1" s="19"/>
      <c r="E1" s="19"/>
      <c r="F1" s="19"/>
      <c r="G1" s="19"/>
      <c r="H1" s="19"/>
      <c r="I1" s="19"/>
      <c r="J1" s="19"/>
      <c r="K1" s="19"/>
      <c r="L1" s="19"/>
      <c r="M1" s="19"/>
      <c r="N1" s="19"/>
      <c r="O1" s="19"/>
      <c r="P1" s="19"/>
      <c r="Q1" s="19"/>
    </row>
    <row r="2" spans="1:17" x14ac:dyDescent="0.3">
      <c r="B2" s="22" t="s">
        <v>145</v>
      </c>
      <c r="C2" s="51" t="s">
        <v>146</v>
      </c>
      <c r="D2" s="52"/>
    </row>
    <row r="3" spans="1:17" x14ac:dyDescent="0.3">
      <c r="B3" s="23">
        <v>1</v>
      </c>
      <c r="C3" s="1" t="s">
        <v>110</v>
      </c>
      <c r="D3" s="24">
        <f>AVERAGE(EMPData4[Yearly Sal])</f>
        <v>72397.52</v>
      </c>
    </row>
    <row r="4" spans="1:17" x14ac:dyDescent="0.3">
      <c r="B4" s="23">
        <v>2</v>
      </c>
      <c r="C4" s="1" t="s">
        <v>111</v>
      </c>
      <c r="D4" s="24">
        <f>MEDIAN(EMPData4[Yearly Sal])</f>
        <v>63208</v>
      </c>
    </row>
    <row r="5" spans="1:17" x14ac:dyDescent="0.3">
      <c r="B5" s="23">
        <v>3</v>
      </c>
      <c r="C5" s="1" t="s">
        <v>147</v>
      </c>
      <c r="D5" s="24">
        <f>MODE(EMPData4[Yearly Sal])</f>
        <v>89500</v>
      </c>
    </row>
    <row r="6" spans="1:17" x14ac:dyDescent="0.3">
      <c r="B6" s="23">
        <v>4</v>
      </c>
      <c r="C6" s="1" t="s">
        <v>113</v>
      </c>
      <c r="D6" s="24">
        <f>MAX(EMPData4[Yearly Sal])</f>
        <v>140000</v>
      </c>
    </row>
    <row r="7" spans="1:17" x14ac:dyDescent="0.3">
      <c r="B7" s="23">
        <v>5</v>
      </c>
      <c r="C7" s="1" t="s">
        <v>114</v>
      </c>
      <c r="D7" s="24">
        <f>MIN(EMPData4[Yearly Sal])</f>
        <v>21971</v>
      </c>
    </row>
    <row r="8" spans="1:17" x14ac:dyDescent="0.3">
      <c r="B8" s="23">
        <v>6</v>
      </c>
      <c r="C8" s="1" t="s">
        <v>115</v>
      </c>
      <c r="D8" s="24">
        <f>SUM(EMPData4[Yearly Sal])</f>
        <v>3619876</v>
      </c>
    </row>
    <row r="11" spans="1:17" x14ac:dyDescent="0.3">
      <c r="A11" t="s">
        <v>140</v>
      </c>
    </row>
  </sheetData>
  <mergeCells count="1">
    <mergeCell ref="C2:D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AA3BE-ECA0-4AED-AD7D-AA36ACAD27C0}">
  <dimension ref="A1:R9"/>
  <sheetViews>
    <sheetView workbookViewId="0"/>
    <sheetView workbookViewId="1"/>
  </sheetViews>
  <sheetFormatPr defaultRowHeight="14.4" x14ac:dyDescent="0.3"/>
  <cols>
    <col min="1" max="1" width="4.77734375" customWidth="1"/>
    <col min="3" max="3" width="11.6640625" bestFit="1" customWidth="1"/>
    <col min="4" max="4" width="16.33203125" customWidth="1"/>
    <col min="5" max="5" width="8.109375" customWidth="1"/>
    <col min="12" max="12" width="2.109375" customWidth="1"/>
  </cols>
  <sheetData>
    <row r="1" spans="1:18" ht="36.6" x14ac:dyDescent="0.7">
      <c r="A1" s="18"/>
      <c r="B1" s="19" t="s">
        <v>134</v>
      </c>
      <c r="C1" s="19"/>
      <c r="D1" s="19"/>
      <c r="E1" s="19"/>
      <c r="F1" s="19"/>
      <c r="G1" s="19"/>
      <c r="H1" s="19"/>
      <c r="I1" s="19"/>
      <c r="J1" s="19"/>
      <c r="K1" s="19"/>
      <c r="L1" s="19"/>
      <c r="M1" s="19"/>
      <c r="N1" s="19"/>
      <c r="O1" s="19"/>
      <c r="P1" s="19"/>
      <c r="Q1" s="19"/>
      <c r="R1" s="19"/>
    </row>
    <row r="2" spans="1:18" x14ac:dyDescent="0.3">
      <c r="C2" s="39" t="s">
        <v>1</v>
      </c>
      <c r="D2" s="53" t="s">
        <v>148</v>
      </c>
      <c r="E2" s="54"/>
    </row>
    <row r="3" spans="1:18" x14ac:dyDescent="0.3">
      <c r="C3" s="40" t="s">
        <v>4</v>
      </c>
      <c r="D3" s="41">
        <f>SUMIFS(EMPData4[Yearly Sal],EMPData4[Department],'2.a'!C3)</f>
        <v>1294801</v>
      </c>
      <c r="E3" s="32">
        <f>D3</f>
        <v>1294801</v>
      </c>
    </row>
    <row r="4" spans="1:18" x14ac:dyDescent="0.3">
      <c r="C4" s="40" t="s">
        <v>30</v>
      </c>
      <c r="D4" s="41">
        <f>SUMIFS(EMPData4[Yearly Sal],EMPData4[Department],'2.a'!C4)</f>
        <v>1053666</v>
      </c>
      <c r="E4" s="32">
        <f t="shared" ref="E4:E5" si="0">D4</f>
        <v>1053666</v>
      </c>
    </row>
    <row r="5" spans="1:18" x14ac:dyDescent="0.3">
      <c r="C5" s="40" t="s">
        <v>43</v>
      </c>
      <c r="D5" s="41">
        <f>SUMIFS(EMPData4[Yearly Sal],EMPData4[Department],'2.a'!C5)</f>
        <v>1271409</v>
      </c>
      <c r="E5" s="32">
        <f t="shared" si="0"/>
        <v>1271409</v>
      </c>
    </row>
    <row r="9" spans="1:18" x14ac:dyDescent="0.3">
      <c r="A9" t="s">
        <v>140</v>
      </c>
    </row>
  </sheetData>
  <mergeCells count="1">
    <mergeCell ref="D2:E2"/>
  </mergeCells>
  <conditionalFormatting sqref="E3:E5">
    <cfRule type="dataBar" priority="1">
      <dataBar showValue="0">
        <cfvo type="min"/>
        <cfvo type="max"/>
        <color rgb="FF008AEF"/>
      </dataBar>
      <extLst>
        <ext xmlns:x14="http://schemas.microsoft.com/office/spreadsheetml/2009/9/main" uri="{B025F937-C7B1-47D3-B67F-A62EFF666E3E}">
          <x14:id>{D897E8FA-5C1A-4D61-B1B5-8DC11FF1B018}</x14:id>
        </ext>
      </extLst>
    </cfRule>
  </conditionalFormatting>
  <pageMargins left="0.7" right="0.7" top="0.75" bottom="0.75" header="0.3" footer="0.3"/>
  <pageSetup orientation="portrait" verticalDpi="300" r:id="rId1"/>
  <drawing r:id="rId2"/>
  <extLst>
    <ext xmlns:x14="http://schemas.microsoft.com/office/spreadsheetml/2009/9/main" uri="{78C0D931-6437-407d-A8EE-F0AAD7539E65}">
      <x14:conditionalFormattings>
        <x14:conditionalFormatting xmlns:xm="http://schemas.microsoft.com/office/excel/2006/main">
          <x14:cfRule type="dataBar" id="{D897E8FA-5C1A-4D61-B1B5-8DC11FF1B018}">
            <x14:dataBar minLength="0" maxLength="100" border="1" negativeBarBorderColorSameAsPositive="0">
              <x14:cfvo type="autoMin"/>
              <x14:cfvo type="autoMax"/>
              <x14:borderColor rgb="FF008AEF"/>
              <x14:negativeFillColor rgb="FFFF0000"/>
              <x14:negativeBorderColor rgb="FFFF0000"/>
              <x14:axisColor rgb="FF000000"/>
            </x14:dataBar>
          </x14:cfRule>
          <xm:sqref>E3:E5</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16D8D-68AD-4B75-9810-C72C4F58245C}">
  <dimension ref="A1:R19"/>
  <sheetViews>
    <sheetView workbookViewId="0"/>
    <sheetView tabSelected="1" topLeftCell="B1" workbookViewId="1"/>
  </sheetViews>
  <sheetFormatPr defaultRowHeight="14.4" x14ac:dyDescent="0.3"/>
  <cols>
    <col min="2" max="2" width="13.5546875" bestFit="1" customWidth="1"/>
    <col min="3" max="3" width="20.33203125" style="16" customWidth="1"/>
  </cols>
  <sheetData>
    <row r="1" spans="1:18" ht="36.6" x14ac:dyDescent="0.7">
      <c r="A1" s="18"/>
      <c r="B1" s="19" t="s">
        <v>135</v>
      </c>
      <c r="C1" s="19"/>
      <c r="D1" s="19"/>
      <c r="E1" s="19"/>
      <c r="F1" s="19"/>
      <c r="G1" s="19"/>
      <c r="H1" s="19"/>
      <c r="I1" s="19"/>
      <c r="J1" s="19"/>
      <c r="K1" s="19"/>
      <c r="L1" s="19"/>
      <c r="M1" s="19"/>
      <c r="N1" s="19"/>
      <c r="O1" s="19"/>
      <c r="P1" s="19"/>
      <c r="Q1" s="19"/>
      <c r="R1" s="19"/>
    </row>
    <row r="2" spans="1:18" x14ac:dyDescent="0.3">
      <c r="B2" s="25" t="s">
        <v>1</v>
      </c>
      <c r="C2" s="17" t="s">
        <v>150</v>
      </c>
    </row>
    <row r="3" spans="1:18" x14ac:dyDescent="0.3">
      <c r="B3" s="26" t="s">
        <v>43</v>
      </c>
      <c r="C3" s="27">
        <v>1271409</v>
      </c>
    </row>
    <row r="4" spans="1:18" x14ac:dyDescent="0.3">
      <c r="B4" s="26" t="s">
        <v>30</v>
      </c>
      <c r="C4" s="27">
        <v>1053666</v>
      </c>
    </row>
    <row r="5" spans="1:18" x14ac:dyDescent="0.3">
      <c r="B5" s="26" t="s">
        <v>4</v>
      </c>
      <c r="C5" s="27">
        <v>1294801</v>
      </c>
    </row>
    <row r="6" spans="1:18" x14ac:dyDescent="0.3">
      <c r="C6"/>
    </row>
    <row r="7" spans="1:18" x14ac:dyDescent="0.3">
      <c r="C7"/>
    </row>
    <row r="8" spans="1:18" x14ac:dyDescent="0.3">
      <c r="C8"/>
    </row>
    <row r="9" spans="1:18" x14ac:dyDescent="0.3">
      <c r="C9"/>
    </row>
    <row r="10" spans="1:18" x14ac:dyDescent="0.3">
      <c r="C10"/>
    </row>
    <row r="11" spans="1:18" x14ac:dyDescent="0.3">
      <c r="C11"/>
    </row>
    <row r="12" spans="1:18" x14ac:dyDescent="0.3">
      <c r="C12"/>
    </row>
    <row r="13" spans="1:18" x14ac:dyDescent="0.3">
      <c r="C13"/>
    </row>
    <row r="14" spans="1:18" x14ac:dyDescent="0.3">
      <c r="C14"/>
    </row>
    <row r="15" spans="1:18" x14ac:dyDescent="0.3">
      <c r="C15"/>
    </row>
    <row r="16" spans="1:18" x14ac:dyDescent="0.3">
      <c r="C16"/>
    </row>
    <row r="17" spans="3:3" x14ac:dyDescent="0.3">
      <c r="C17"/>
    </row>
    <row r="18" spans="3:3" x14ac:dyDescent="0.3">
      <c r="C18"/>
    </row>
    <row r="19" spans="3:3" x14ac:dyDescent="0.3">
      <c r="C19"/>
    </row>
  </sheetData>
  <conditionalFormatting pivot="1" sqref="C3:C5">
    <cfRule type="dataBar" priority="1">
      <dataBar>
        <cfvo type="min"/>
        <cfvo type="max"/>
        <color rgb="FF63C384"/>
      </dataBar>
      <extLst>
        <ext xmlns:x14="http://schemas.microsoft.com/office/spreadsheetml/2009/9/main" uri="{B025F937-C7B1-47D3-B67F-A62EFF666E3E}">
          <x14:id>{E445B439-507B-4C19-8A17-4FB954C6437A}</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E445B439-507B-4C19-8A17-4FB954C6437A}">
            <x14:dataBar minLength="0" maxLength="100" border="1" negativeBarBorderColorSameAsPositive="0">
              <x14:cfvo type="autoMin"/>
              <x14:cfvo type="autoMax"/>
              <x14:borderColor rgb="FF63C384"/>
              <x14:negativeFillColor rgb="FFFF0000"/>
              <x14:negativeBorderColor rgb="FFFF0000"/>
              <x14:axisColor rgb="FF000000"/>
            </x14:dataBar>
          </x14:cfRule>
          <xm:sqref>C3:C5</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47813-1B6E-4F4F-8605-04D919987137}">
  <dimension ref="A1:R54"/>
  <sheetViews>
    <sheetView topLeftCell="J1" workbookViewId="0"/>
    <sheetView topLeftCell="A5" workbookViewId="1"/>
  </sheetViews>
  <sheetFormatPr defaultRowHeight="14.4" x14ac:dyDescent="0.3"/>
  <cols>
    <col min="2" max="2" width="16" customWidth="1"/>
    <col min="3" max="3" width="17.88671875" style="16" customWidth="1"/>
  </cols>
  <sheetData>
    <row r="1" spans="1:18" ht="36.6" x14ac:dyDescent="0.7">
      <c r="A1" s="18"/>
      <c r="B1" s="19" t="s">
        <v>136</v>
      </c>
      <c r="C1" s="19"/>
      <c r="D1" s="19"/>
      <c r="E1" s="19"/>
      <c r="F1" s="19"/>
      <c r="G1" s="19"/>
      <c r="H1" s="19"/>
      <c r="I1" s="19"/>
      <c r="J1" s="19"/>
      <c r="K1" s="19"/>
      <c r="L1" s="19"/>
      <c r="M1" s="19"/>
      <c r="N1" s="19"/>
      <c r="O1" s="19"/>
      <c r="P1" s="19"/>
      <c r="Q1" s="19"/>
      <c r="R1" s="19"/>
    </row>
    <row r="3" spans="1:18" x14ac:dyDescent="0.3">
      <c r="B3" s="38" t="s">
        <v>2</v>
      </c>
      <c r="C3" s="17" t="s">
        <v>151</v>
      </c>
    </row>
    <row r="4" spans="1:18" x14ac:dyDescent="0.3">
      <c r="B4" s="31" t="s">
        <v>31</v>
      </c>
      <c r="C4" s="37">
        <v>140000</v>
      </c>
    </row>
    <row r="5" spans="1:18" x14ac:dyDescent="0.3">
      <c r="B5" s="31" t="s">
        <v>60</v>
      </c>
      <c r="C5" s="32">
        <v>140000</v>
      </c>
    </row>
    <row r="6" spans="1:18" x14ac:dyDescent="0.3">
      <c r="C6"/>
    </row>
    <row r="7" spans="1:18" x14ac:dyDescent="0.3">
      <c r="C7"/>
    </row>
    <row r="8" spans="1:18" x14ac:dyDescent="0.3">
      <c r="C8"/>
    </row>
    <row r="9" spans="1:18" x14ac:dyDescent="0.3">
      <c r="C9"/>
    </row>
    <row r="10" spans="1:18" x14ac:dyDescent="0.3">
      <c r="C10"/>
    </row>
    <row r="11" spans="1:18" x14ac:dyDescent="0.3">
      <c r="C11"/>
    </row>
    <row r="12" spans="1:18" x14ac:dyDescent="0.3">
      <c r="C12"/>
    </row>
    <row r="13" spans="1:18" x14ac:dyDescent="0.3">
      <c r="A13" t="s">
        <v>141</v>
      </c>
      <c r="C13"/>
    </row>
    <row r="14" spans="1:18" x14ac:dyDescent="0.3">
      <c r="C14"/>
    </row>
    <row r="15" spans="1:18" x14ac:dyDescent="0.3">
      <c r="C15"/>
    </row>
    <row r="16" spans="1:18" x14ac:dyDescent="0.3">
      <c r="C16"/>
    </row>
    <row r="17" spans="3:3" x14ac:dyDescent="0.3">
      <c r="C17"/>
    </row>
    <row r="18" spans="3:3" x14ac:dyDescent="0.3">
      <c r="C18"/>
    </row>
    <row r="19" spans="3:3" x14ac:dyDescent="0.3">
      <c r="C19"/>
    </row>
    <row r="20" spans="3:3" x14ac:dyDescent="0.3">
      <c r="C20"/>
    </row>
    <row r="21" spans="3:3" x14ac:dyDescent="0.3">
      <c r="C21"/>
    </row>
    <row r="22" spans="3:3" x14ac:dyDescent="0.3">
      <c r="C22"/>
    </row>
    <row r="23" spans="3:3" x14ac:dyDescent="0.3">
      <c r="C23"/>
    </row>
    <row r="24" spans="3:3" x14ac:dyDescent="0.3">
      <c r="C24"/>
    </row>
    <row r="25" spans="3:3" x14ac:dyDescent="0.3">
      <c r="C25"/>
    </row>
    <row r="26" spans="3:3" x14ac:dyDescent="0.3">
      <c r="C26"/>
    </row>
    <row r="27" spans="3:3" x14ac:dyDescent="0.3">
      <c r="C27"/>
    </row>
    <row r="28" spans="3:3" x14ac:dyDescent="0.3">
      <c r="C28"/>
    </row>
    <row r="29" spans="3:3" x14ac:dyDescent="0.3">
      <c r="C29"/>
    </row>
    <row r="30" spans="3:3" x14ac:dyDescent="0.3">
      <c r="C30"/>
    </row>
    <row r="31" spans="3:3" x14ac:dyDescent="0.3">
      <c r="C31"/>
    </row>
    <row r="32" spans="3:3" x14ac:dyDescent="0.3">
      <c r="C32"/>
    </row>
    <row r="33" spans="3:3" x14ac:dyDescent="0.3">
      <c r="C33"/>
    </row>
    <row r="34" spans="3:3" x14ac:dyDescent="0.3">
      <c r="C34"/>
    </row>
    <row r="35" spans="3:3" x14ac:dyDescent="0.3">
      <c r="C35"/>
    </row>
    <row r="36" spans="3:3" x14ac:dyDescent="0.3">
      <c r="C36"/>
    </row>
    <row r="37" spans="3:3" x14ac:dyDescent="0.3">
      <c r="C37"/>
    </row>
    <row r="38" spans="3:3" x14ac:dyDescent="0.3">
      <c r="C38"/>
    </row>
    <row r="39" spans="3:3" x14ac:dyDescent="0.3">
      <c r="C39"/>
    </row>
    <row r="40" spans="3:3" x14ac:dyDescent="0.3">
      <c r="C40"/>
    </row>
    <row r="41" spans="3:3" x14ac:dyDescent="0.3">
      <c r="C41"/>
    </row>
    <row r="42" spans="3:3" x14ac:dyDescent="0.3">
      <c r="C42"/>
    </row>
    <row r="43" spans="3:3" x14ac:dyDescent="0.3">
      <c r="C43"/>
    </row>
    <row r="44" spans="3:3" x14ac:dyDescent="0.3">
      <c r="C44"/>
    </row>
    <row r="45" spans="3:3" x14ac:dyDescent="0.3">
      <c r="C45"/>
    </row>
    <row r="46" spans="3:3" x14ac:dyDescent="0.3">
      <c r="C46"/>
    </row>
    <row r="47" spans="3:3" x14ac:dyDescent="0.3">
      <c r="C47"/>
    </row>
    <row r="48" spans="3:3" x14ac:dyDescent="0.3">
      <c r="C48"/>
    </row>
    <row r="49" spans="3:3" x14ac:dyDescent="0.3">
      <c r="C49"/>
    </row>
    <row r="50" spans="3:3" x14ac:dyDescent="0.3">
      <c r="C50"/>
    </row>
    <row r="51" spans="3:3" x14ac:dyDescent="0.3">
      <c r="C51"/>
    </row>
    <row r="52" spans="3:3" x14ac:dyDescent="0.3">
      <c r="C52"/>
    </row>
    <row r="53" spans="3:3" x14ac:dyDescent="0.3">
      <c r="C53"/>
    </row>
    <row r="54" spans="3:3" x14ac:dyDescent="0.3">
      <c r="C54"/>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7DAB4-03CE-43F0-970C-090249C47EBC}">
  <dimension ref="A1:R105"/>
  <sheetViews>
    <sheetView workbookViewId="0"/>
    <sheetView workbookViewId="1"/>
  </sheetViews>
  <sheetFormatPr defaultRowHeight="14.4" x14ac:dyDescent="0.3"/>
  <cols>
    <col min="2" max="2" width="15.109375" customWidth="1"/>
    <col min="3" max="3" width="16.33203125" style="16" customWidth="1"/>
  </cols>
  <sheetData>
    <row r="1" spans="1:18" ht="36.6" x14ac:dyDescent="0.7">
      <c r="A1" s="18"/>
      <c r="B1" s="19" t="s">
        <v>137</v>
      </c>
      <c r="C1" s="19"/>
      <c r="D1" s="19"/>
      <c r="E1" s="19"/>
      <c r="F1" s="19"/>
      <c r="G1" s="19"/>
      <c r="H1" s="19"/>
      <c r="I1" s="19"/>
      <c r="J1" s="19"/>
      <c r="K1" s="19"/>
      <c r="L1" s="19"/>
      <c r="M1" s="19"/>
      <c r="N1" s="19"/>
      <c r="O1" s="19"/>
      <c r="P1" s="19"/>
      <c r="Q1" s="19"/>
      <c r="R1" s="19"/>
    </row>
    <row r="2" spans="1:18" x14ac:dyDescent="0.3">
      <c r="B2" s="28" t="s">
        <v>1</v>
      </c>
      <c r="C2" s="29" t="s">
        <v>152</v>
      </c>
    </row>
    <row r="4" spans="1:18" x14ac:dyDescent="0.3">
      <c r="B4" s="33" t="s">
        <v>2</v>
      </c>
      <c r="C4" s="36" t="s">
        <v>151</v>
      </c>
    </row>
    <row r="5" spans="1:18" x14ac:dyDescent="0.3">
      <c r="B5" s="31" t="s">
        <v>9</v>
      </c>
      <c r="C5" s="32">
        <v>29726</v>
      </c>
    </row>
    <row r="6" spans="1:18" x14ac:dyDescent="0.3">
      <c r="B6" s="31" t="s">
        <v>22</v>
      </c>
      <c r="C6" s="32">
        <v>21971</v>
      </c>
    </row>
    <row r="7" spans="1:18" x14ac:dyDescent="0.3">
      <c r="C7"/>
    </row>
    <row r="8" spans="1:18" x14ac:dyDescent="0.3">
      <c r="C8"/>
    </row>
    <row r="9" spans="1:18" x14ac:dyDescent="0.3">
      <c r="C9"/>
    </row>
    <row r="10" spans="1:18" x14ac:dyDescent="0.3">
      <c r="C10"/>
    </row>
    <row r="11" spans="1:18" x14ac:dyDescent="0.3">
      <c r="C11"/>
    </row>
    <row r="12" spans="1:18" x14ac:dyDescent="0.3">
      <c r="C12"/>
    </row>
    <row r="13" spans="1:18" x14ac:dyDescent="0.3">
      <c r="C13"/>
    </row>
    <row r="14" spans="1:18" x14ac:dyDescent="0.3">
      <c r="A14" t="s">
        <v>141</v>
      </c>
      <c r="C14"/>
    </row>
    <row r="15" spans="1:18" x14ac:dyDescent="0.3">
      <c r="C15"/>
    </row>
    <row r="16" spans="1:18" x14ac:dyDescent="0.3">
      <c r="C16"/>
    </row>
    <row r="17" spans="3:3" x14ac:dyDescent="0.3">
      <c r="C17"/>
    </row>
    <row r="18" spans="3:3" x14ac:dyDescent="0.3">
      <c r="C18"/>
    </row>
    <row r="19" spans="3:3" x14ac:dyDescent="0.3">
      <c r="C19"/>
    </row>
    <row r="20" spans="3:3" x14ac:dyDescent="0.3">
      <c r="C20"/>
    </row>
    <row r="21" spans="3:3" x14ac:dyDescent="0.3">
      <c r="C21"/>
    </row>
    <row r="22" spans="3:3" x14ac:dyDescent="0.3">
      <c r="C22"/>
    </row>
    <row r="23" spans="3:3" x14ac:dyDescent="0.3">
      <c r="C23"/>
    </row>
    <row r="24" spans="3:3" x14ac:dyDescent="0.3">
      <c r="C24"/>
    </row>
    <row r="25" spans="3:3" x14ac:dyDescent="0.3">
      <c r="C25"/>
    </row>
    <row r="26" spans="3:3" x14ac:dyDescent="0.3">
      <c r="C26"/>
    </row>
    <row r="27" spans="3:3" x14ac:dyDescent="0.3">
      <c r="C27"/>
    </row>
    <row r="28" spans="3:3" x14ac:dyDescent="0.3">
      <c r="C28"/>
    </row>
    <row r="29" spans="3:3" x14ac:dyDescent="0.3">
      <c r="C29"/>
    </row>
    <row r="30" spans="3:3" x14ac:dyDescent="0.3">
      <c r="C30"/>
    </row>
    <row r="31" spans="3:3" x14ac:dyDescent="0.3">
      <c r="C31"/>
    </row>
    <row r="32" spans="3:3" x14ac:dyDescent="0.3">
      <c r="C32"/>
    </row>
    <row r="33" spans="3:3" x14ac:dyDescent="0.3">
      <c r="C33"/>
    </row>
    <row r="34" spans="3:3" x14ac:dyDescent="0.3">
      <c r="C34"/>
    </row>
    <row r="35" spans="3:3" x14ac:dyDescent="0.3">
      <c r="C35"/>
    </row>
    <row r="36" spans="3:3" x14ac:dyDescent="0.3">
      <c r="C36"/>
    </row>
    <row r="37" spans="3:3" x14ac:dyDescent="0.3">
      <c r="C37"/>
    </row>
    <row r="38" spans="3:3" x14ac:dyDescent="0.3">
      <c r="C38"/>
    </row>
    <row r="39" spans="3:3" x14ac:dyDescent="0.3">
      <c r="C39"/>
    </row>
    <row r="40" spans="3:3" x14ac:dyDescent="0.3">
      <c r="C40"/>
    </row>
    <row r="41" spans="3:3" x14ac:dyDescent="0.3">
      <c r="C41"/>
    </row>
    <row r="42" spans="3:3" x14ac:dyDescent="0.3">
      <c r="C42"/>
    </row>
    <row r="43" spans="3:3" x14ac:dyDescent="0.3">
      <c r="C43"/>
    </row>
    <row r="44" spans="3:3" x14ac:dyDescent="0.3">
      <c r="C44"/>
    </row>
    <row r="45" spans="3:3" x14ac:dyDescent="0.3">
      <c r="C45"/>
    </row>
    <row r="46" spans="3:3" x14ac:dyDescent="0.3">
      <c r="C46"/>
    </row>
    <row r="47" spans="3:3" x14ac:dyDescent="0.3">
      <c r="C47"/>
    </row>
    <row r="48" spans="3:3" x14ac:dyDescent="0.3">
      <c r="C48"/>
    </row>
    <row r="49" spans="3:3" x14ac:dyDescent="0.3">
      <c r="C49"/>
    </row>
    <row r="50" spans="3:3" x14ac:dyDescent="0.3">
      <c r="C50"/>
    </row>
    <row r="51" spans="3:3" x14ac:dyDescent="0.3">
      <c r="C51"/>
    </row>
    <row r="52" spans="3:3" x14ac:dyDescent="0.3">
      <c r="C52"/>
    </row>
    <row r="53" spans="3:3" x14ac:dyDescent="0.3">
      <c r="C53"/>
    </row>
    <row r="54" spans="3:3" x14ac:dyDescent="0.3">
      <c r="C54"/>
    </row>
    <row r="55" spans="3:3" x14ac:dyDescent="0.3">
      <c r="C55"/>
    </row>
    <row r="56" spans="3:3" x14ac:dyDescent="0.3">
      <c r="C56"/>
    </row>
    <row r="57" spans="3:3" x14ac:dyDescent="0.3">
      <c r="C57"/>
    </row>
    <row r="58" spans="3:3" x14ac:dyDescent="0.3">
      <c r="C58"/>
    </row>
    <row r="59" spans="3:3" x14ac:dyDescent="0.3">
      <c r="C59"/>
    </row>
    <row r="60" spans="3:3" x14ac:dyDescent="0.3">
      <c r="C60"/>
    </row>
    <row r="61" spans="3:3" x14ac:dyDescent="0.3">
      <c r="C61"/>
    </row>
    <row r="62" spans="3:3" x14ac:dyDescent="0.3">
      <c r="C62"/>
    </row>
    <row r="63" spans="3:3" x14ac:dyDescent="0.3">
      <c r="C63"/>
    </row>
    <row r="64" spans="3:3" x14ac:dyDescent="0.3">
      <c r="C64"/>
    </row>
    <row r="65" spans="3:3" x14ac:dyDescent="0.3">
      <c r="C65"/>
    </row>
    <row r="66" spans="3:3" x14ac:dyDescent="0.3">
      <c r="C66"/>
    </row>
    <row r="67" spans="3:3" x14ac:dyDescent="0.3">
      <c r="C67"/>
    </row>
    <row r="68" spans="3:3" x14ac:dyDescent="0.3">
      <c r="C68"/>
    </row>
    <row r="69" spans="3:3" x14ac:dyDescent="0.3">
      <c r="C69"/>
    </row>
    <row r="70" spans="3:3" x14ac:dyDescent="0.3">
      <c r="C70"/>
    </row>
    <row r="71" spans="3:3" x14ac:dyDescent="0.3">
      <c r="C71"/>
    </row>
    <row r="72" spans="3:3" x14ac:dyDescent="0.3">
      <c r="C72"/>
    </row>
    <row r="73" spans="3:3" x14ac:dyDescent="0.3">
      <c r="C73"/>
    </row>
    <row r="74" spans="3:3" x14ac:dyDescent="0.3">
      <c r="C74"/>
    </row>
    <row r="75" spans="3:3" x14ac:dyDescent="0.3">
      <c r="C75"/>
    </row>
    <row r="76" spans="3:3" x14ac:dyDescent="0.3">
      <c r="C76"/>
    </row>
    <row r="77" spans="3:3" x14ac:dyDescent="0.3">
      <c r="C77"/>
    </row>
    <row r="78" spans="3:3" x14ac:dyDescent="0.3">
      <c r="C78"/>
    </row>
    <row r="79" spans="3:3" x14ac:dyDescent="0.3">
      <c r="C79"/>
    </row>
    <row r="80" spans="3:3" x14ac:dyDescent="0.3">
      <c r="C80"/>
    </row>
    <row r="81" spans="3:3" x14ac:dyDescent="0.3">
      <c r="C81"/>
    </row>
    <row r="82" spans="3:3" x14ac:dyDescent="0.3">
      <c r="C82"/>
    </row>
    <row r="83" spans="3:3" x14ac:dyDescent="0.3">
      <c r="C83"/>
    </row>
    <row r="84" spans="3:3" x14ac:dyDescent="0.3">
      <c r="C84"/>
    </row>
    <row r="85" spans="3:3" x14ac:dyDescent="0.3">
      <c r="C85"/>
    </row>
    <row r="86" spans="3:3" x14ac:dyDescent="0.3">
      <c r="C86"/>
    </row>
    <row r="87" spans="3:3" x14ac:dyDescent="0.3">
      <c r="C87"/>
    </row>
    <row r="88" spans="3:3" x14ac:dyDescent="0.3">
      <c r="C88"/>
    </row>
    <row r="89" spans="3:3" x14ac:dyDescent="0.3">
      <c r="C89"/>
    </row>
    <row r="90" spans="3:3" x14ac:dyDescent="0.3">
      <c r="C90"/>
    </row>
    <row r="91" spans="3:3" x14ac:dyDescent="0.3">
      <c r="C91"/>
    </row>
    <row r="92" spans="3:3" x14ac:dyDescent="0.3">
      <c r="C92"/>
    </row>
    <row r="93" spans="3:3" x14ac:dyDescent="0.3">
      <c r="C93"/>
    </row>
    <row r="94" spans="3:3" x14ac:dyDescent="0.3">
      <c r="C94"/>
    </row>
    <row r="95" spans="3:3" x14ac:dyDescent="0.3">
      <c r="C95"/>
    </row>
    <row r="96" spans="3:3" x14ac:dyDescent="0.3">
      <c r="C96"/>
    </row>
    <row r="97" spans="3:3" x14ac:dyDescent="0.3">
      <c r="C97"/>
    </row>
    <row r="98" spans="3:3" x14ac:dyDescent="0.3">
      <c r="C98"/>
    </row>
    <row r="99" spans="3:3" x14ac:dyDescent="0.3">
      <c r="C99"/>
    </row>
    <row r="100" spans="3:3" x14ac:dyDescent="0.3">
      <c r="C100"/>
    </row>
    <row r="101" spans="3:3" x14ac:dyDescent="0.3">
      <c r="C101"/>
    </row>
    <row r="102" spans="3:3" x14ac:dyDescent="0.3">
      <c r="C102"/>
    </row>
    <row r="103" spans="3:3" x14ac:dyDescent="0.3">
      <c r="C103"/>
    </row>
    <row r="104" spans="3:3" x14ac:dyDescent="0.3">
      <c r="C104"/>
    </row>
    <row r="105" spans="3:3" x14ac:dyDescent="0.3">
      <c r="C105"/>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AFA97-D42D-495B-B534-57571A0C3876}">
  <dimension ref="A1:R54"/>
  <sheetViews>
    <sheetView tabSelected="1" topLeftCell="B1" workbookViewId="0">
      <selection activeCell="J11" sqref="J11"/>
    </sheetView>
    <sheetView workbookViewId="1"/>
  </sheetViews>
  <sheetFormatPr defaultRowHeight="14.4" x14ac:dyDescent="0.3"/>
  <cols>
    <col min="2" max="2" width="16.109375" customWidth="1"/>
    <col min="3" max="3" width="17.77734375" style="16" customWidth="1"/>
  </cols>
  <sheetData>
    <row r="1" spans="1:18" ht="36.6" x14ac:dyDescent="0.7">
      <c r="A1" s="18"/>
      <c r="B1" s="19" t="s">
        <v>138</v>
      </c>
      <c r="C1" s="19"/>
      <c r="D1" s="19"/>
      <c r="E1" s="19"/>
      <c r="F1" s="19"/>
      <c r="G1" s="19"/>
      <c r="H1" s="19"/>
      <c r="I1" s="19"/>
      <c r="J1" s="19"/>
      <c r="K1" s="19"/>
      <c r="L1" s="19"/>
      <c r="M1" s="19"/>
      <c r="N1" s="19"/>
      <c r="O1" s="19"/>
      <c r="P1" s="19"/>
      <c r="Q1" s="19"/>
      <c r="R1" s="19"/>
    </row>
    <row r="2" spans="1:18" x14ac:dyDescent="0.3">
      <c r="C2"/>
    </row>
    <row r="3" spans="1:18" x14ac:dyDescent="0.3">
      <c r="B3" s="33" t="s">
        <v>2</v>
      </c>
      <c r="C3" s="35" t="s">
        <v>151</v>
      </c>
    </row>
    <row r="4" spans="1:18" x14ac:dyDescent="0.3">
      <c r="B4" s="31" t="s">
        <v>60</v>
      </c>
      <c r="C4" s="32">
        <v>140000</v>
      </c>
    </row>
    <row r="5" spans="1:18" x14ac:dyDescent="0.3">
      <c r="B5" s="31" t="s">
        <v>31</v>
      </c>
      <c r="C5" s="32">
        <v>140000</v>
      </c>
    </row>
    <row r="6" spans="1:18" x14ac:dyDescent="0.3">
      <c r="C6"/>
    </row>
    <row r="7" spans="1:18" x14ac:dyDescent="0.3">
      <c r="C7"/>
    </row>
    <row r="8" spans="1:18" x14ac:dyDescent="0.3">
      <c r="C8"/>
    </row>
    <row r="9" spans="1:18" x14ac:dyDescent="0.3">
      <c r="C9"/>
    </row>
    <row r="10" spans="1:18" x14ac:dyDescent="0.3">
      <c r="C10"/>
    </row>
    <row r="11" spans="1:18" x14ac:dyDescent="0.3">
      <c r="C11"/>
    </row>
    <row r="12" spans="1:18" x14ac:dyDescent="0.3">
      <c r="C12"/>
    </row>
    <row r="13" spans="1:18" x14ac:dyDescent="0.3">
      <c r="C13"/>
    </row>
    <row r="14" spans="1:18" x14ac:dyDescent="0.3">
      <c r="A14" t="s">
        <v>141</v>
      </c>
      <c r="C14"/>
    </row>
    <row r="15" spans="1:18" x14ac:dyDescent="0.3">
      <c r="C15"/>
    </row>
    <row r="16" spans="1:18" x14ac:dyDescent="0.3">
      <c r="C16"/>
    </row>
    <row r="17" spans="3:3" x14ac:dyDescent="0.3">
      <c r="C17"/>
    </row>
    <row r="18" spans="3:3" x14ac:dyDescent="0.3">
      <c r="C18"/>
    </row>
    <row r="19" spans="3:3" x14ac:dyDescent="0.3">
      <c r="C19"/>
    </row>
    <row r="20" spans="3:3" x14ac:dyDescent="0.3">
      <c r="C20"/>
    </row>
    <row r="21" spans="3:3" x14ac:dyDescent="0.3">
      <c r="C21"/>
    </row>
    <row r="22" spans="3:3" x14ac:dyDescent="0.3">
      <c r="C22"/>
    </row>
    <row r="23" spans="3:3" x14ac:dyDescent="0.3">
      <c r="C23"/>
    </row>
    <row r="24" spans="3:3" x14ac:dyDescent="0.3">
      <c r="C24"/>
    </row>
    <row r="25" spans="3:3" x14ac:dyDescent="0.3">
      <c r="C25"/>
    </row>
    <row r="26" spans="3:3" x14ac:dyDescent="0.3">
      <c r="C26"/>
    </row>
    <row r="27" spans="3:3" x14ac:dyDescent="0.3">
      <c r="C27"/>
    </row>
    <row r="28" spans="3:3" x14ac:dyDescent="0.3">
      <c r="C28"/>
    </row>
    <row r="29" spans="3:3" x14ac:dyDescent="0.3">
      <c r="C29"/>
    </row>
    <row r="30" spans="3:3" x14ac:dyDescent="0.3">
      <c r="C30"/>
    </row>
    <row r="31" spans="3:3" x14ac:dyDescent="0.3">
      <c r="C31"/>
    </row>
    <row r="32" spans="3:3" x14ac:dyDescent="0.3">
      <c r="C32"/>
    </row>
    <row r="33" spans="3:3" x14ac:dyDescent="0.3">
      <c r="C33"/>
    </row>
    <row r="34" spans="3:3" x14ac:dyDescent="0.3">
      <c r="C34"/>
    </row>
    <row r="35" spans="3:3" x14ac:dyDescent="0.3">
      <c r="C35"/>
    </row>
    <row r="36" spans="3:3" x14ac:dyDescent="0.3">
      <c r="C36"/>
    </row>
    <row r="37" spans="3:3" x14ac:dyDescent="0.3">
      <c r="C37"/>
    </row>
    <row r="38" spans="3:3" x14ac:dyDescent="0.3">
      <c r="C38"/>
    </row>
    <row r="39" spans="3:3" x14ac:dyDescent="0.3">
      <c r="C39"/>
    </row>
    <row r="40" spans="3:3" x14ac:dyDescent="0.3">
      <c r="C40"/>
    </row>
    <row r="41" spans="3:3" x14ac:dyDescent="0.3">
      <c r="C41"/>
    </row>
    <row r="42" spans="3:3" x14ac:dyDescent="0.3">
      <c r="C42"/>
    </row>
    <row r="43" spans="3:3" x14ac:dyDescent="0.3">
      <c r="C43"/>
    </row>
    <row r="44" spans="3:3" x14ac:dyDescent="0.3">
      <c r="C44"/>
    </row>
    <row r="45" spans="3:3" x14ac:dyDescent="0.3">
      <c r="C45"/>
    </row>
    <row r="46" spans="3:3" x14ac:dyDescent="0.3">
      <c r="C46"/>
    </row>
    <row r="47" spans="3:3" x14ac:dyDescent="0.3">
      <c r="C47"/>
    </row>
    <row r="48" spans="3:3" x14ac:dyDescent="0.3">
      <c r="C48"/>
    </row>
    <row r="49" spans="3:3" x14ac:dyDescent="0.3">
      <c r="C49"/>
    </row>
    <row r="50" spans="3:3" x14ac:dyDescent="0.3">
      <c r="C50"/>
    </row>
    <row r="51" spans="3:3" x14ac:dyDescent="0.3">
      <c r="C51"/>
    </row>
    <row r="52" spans="3:3" x14ac:dyDescent="0.3">
      <c r="C52"/>
    </row>
    <row r="53" spans="3:3" x14ac:dyDescent="0.3">
      <c r="C53"/>
    </row>
    <row r="54" spans="3:3" x14ac:dyDescent="0.3">
      <c r="C54"/>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F106D-9211-49FF-BA1C-E12690FA4C23}">
  <dimension ref="A1:R56"/>
  <sheetViews>
    <sheetView workbookViewId="0"/>
    <sheetView workbookViewId="1"/>
  </sheetViews>
  <sheetFormatPr defaultRowHeight="14.4" x14ac:dyDescent="0.3"/>
  <cols>
    <col min="2" max="2" width="17.6640625" customWidth="1"/>
    <col min="3" max="3" width="11.21875" style="27" bestFit="1" customWidth="1"/>
  </cols>
  <sheetData>
    <row r="1" spans="1:18" ht="36.6" x14ac:dyDescent="0.7">
      <c r="A1" s="18"/>
      <c r="B1" s="19" t="s">
        <v>139</v>
      </c>
      <c r="C1" s="30"/>
      <c r="D1" s="19"/>
      <c r="E1" s="19"/>
      <c r="F1" s="19"/>
      <c r="G1" s="19"/>
      <c r="H1" s="19"/>
      <c r="I1" s="19"/>
      <c r="J1" s="19"/>
      <c r="K1" s="19"/>
      <c r="L1" s="19"/>
      <c r="M1" s="19"/>
      <c r="N1" s="19"/>
      <c r="O1" s="19"/>
      <c r="P1" s="19"/>
      <c r="Q1" s="19"/>
      <c r="R1" s="19"/>
    </row>
    <row r="3" spans="1:18" x14ac:dyDescent="0.3">
      <c r="B3" s="25" t="s">
        <v>117</v>
      </c>
      <c r="C3" s="27" t="s">
        <v>152</v>
      </c>
    </row>
    <row r="5" spans="1:18" x14ac:dyDescent="0.3">
      <c r="B5" s="33" t="s">
        <v>2</v>
      </c>
      <c r="C5" s="34" t="s">
        <v>151</v>
      </c>
    </row>
    <row r="6" spans="1:18" x14ac:dyDescent="0.3">
      <c r="B6" s="31" t="s">
        <v>9</v>
      </c>
      <c r="C6" s="32">
        <v>29726</v>
      </c>
    </row>
    <row r="7" spans="1:18" x14ac:dyDescent="0.3">
      <c r="B7" s="31" t="s">
        <v>22</v>
      </c>
      <c r="C7" s="32">
        <v>21971</v>
      </c>
    </row>
    <row r="8" spans="1:18" x14ac:dyDescent="0.3">
      <c r="C8"/>
    </row>
    <row r="9" spans="1:18" x14ac:dyDescent="0.3">
      <c r="C9"/>
    </row>
    <row r="10" spans="1:18" x14ac:dyDescent="0.3">
      <c r="C10"/>
    </row>
    <row r="11" spans="1:18" x14ac:dyDescent="0.3">
      <c r="C11"/>
    </row>
    <row r="12" spans="1:18" x14ac:dyDescent="0.3">
      <c r="C12"/>
    </row>
    <row r="13" spans="1:18" x14ac:dyDescent="0.3">
      <c r="C13"/>
    </row>
    <row r="14" spans="1:18" x14ac:dyDescent="0.3">
      <c r="A14" t="s">
        <v>142</v>
      </c>
      <c r="C14"/>
    </row>
    <row r="15" spans="1:18" x14ac:dyDescent="0.3">
      <c r="C15"/>
    </row>
    <row r="16" spans="1:18" x14ac:dyDescent="0.3">
      <c r="C16"/>
    </row>
    <row r="17" spans="3:3" x14ac:dyDescent="0.3">
      <c r="C17"/>
    </row>
    <row r="18" spans="3:3" x14ac:dyDescent="0.3">
      <c r="C18"/>
    </row>
    <row r="19" spans="3:3" x14ac:dyDescent="0.3">
      <c r="C19"/>
    </row>
    <row r="20" spans="3:3" x14ac:dyDescent="0.3">
      <c r="C20"/>
    </row>
    <row r="21" spans="3:3" x14ac:dyDescent="0.3">
      <c r="C21"/>
    </row>
    <row r="22" spans="3:3" x14ac:dyDescent="0.3">
      <c r="C22"/>
    </row>
    <row r="23" spans="3:3" x14ac:dyDescent="0.3">
      <c r="C23"/>
    </row>
    <row r="24" spans="3:3" x14ac:dyDescent="0.3">
      <c r="C24"/>
    </row>
    <row r="25" spans="3:3" x14ac:dyDescent="0.3">
      <c r="C25"/>
    </row>
    <row r="26" spans="3:3" x14ac:dyDescent="0.3">
      <c r="C26"/>
    </row>
    <row r="27" spans="3:3" x14ac:dyDescent="0.3">
      <c r="C27"/>
    </row>
    <row r="28" spans="3:3" x14ac:dyDescent="0.3">
      <c r="C28"/>
    </row>
    <row r="29" spans="3:3" x14ac:dyDescent="0.3">
      <c r="C29"/>
    </row>
    <row r="30" spans="3:3" x14ac:dyDescent="0.3">
      <c r="C30"/>
    </row>
    <row r="31" spans="3:3" x14ac:dyDescent="0.3">
      <c r="C31"/>
    </row>
    <row r="32" spans="3:3" x14ac:dyDescent="0.3">
      <c r="C32"/>
    </row>
    <row r="33" spans="3:3" x14ac:dyDescent="0.3">
      <c r="C33"/>
    </row>
    <row r="34" spans="3:3" x14ac:dyDescent="0.3">
      <c r="C34"/>
    </row>
    <row r="35" spans="3:3" x14ac:dyDescent="0.3">
      <c r="C35"/>
    </row>
    <row r="36" spans="3:3" x14ac:dyDescent="0.3">
      <c r="C36"/>
    </row>
    <row r="37" spans="3:3" x14ac:dyDescent="0.3">
      <c r="C37"/>
    </row>
    <row r="38" spans="3:3" x14ac:dyDescent="0.3">
      <c r="C38"/>
    </row>
    <row r="39" spans="3:3" x14ac:dyDescent="0.3">
      <c r="C39"/>
    </row>
    <row r="40" spans="3:3" x14ac:dyDescent="0.3">
      <c r="C40"/>
    </row>
    <row r="41" spans="3:3" x14ac:dyDescent="0.3">
      <c r="C41"/>
    </row>
    <row r="42" spans="3:3" x14ac:dyDescent="0.3">
      <c r="C42"/>
    </row>
    <row r="43" spans="3:3" x14ac:dyDescent="0.3">
      <c r="C43"/>
    </row>
    <row r="44" spans="3:3" x14ac:dyDescent="0.3">
      <c r="C44"/>
    </row>
    <row r="45" spans="3:3" x14ac:dyDescent="0.3">
      <c r="C45"/>
    </row>
    <row r="46" spans="3:3" x14ac:dyDescent="0.3">
      <c r="C46"/>
    </row>
    <row r="47" spans="3:3" x14ac:dyDescent="0.3">
      <c r="C47"/>
    </row>
    <row r="48" spans="3:3" x14ac:dyDescent="0.3">
      <c r="C48"/>
    </row>
    <row r="49" spans="3:3" x14ac:dyDescent="0.3">
      <c r="C49"/>
    </row>
    <row r="50" spans="3:3" x14ac:dyDescent="0.3">
      <c r="C50"/>
    </row>
    <row r="51" spans="3:3" x14ac:dyDescent="0.3">
      <c r="C51"/>
    </row>
    <row r="52" spans="3:3" x14ac:dyDescent="0.3">
      <c r="C52"/>
    </row>
    <row r="53" spans="3:3" x14ac:dyDescent="0.3">
      <c r="C53"/>
    </row>
    <row r="54" spans="3:3" x14ac:dyDescent="0.3">
      <c r="C54"/>
    </row>
    <row r="55" spans="3:3" x14ac:dyDescent="0.3">
      <c r="C55"/>
    </row>
    <row r="56" spans="3:3" x14ac:dyDescent="0.3">
      <c r="C56"/>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9DB0C-8F70-4F7C-A3D1-8A0F1AD171BC}">
  <dimension ref="A1:R59"/>
  <sheetViews>
    <sheetView workbookViewId="0"/>
    <sheetView workbookViewId="1"/>
  </sheetViews>
  <sheetFormatPr defaultRowHeight="14.4" x14ac:dyDescent="0.3"/>
  <cols>
    <col min="2" max="2" width="13.21875" customWidth="1"/>
    <col min="3" max="3" width="13.109375" customWidth="1"/>
    <col min="4" max="4" width="16.5546875" customWidth="1"/>
    <col min="5" max="5" width="14.109375" bestFit="1" customWidth="1"/>
    <col min="6" max="6" width="12.6640625" style="45" bestFit="1" customWidth="1"/>
    <col min="7" max="7" width="12.88671875" style="17" bestFit="1" customWidth="1"/>
    <col min="8" max="8" width="13.44140625" customWidth="1"/>
    <col min="10" max="10" width="12.109375" hidden="1" customWidth="1"/>
    <col min="11" max="11" width="10.21875" hidden="1" customWidth="1"/>
    <col min="12" max="12" width="16.77734375" hidden="1" customWidth="1"/>
    <col min="16" max="16" width="10.44140625" bestFit="1" customWidth="1"/>
    <col min="17" max="17" width="17.44140625" bestFit="1" customWidth="1"/>
    <col min="23" max="23" width="14.109375" bestFit="1" customWidth="1"/>
    <col min="28" max="28" width="17.44140625" bestFit="1" customWidth="1"/>
  </cols>
  <sheetData>
    <row r="1" spans="1:18" ht="36.6" x14ac:dyDescent="0.7">
      <c r="A1" s="18"/>
      <c r="B1" s="19" t="s">
        <v>129</v>
      </c>
      <c r="C1" s="19"/>
      <c r="D1" s="19"/>
      <c r="E1" s="19"/>
      <c r="F1" s="44"/>
      <c r="G1" s="19"/>
      <c r="H1" s="19"/>
      <c r="I1" s="19"/>
      <c r="J1" s="19"/>
      <c r="K1" s="19"/>
      <c r="L1" s="19"/>
      <c r="M1" s="19"/>
      <c r="N1" s="19"/>
      <c r="O1" s="19"/>
      <c r="P1" s="19"/>
      <c r="Q1" s="19"/>
      <c r="R1" s="19"/>
    </row>
    <row r="3" spans="1:18" x14ac:dyDescent="0.3">
      <c r="A3" s="4" t="s">
        <v>0</v>
      </c>
      <c r="B3" s="5" t="s">
        <v>1</v>
      </c>
      <c r="C3" s="5" t="s">
        <v>2</v>
      </c>
      <c r="D3" s="5" t="s">
        <v>117</v>
      </c>
      <c r="E3" s="12" t="s">
        <v>108</v>
      </c>
      <c r="F3" s="43" t="s">
        <v>68</v>
      </c>
      <c r="G3" s="42" t="s">
        <v>153</v>
      </c>
      <c r="O3" s="4" t="s">
        <v>67</v>
      </c>
      <c r="P3" s="5" t="s">
        <v>68</v>
      </c>
      <c r="Q3" s="9" t="s">
        <v>69</v>
      </c>
    </row>
    <row r="4" spans="1:18" x14ac:dyDescent="0.3">
      <c r="A4" s="3" t="s">
        <v>3</v>
      </c>
      <c r="B4" s="1" t="s">
        <v>4</v>
      </c>
      <c r="C4" s="1" t="s">
        <v>5</v>
      </c>
      <c r="D4" s="1" t="s">
        <v>118</v>
      </c>
      <c r="E4" s="13">
        <v>60270</v>
      </c>
      <c r="F4" s="46" t="str" cm="1">
        <f t="array" ref="F4">_xlfn.XLOOKUP(EMPData46[[#This Row],[Employee ID]],EmpBonus57[[#All],[EmployeID]],EmpBonus57[[#All],[Bonus %]],"0%",0)</f>
        <v>0%</v>
      </c>
      <c r="G4" s="47">
        <f>EMPData46[[#This Row],[Yearly Sal]]*EMPData46[[#This Row],[Bonus %]]</f>
        <v>0</v>
      </c>
      <c r="O4" s="3" t="s">
        <v>13</v>
      </c>
      <c r="P4" s="2">
        <v>0.27</v>
      </c>
      <c r="Q4" s="8" t="s">
        <v>14</v>
      </c>
    </row>
    <row r="5" spans="1:18" x14ac:dyDescent="0.3">
      <c r="A5" s="3" t="s">
        <v>6</v>
      </c>
      <c r="B5" s="1" t="s">
        <v>4</v>
      </c>
      <c r="C5" s="1" t="s">
        <v>7</v>
      </c>
      <c r="D5" s="1" t="s">
        <v>119</v>
      </c>
      <c r="E5" s="13">
        <v>39627</v>
      </c>
      <c r="F5" s="46" cm="1">
        <f t="array" ref="F5">_xlfn.XLOOKUP(EMPData46[[#This Row],[Employee ID]],EmpBonus57[[#All],[EmployeID]],EmpBonus57[[#All],[Bonus %]],"0%",0)</f>
        <v>0.23</v>
      </c>
      <c r="G5" s="47">
        <f>EMPData46[[#This Row],[Yearly Sal]]*EMPData46[[#This Row],[Bonus %]]</f>
        <v>9114.2100000000009</v>
      </c>
      <c r="O5" s="3" t="s">
        <v>47</v>
      </c>
      <c r="P5" s="2">
        <v>0.25</v>
      </c>
      <c r="Q5" s="8" t="s">
        <v>48</v>
      </c>
    </row>
    <row r="6" spans="1:18" x14ac:dyDescent="0.3">
      <c r="A6" s="3" t="s">
        <v>8</v>
      </c>
      <c r="B6" s="1" t="s">
        <v>4</v>
      </c>
      <c r="C6" s="1" t="s">
        <v>9</v>
      </c>
      <c r="D6" s="1" t="s">
        <v>120</v>
      </c>
      <c r="E6" s="13">
        <v>29726</v>
      </c>
      <c r="F6" s="46" cm="1">
        <f t="array" ref="F6">_xlfn.XLOOKUP(EMPData46[[#This Row],[Employee ID]],EmpBonus57[[#All],[EmployeID]],EmpBonus57[[#All],[Bonus %]],"0%",0)</f>
        <v>0.1</v>
      </c>
      <c r="G6" s="47">
        <f>EMPData46[[#This Row],[Yearly Sal]]*EMPData46[[#This Row],[Bonus %]]</f>
        <v>2972.6000000000004</v>
      </c>
      <c r="O6" s="3" t="s">
        <v>51</v>
      </c>
      <c r="P6" s="2">
        <v>0.25</v>
      </c>
      <c r="Q6" s="8" t="s">
        <v>52</v>
      </c>
    </row>
    <row r="7" spans="1:18" x14ac:dyDescent="0.3">
      <c r="A7" s="3" t="s">
        <v>10</v>
      </c>
      <c r="B7" s="1" t="s">
        <v>4</v>
      </c>
      <c r="C7" s="1" t="s">
        <v>73</v>
      </c>
      <c r="D7" s="1" t="s">
        <v>120</v>
      </c>
      <c r="E7" s="13">
        <v>93668</v>
      </c>
      <c r="F7" s="46" t="str" cm="1">
        <f t="array" ref="F7">_xlfn.XLOOKUP(EMPData46[[#This Row],[Employee ID]],EmpBonus57[[#All],[EmployeID]],EmpBonus57[[#All],[Bonus %]],"0%",0)</f>
        <v>0%</v>
      </c>
      <c r="G7" s="47">
        <f>EMPData46[[#This Row],[Yearly Sal]]*EMPData46[[#This Row],[Bonus %]]</f>
        <v>0</v>
      </c>
      <c r="O7" s="3" t="s">
        <v>61</v>
      </c>
      <c r="P7" s="2">
        <v>0.25</v>
      </c>
      <c r="Q7" s="8" t="s">
        <v>62</v>
      </c>
    </row>
    <row r="8" spans="1:18" x14ac:dyDescent="0.3">
      <c r="A8" s="3" t="s">
        <v>11</v>
      </c>
      <c r="B8" s="1" t="s">
        <v>4</v>
      </c>
      <c r="C8" s="1" t="s">
        <v>12</v>
      </c>
      <c r="D8" s="1" t="s">
        <v>119</v>
      </c>
      <c r="E8" s="13">
        <v>134000</v>
      </c>
      <c r="F8" s="46" cm="1">
        <f t="array" ref="F8">_xlfn.XLOOKUP(EMPData46[[#This Row],[Employee ID]],EmpBonus57[[#All],[EmployeID]],EmpBonus57[[#All],[Bonus %]],"0%",0)</f>
        <v>0.08</v>
      </c>
      <c r="G8" s="47">
        <f>EMPData46[[#This Row],[Yearly Sal]]*EMPData46[[#This Row],[Bonus %]]</f>
        <v>10720</v>
      </c>
      <c r="O8" s="3" t="s">
        <v>27</v>
      </c>
      <c r="P8" s="2">
        <v>0.25</v>
      </c>
      <c r="Q8" s="8" t="s">
        <v>28</v>
      </c>
    </row>
    <row r="9" spans="1:18" x14ac:dyDescent="0.3">
      <c r="A9" s="3" t="s">
        <v>13</v>
      </c>
      <c r="B9" s="1" t="s">
        <v>4</v>
      </c>
      <c r="C9" s="1" t="s">
        <v>14</v>
      </c>
      <c r="D9" s="1" t="s">
        <v>119</v>
      </c>
      <c r="E9" s="13">
        <v>34808</v>
      </c>
      <c r="F9" s="46" cm="1">
        <f t="array" ref="F9">_xlfn.XLOOKUP(EMPData46[[#This Row],[Employee ID]],EmpBonus57[[#All],[EmployeID]],EmpBonus57[[#All],[Bonus %]],"0%",0)</f>
        <v>0.27</v>
      </c>
      <c r="G9" s="47">
        <f>EMPData46[[#This Row],[Yearly Sal]]*EMPData46[[#This Row],[Bonus %]]</f>
        <v>9398.16</v>
      </c>
      <c r="O9" s="3" t="s">
        <v>42</v>
      </c>
      <c r="P9" s="2">
        <v>0.24</v>
      </c>
      <c r="Q9" s="8" t="s">
        <v>44</v>
      </c>
    </row>
    <row r="10" spans="1:18" x14ac:dyDescent="0.3">
      <c r="A10" s="3" t="s">
        <v>15</v>
      </c>
      <c r="B10" s="1" t="s">
        <v>4</v>
      </c>
      <c r="C10" s="1" t="s">
        <v>16</v>
      </c>
      <c r="D10" s="1" t="s">
        <v>120</v>
      </c>
      <c r="E10" s="13">
        <v>135000</v>
      </c>
      <c r="F10" s="46" cm="1">
        <f t="array" ref="F10">_xlfn.XLOOKUP(EMPData46[[#This Row],[Employee ID]],EmpBonus57[[#All],[EmployeID]],EmpBonus57[[#All],[Bonus %]],"0%",0)</f>
        <v>0.14000000000000001</v>
      </c>
      <c r="G10" s="47">
        <f>EMPData46[[#This Row],[Yearly Sal]]*EMPData46[[#This Row],[Bonus %]]</f>
        <v>18900</v>
      </c>
      <c r="O10" s="3" t="s">
        <v>25</v>
      </c>
      <c r="P10" s="2">
        <v>0.24</v>
      </c>
      <c r="Q10" s="8" t="s">
        <v>26</v>
      </c>
    </row>
    <row r="11" spans="1:18" x14ac:dyDescent="0.3">
      <c r="A11" s="3" t="s">
        <v>17</v>
      </c>
      <c r="B11" s="1" t="s">
        <v>4</v>
      </c>
      <c r="C11" s="1" t="s">
        <v>18</v>
      </c>
      <c r="D11" s="1" t="s">
        <v>120</v>
      </c>
      <c r="E11" s="13">
        <v>45000</v>
      </c>
      <c r="F11" s="46" cm="1">
        <f t="array" ref="F11">_xlfn.XLOOKUP(EMPData46[[#This Row],[Employee ID]],EmpBonus57[[#All],[EmployeID]],EmpBonus57[[#All],[Bonus %]],"0%",0)</f>
        <v>0.09</v>
      </c>
      <c r="G11" s="47">
        <f>EMPData46[[#This Row],[Yearly Sal]]*EMPData46[[#This Row],[Bonus %]]</f>
        <v>4050</v>
      </c>
      <c r="O11" s="3" t="s">
        <v>6</v>
      </c>
      <c r="P11" s="2">
        <v>0.23</v>
      </c>
      <c r="Q11" s="8" t="s">
        <v>7</v>
      </c>
    </row>
    <row r="12" spans="1:18" x14ac:dyDescent="0.3">
      <c r="A12" s="3" t="s">
        <v>19</v>
      </c>
      <c r="B12" s="1" t="s">
        <v>4</v>
      </c>
      <c r="C12" s="1" t="s">
        <v>20</v>
      </c>
      <c r="D12" s="1" t="s">
        <v>120</v>
      </c>
      <c r="E12" s="13">
        <v>89500</v>
      </c>
      <c r="F12" s="46" cm="1">
        <f t="array" ref="F12">_xlfn.XLOOKUP(EMPData46[[#This Row],[Employee ID]],EmpBonus57[[#All],[EmployeID]],EmpBonus57[[#All],[Bonus %]],"0%",0)</f>
        <v>0.06</v>
      </c>
      <c r="G12" s="47">
        <f>EMPData46[[#This Row],[Yearly Sal]]*EMPData46[[#This Row],[Bonus %]]</f>
        <v>5370</v>
      </c>
      <c r="O12" s="3" t="s">
        <v>21</v>
      </c>
      <c r="P12" s="2">
        <v>0.23</v>
      </c>
      <c r="Q12" s="8" t="s">
        <v>22</v>
      </c>
    </row>
    <row r="13" spans="1:18" x14ac:dyDescent="0.3">
      <c r="A13" s="3" t="s">
        <v>21</v>
      </c>
      <c r="B13" s="1" t="s">
        <v>4</v>
      </c>
      <c r="C13" s="1" t="s">
        <v>22</v>
      </c>
      <c r="D13" s="1" t="s">
        <v>118</v>
      </c>
      <c r="E13" s="13">
        <v>21971</v>
      </c>
      <c r="F13" s="46" cm="1">
        <f t="array" ref="F13">_xlfn.XLOOKUP(EMPData46[[#This Row],[Employee ID]],EmpBonus57[[#All],[EmployeID]],EmpBonus57[[#All],[Bonus %]],"0%",0)</f>
        <v>0.23</v>
      </c>
      <c r="G13" s="47">
        <f>EMPData46[[#This Row],[Yearly Sal]]*EMPData46[[#This Row],[Bonus %]]</f>
        <v>5053.33</v>
      </c>
      <c r="O13" s="3" t="s">
        <v>53</v>
      </c>
      <c r="P13" s="2">
        <v>0.21</v>
      </c>
      <c r="Q13" s="8" t="s">
        <v>54</v>
      </c>
    </row>
    <row r="14" spans="1:18" x14ac:dyDescent="0.3">
      <c r="A14" s="3" t="s">
        <v>23</v>
      </c>
      <c r="B14" s="1" t="s">
        <v>4</v>
      </c>
      <c r="C14" s="1" t="s">
        <v>24</v>
      </c>
      <c r="D14" s="1" t="s">
        <v>118</v>
      </c>
      <c r="E14" s="13">
        <v>80000</v>
      </c>
      <c r="F14" s="46" cm="1">
        <f t="array" ref="F14">_xlfn.XLOOKUP(EMPData46[[#This Row],[Employee ID]],EmpBonus57[[#All],[EmployeID]],EmpBonus57[[#All],[Bonus %]],"0%",0)</f>
        <v>0.06</v>
      </c>
      <c r="G14" s="47">
        <f>EMPData46[[#This Row],[Yearly Sal]]*EMPData46[[#This Row],[Bonus %]]</f>
        <v>4800</v>
      </c>
      <c r="O14" s="3" t="s">
        <v>59</v>
      </c>
      <c r="P14" s="2">
        <v>0.2</v>
      </c>
      <c r="Q14" s="8" t="s">
        <v>60</v>
      </c>
    </row>
    <row r="15" spans="1:18" x14ac:dyDescent="0.3">
      <c r="A15" s="3" t="s">
        <v>25</v>
      </c>
      <c r="B15" s="1" t="s">
        <v>4</v>
      </c>
      <c r="C15" s="1" t="s">
        <v>26</v>
      </c>
      <c r="D15" s="1" t="s">
        <v>120</v>
      </c>
      <c r="E15" s="13">
        <v>45117</v>
      </c>
      <c r="F15" s="46" cm="1">
        <f t="array" ref="F15">_xlfn.XLOOKUP(EMPData46[[#This Row],[Employee ID]],EmpBonus57[[#All],[EmployeID]],EmpBonus57[[#All],[Bonus %]],"0%",0)</f>
        <v>0.24</v>
      </c>
      <c r="G15" s="47">
        <f>EMPData46[[#This Row],[Yearly Sal]]*EMPData46[[#This Row],[Bonus %]]</f>
        <v>10828.08</v>
      </c>
      <c r="O15" s="3" t="s">
        <v>38</v>
      </c>
      <c r="P15" s="2">
        <v>0.19</v>
      </c>
      <c r="Q15" s="8" t="s">
        <v>39</v>
      </c>
    </row>
    <row r="16" spans="1:18" x14ac:dyDescent="0.3">
      <c r="A16" s="3" t="s">
        <v>27</v>
      </c>
      <c r="B16" s="1" t="s">
        <v>4</v>
      </c>
      <c r="C16" s="1" t="s">
        <v>28</v>
      </c>
      <c r="D16" s="1" t="s">
        <v>119</v>
      </c>
      <c r="E16" s="13">
        <v>50545</v>
      </c>
      <c r="F16" s="46" cm="1">
        <f t="array" ref="F16">_xlfn.XLOOKUP(EMPData46[[#This Row],[Employee ID]],EmpBonus57[[#All],[EmployeID]],EmpBonus57[[#All],[Bonus %]],"0%",0)</f>
        <v>0.25</v>
      </c>
      <c r="G16" s="47">
        <f>EMPData46[[#This Row],[Yearly Sal]]*EMPData46[[#This Row],[Bonus %]]</f>
        <v>12636.25</v>
      </c>
      <c r="O16" s="3" t="s">
        <v>32</v>
      </c>
      <c r="P16" s="2">
        <v>0.18</v>
      </c>
      <c r="Q16" s="8" t="s">
        <v>33</v>
      </c>
    </row>
    <row r="17" spans="1:17" x14ac:dyDescent="0.3">
      <c r="A17" s="3" t="s">
        <v>29</v>
      </c>
      <c r="B17" s="1" t="s">
        <v>30</v>
      </c>
      <c r="C17" s="1" t="s">
        <v>31</v>
      </c>
      <c r="D17" s="1" t="s">
        <v>120</v>
      </c>
      <c r="E17" s="13">
        <v>140000</v>
      </c>
      <c r="F17" s="46" cm="1">
        <f t="array" ref="F17">_xlfn.XLOOKUP(EMPData46[[#This Row],[Employee ID]],EmpBonus57[[#All],[EmployeID]],EmpBonus57[[#All],[Bonus %]],"0%",0)</f>
        <v>0.1</v>
      </c>
      <c r="G17" s="47">
        <f>EMPData46[[#This Row],[Yearly Sal]]*EMPData46[[#This Row],[Bonus %]]</f>
        <v>14000</v>
      </c>
      <c r="O17" s="3" t="s">
        <v>40</v>
      </c>
      <c r="P17" s="2">
        <v>0.18</v>
      </c>
      <c r="Q17" s="8" t="s">
        <v>41</v>
      </c>
    </row>
    <row r="18" spans="1:17" x14ac:dyDescent="0.3">
      <c r="A18" s="3" t="s">
        <v>32</v>
      </c>
      <c r="B18" s="1" t="s">
        <v>30</v>
      </c>
      <c r="C18" s="1" t="s">
        <v>33</v>
      </c>
      <c r="D18" s="1" t="s">
        <v>119</v>
      </c>
      <c r="E18" s="13">
        <v>110000</v>
      </c>
      <c r="F18" s="46" cm="1">
        <f t="array" ref="F18">_xlfn.XLOOKUP(EMPData46[[#This Row],[Employee ID]],EmpBonus57[[#All],[EmployeID]],EmpBonus57[[#All],[Bonus %]],"0%",0)</f>
        <v>0.18</v>
      </c>
      <c r="G18" s="47">
        <f>EMPData46[[#This Row],[Yearly Sal]]*EMPData46[[#This Row],[Bonus %]]</f>
        <v>19800</v>
      </c>
      <c r="O18" s="3" t="s">
        <v>55</v>
      </c>
      <c r="P18" s="2">
        <v>0.17</v>
      </c>
      <c r="Q18" s="8" t="s">
        <v>56</v>
      </c>
    </row>
    <row r="19" spans="1:17" x14ac:dyDescent="0.3">
      <c r="A19" s="3" t="s">
        <v>34</v>
      </c>
      <c r="B19" s="1" t="s">
        <v>30</v>
      </c>
      <c r="C19" s="1" t="s">
        <v>35</v>
      </c>
      <c r="D19" s="1" t="s">
        <v>120</v>
      </c>
      <c r="E19" s="13">
        <v>68357</v>
      </c>
      <c r="F19" s="46" t="str" cm="1">
        <f t="array" ref="F19">_xlfn.XLOOKUP(EMPData46[[#This Row],[Employee ID]],EmpBonus57[[#All],[EmployeID]],EmpBonus57[[#All],[Bonus %]],"0%",0)</f>
        <v>0%</v>
      </c>
      <c r="G19" s="47">
        <f>EMPData46[[#This Row],[Yearly Sal]]*EMPData46[[#This Row],[Bonus %]]</f>
        <v>0</v>
      </c>
      <c r="O19" s="3" t="s">
        <v>45</v>
      </c>
      <c r="P19" s="2">
        <v>0.14000000000000001</v>
      </c>
      <c r="Q19" s="8" t="s">
        <v>46</v>
      </c>
    </row>
    <row r="20" spans="1:17" x14ac:dyDescent="0.3">
      <c r="A20" s="3" t="s">
        <v>36</v>
      </c>
      <c r="B20" s="1" t="s">
        <v>30</v>
      </c>
      <c r="C20" s="1" t="s">
        <v>37</v>
      </c>
      <c r="D20" s="1" t="s">
        <v>118</v>
      </c>
      <c r="E20" s="13">
        <v>51800</v>
      </c>
      <c r="F20" s="46" cm="1">
        <f t="array" ref="F20">_xlfn.XLOOKUP(EMPData46[[#This Row],[Employee ID]],EmpBonus57[[#All],[EmployeID]],EmpBonus57[[#All],[Bonus %]],"0%",0)</f>
        <v>0.09</v>
      </c>
      <c r="G20" s="47">
        <f>EMPData46[[#This Row],[Yearly Sal]]*EMPData46[[#This Row],[Bonus %]]</f>
        <v>4662</v>
      </c>
      <c r="O20" s="3" t="s">
        <v>15</v>
      </c>
      <c r="P20" s="2">
        <v>0.14000000000000001</v>
      </c>
      <c r="Q20" s="8" t="s">
        <v>16</v>
      </c>
    </row>
    <row r="21" spans="1:17" x14ac:dyDescent="0.3">
      <c r="A21" s="3" t="s">
        <v>38</v>
      </c>
      <c r="B21" s="1" t="s">
        <v>30</v>
      </c>
      <c r="C21" s="1" t="s">
        <v>39</v>
      </c>
      <c r="D21" s="1" t="s">
        <v>120</v>
      </c>
      <c r="E21" s="13">
        <v>97000</v>
      </c>
      <c r="F21" s="46" cm="1">
        <f t="array" ref="F21">_xlfn.XLOOKUP(EMPData46[[#This Row],[Employee ID]],EmpBonus57[[#All],[EmployeID]],EmpBonus57[[#All],[Bonus %]],"0%",0)</f>
        <v>0.19</v>
      </c>
      <c r="G21" s="47">
        <f>EMPData46[[#This Row],[Yearly Sal]]*EMPData46[[#This Row],[Bonus %]]</f>
        <v>18430</v>
      </c>
      <c r="O21" s="3" t="s">
        <v>8</v>
      </c>
      <c r="P21" s="2">
        <v>0.1</v>
      </c>
      <c r="Q21" s="8" t="s">
        <v>9</v>
      </c>
    </row>
    <row r="22" spans="1:17" x14ac:dyDescent="0.3">
      <c r="A22" s="3" t="s">
        <v>40</v>
      </c>
      <c r="B22" s="1" t="s">
        <v>30</v>
      </c>
      <c r="C22" s="1" t="s">
        <v>41</v>
      </c>
      <c r="D22" s="1" t="s">
        <v>120</v>
      </c>
      <c r="E22" s="13">
        <v>45000</v>
      </c>
      <c r="F22" s="46" cm="1">
        <f t="array" ref="F22">_xlfn.XLOOKUP(EMPData46[[#This Row],[Employee ID]],EmpBonus57[[#All],[EmployeID]],EmpBonus57[[#All],[Bonus %]],"0%",0)</f>
        <v>0.18</v>
      </c>
      <c r="G22" s="47">
        <f>EMPData46[[#This Row],[Yearly Sal]]*EMPData46[[#This Row],[Bonus %]]</f>
        <v>8100</v>
      </c>
      <c r="O22" s="3" t="s">
        <v>29</v>
      </c>
      <c r="P22" s="2">
        <v>0.1</v>
      </c>
      <c r="Q22" s="8" t="s">
        <v>31</v>
      </c>
    </row>
    <row r="23" spans="1:17" x14ac:dyDescent="0.3">
      <c r="A23" s="3" t="s">
        <v>42</v>
      </c>
      <c r="B23" s="1" t="s">
        <v>43</v>
      </c>
      <c r="C23" s="1" t="s">
        <v>44</v>
      </c>
      <c r="D23" s="1" t="s">
        <v>118</v>
      </c>
      <c r="E23" s="13">
        <v>89500</v>
      </c>
      <c r="F23" s="46" cm="1">
        <f t="array" ref="F23">_xlfn.XLOOKUP(EMPData46[[#This Row],[Employee ID]],EmpBonus57[[#All],[EmployeID]],EmpBonus57[[#All],[Bonus %]],"0%",0)</f>
        <v>0.24</v>
      </c>
      <c r="G23" s="47">
        <f>EMPData46[[#This Row],[Yearly Sal]]*EMPData46[[#This Row],[Bonus %]]</f>
        <v>21480</v>
      </c>
      <c r="O23" s="3" t="s">
        <v>36</v>
      </c>
      <c r="P23" s="2">
        <v>0.09</v>
      </c>
      <c r="Q23" s="8" t="s">
        <v>37</v>
      </c>
    </row>
    <row r="24" spans="1:17" x14ac:dyDescent="0.3">
      <c r="A24" s="3" t="s">
        <v>45</v>
      </c>
      <c r="B24" s="1" t="s">
        <v>43</v>
      </c>
      <c r="C24" s="1" t="s">
        <v>46</v>
      </c>
      <c r="D24" s="1" t="s">
        <v>120</v>
      </c>
      <c r="E24" s="13">
        <v>35971</v>
      </c>
      <c r="F24" s="46" cm="1">
        <f t="array" ref="F24">_xlfn.XLOOKUP(EMPData46[[#This Row],[Employee ID]],EmpBonus57[[#All],[EmployeID]],EmpBonus57[[#All],[Bonus %]],"0%",0)</f>
        <v>0.14000000000000001</v>
      </c>
      <c r="G24" s="47">
        <f>EMPData46[[#This Row],[Yearly Sal]]*EMPData46[[#This Row],[Bonus %]]</f>
        <v>5035.9400000000005</v>
      </c>
      <c r="O24" s="3" t="s">
        <v>17</v>
      </c>
      <c r="P24" s="2">
        <v>0.09</v>
      </c>
      <c r="Q24" s="8" t="s">
        <v>18</v>
      </c>
    </row>
    <row r="25" spans="1:17" x14ac:dyDescent="0.3">
      <c r="A25" s="3" t="s">
        <v>47</v>
      </c>
      <c r="B25" s="1" t="s">
        <v>43</v>
      </c>
      <c r="C25" s="1" t="s">
        <v>48</v>
      </c>
      <c r="D25" s="1" t="s">
        <v>119</v>
      </c>
      <c r="E25" s="13">
        <v>80000</v>
      </c>
      <c r="F25" s="46" cm="1">
        <f t="array" ref="F25">_xlfn.XLOOKUP(EMPData46[[#This Row],[Employee ID]],EmpBonus57[[#All],[EmployeID]],EmpBonus57[[#All],[Bonus %]],"0%",0)</f>
        <v>0.25</v>
      </c>
      <c r="G25" s="47">
        <f>EMPData46[[#This Row],[Yearly Sal]]*EMPData46[[#This Row],[Bonus %]]</f>
        <v>20000</v>
      </c>
      <c r="O25" s="3" t="s">
        <v>11</v>
      </c>
      <c r="P25" s="2">
        <v>0.08</v>
      </c>
      <c r="Q25" s="8" t="s">
        <v>12</v>
      </c>
    </row>
    <row r="26" spans="1:17" x14ac:dyDescent="0.3">
      <c r="A26" s="3" t="s">
        <v>49</v>
      </c>
      <c r="B26" s="1" t="s">
        <v>43</v>
      </c>
      <c r="C26" s="1" t="s">
        <v>50</v>
      </c>
      <c r="D26" s="1" t="s">
        <v>120</v>
      </c>
      <c r="E26" s="13">
        <v>55117</v>
      </c>
      <c r="F26" s="46" t="str" cm="1">
        <f t="array" ref="F26">_xlfn.XLOOKUP(EMPData46[[#This Row],[Employee ID]],EmpBonus57[[#All],[EmployeID]],EmpBonus57[[#All],[Bonus %]],"0%",0)</f>
        <v>0%</v>
      </c>
      <c r="G26" s="47">
        <f>EMPData46[[#This Row],[Yearly Sal]]*EMPData46[[#This Row],[Bonus %]]</f>
        <v>0</v>
      </c>
      <c r="O26" s="3" t="s">
        <v>19</v>
      </c>
      <c r="P26" s="2">
        <v>0.06</v>
      </c>
      <c r="Q26" s="8" t="s">
        <v>20</v>
      </c>
    </row>
    <row r="27" spans="1:17" x14ac:dyDescent="0.3">
      <c r="A27" s="3" t="s">
        <v>51</v>
      </c>
      <c r="B27" s="1" t="s">
        <v>43</v>
      </c>
      <c r="C27" s="1" t="s">
        <v>52</v>
      </c>
      <c r="D27" s="1" t="s">
        <v>118</v>
      </c>
      <c r="E27" s="13">
        <v>58445</v>
      </c>
      <c r="F27" s="46" cm="1">
        <f t="array" ref="F27">_xlfn.XLOOKUP(EMPData46[[#This Row],[Employee ID]],EmpBonus57[[#All],[EmployeID]],EmpBonus57[[#All],[Bonus %]],"0%",0)</f>
        <v>0.25</v>
      </c>
      <c r="G27" s="47">
        <f>EMPData46[[#This Row],[Yearly Sal]]*EMPData46[[#This Row],[Bonus %]]</f>
        <v>14611.25</v>
      </c>
      <c r="O27" s="3" t="s">
        <v>23</v>
      </c>
      <c r="P27" s="2">
        <v>0.06</v>
      </c>
      <c r="Q27" s="8" t="s">
        <v>24</v>
      </c>
    </row>
    <row r="28" spans="1:17" x14ac:dyDescent="0.3">
      <c r="A28" s="3" t="s">
        <v>53</v>
      </c>
      <c r="B28" s="1" t="s">
        <v>43</v>
      </c>
      <c r="C28" s="1" t="s">
        <v>54</v>
      </c>
      <c r="D28" s="1" t="s">
        <v>120</v>
      </c>
      <c r="E28" s="13">
        <v>120000</v>
      </c>
      <c r="F28" s="46" cm="1">
        <f t="array" ref="F28">_xlfn.XLOOKUP(EMPData46[[#This Row],[Employee ID]],EmpBonus57[[#All],[EmployeID]],EmpBonus57[[#All],[Bonus %]],"0%",0)</f>
        <v>0.21</v>
      </c>
      <c r="G28" s="47">
        <f>EMPData46[[#This Row],[Yearly Sal]]*EMPData46[[#This Row],[Bonus %]]</f>
        <v>25200</v>
      </c>
      <c r="O28" s="3" t="s">
        <v>65</v>
      </c>
      <c r="P28" s="2">
        <v>0.06</v>
      </c>
      <c r="Q28" s="8" t="s">
        <v>66</v>
      </c>
    </row>
    <row r="29" spans="1:17" x14ac:dyDescent="0.3">
      <c r="A29" s="3" t="s">
        <v>55</v>
      </c>
      <c r="B29" s="1" t="s">
        <v>43</v>
      </c>
      <c r="C29" s="1" t="s">
        <v>56</v>
      </c>
      <c r="D29" s="1" t="s">
        <v>120</v>
      </c>
      <c r="E29" s="13">
        <v>45117</v>
      </c>
      <c r="F29" s="46" cm="1">
        <f t="array" ref="F29">_xlfn.XLOOKUP(EMPData46[[#This Row],[Employee ID]],EmpBonus57[[#All],[EmployeID]],EmpBonus57[[#All],[Bonus %]],"0%",0)</f>
        <v>0.17</v>
      </c>
      <c r="G29" s="47">
        <f>EMPData46[[#This Row],[Yearly Sal]]*EMPData46[[#This Row],[Bonus %]]</f>
        <v>7669.89</v>
      </c>
      <c r="O29" s="3" t="s">
        <v>70</v>
      </c>
      <c r="P29" s="2">
        <v>0.15</v>
      </c>
      <c r="Q29" s="8" t="s">
        <v>71</v>
      </c>
    </row>
    <row r="30" spans="1:17" x14ac:dyDescent="0.3">
      <c r="A30" s="3" t="s">
        <v>57</v>
      </c>
      <c r="B30" s="1" t="s">
        <v>43</v>
      </c>
      <c r="C30" s="1" t="s">
        <v>58</v>
      </c>
      <c r="D30" s="1" t="s">
        <v>119</v>
      </c>
      <c r="E30" s="13">
        <v>50545</v>
      </c>
      <c r="F30" s="46" t="str" cm="1">
        <f t="array" ref="F30">_xlfn.XLOOKUP(EMPData46[[#This Row],[Employee ID]],EmpBonus57[[#All],[EmployeID]],EmpBonus57[[#All],[Bonus %]],"0%",0)</f>
        <v>0%</v>
      </c>
      <c r="G30" s="47">
        <f>EMPData46[[#This Row],[Yearly Sal]]*EMPData46[[#This Row],[Bonus %]]</f>
        <v>0</v>
      </c>
      <c r="O30" s="3" t="s">
        <v>72</v>
      </c>
      <c r="P30" s="2">
        <v>0.15</v>
      </c>
      <c r="Q30" s="8" t="s">
        <v>73</v>
      </c>
    </row>
    <row r="31" spans="1:17" x14ac:dyDescent="0.3">
      <c r="A31" s="3" t="s">
        <v>59</v>
      </c>
      <c r="B31" s="1" t="s">
        <v>43</v>
      </c>
      <c r="C31" s="1" t="s">
        <v>60</v>
      </c>
      <c r="D31" s="1" t="s">
        <v>118</v>
      </c>
      <c r="E31" s="13">
        <v>140000</v>
      </c>
      <c r="F31" s="46" cm="1">
        <f t="array" ref="F31">_xlfn.XLOOKUP(EMPData46[[#This Row],[Employee ID]],EmpBonus57[[#All],[EmployeID]],EmpBonus57[[#All],[Bonus %]],"0%",0)</f>
        <v>0.2</v>
      </c>
      <c r="G31" s="47">
        <f>EMPData46[[#This Row],[Yearly Sal]]*EMPData46[[#This Row],[Bonus %]]</f>
        <v>28000</v>
      </c>
      <c r="O31" s="3" t="s">
        <v>74</v>
      </c>
      <c r="P31" s="2">
        <v>0.19</v>
      </c>
      <c r="Q31" s="8" t="s">
        <v>75</v>
      </c>
    </row>
    <row r="32" spans="1:17" x14ac:dyDescent="0.3">
      <c r="A32" s="3" t="s">
        <v>61</v>
      </c>
      <c r="B32" s="1" t="s">
        <v>43</v>
      </c>
      <c r="C32" s="1" t="s">
        <v>62</v>
      </c>
      <c r="D32" s="1" t="s">
        <v>120</v>
      </c>
      <c r="E32" s="13">
        <v>90000</v>
      </c>
      <c r="F32" s="46" cm="1">
        <f t="array" ref="F32">_xlfn.XLOOKUP(EMPData46[[#This Row],[Employee ID]],EmpBonus57[[#All],[EmployeID]],EmpBonus57[[#All],[Bonus %]],"0%",0)</f>
        <v>0.25</v>
      </c>
      <c r="G32" s="47">
        <f>EMPData46[[#This Row],[Yearly Sal]]*EMPData46[[#This Row],[Bonus %]]</f>
        <v>22500</v>
      </c>
      <c r="O32" s="3" t="s">
        <v>76</v>
      </c>
      <c r="P32" s="2">
        <v>0.18</v>
      </c>
      <c r="Q32" s="8" t="s">
        <v>77</v>
      </c>
    </row>
    <row r="33" spans="1:17" x14ac:dyDescent="0.3">
      <c r="A33" s="3" t="s">
        <v>63</v>
      </c>
      <c r="B33" s="1" t="s">
        <v>43</v>
      </c>
      <c r="C33" s="1" t="s">
        <v>64</v>
      </c>
      <c r="D33" s="1" t="s">
        <v>119</v>
      </c>
      <c r="E33" s="13">
        <v>88357</v>
      </c>
      <c r="F33" s="46" t="str" cm="1">
        <f t="array" ref="F33">_xlfn.XLOOKUP(EMPData46[[#This Row],[Employee ID]],EmpBonus57[[#All],[EmployeID]],EmpBonus57[[#All],[Bonus %]],"0%",0)</f>
        <v>0%</v>
      </c>
      <c r="G33" s="47">
        <f>EMPData46[[#This Row],[Yearly Sal]]*EMPData46[[#This Row],[Bonus %]]</f>
        <v>0</v>
      </c>
      <c r="O33" s="3" t="s">
        <v>78</v>
      </c>
      <c r="P33" s="2">
        <v>0.18</v>
      </c>
      <c r="Q33" s="8" t="s">
        <v>79</v>
      </c>
    </row>
    <row r="34" spans="1:17" x14ac:dyDescent="0.3">
      <c r="A34" s="3" t="s">
        <v>65</v>
      </c>
      <c r="B34" s="1" t="s">
        <v>43</v>
      </c>
      <c r="C34" s="1" t="s">
        <v>66</v>
      </c>
      <c r="D34" s="1" t="s">
        <v>120</v>
      </c>
      <c r="E34" s="13">
        <v>59200</v>
      </c>
      <c r="F34" s="46" cm="1">
        <f t="array" ref="F34">_xlfn.XLOOKUP(EMPData46[[#This Row],[Employee ID]],EmpBonus57[[#All],[EmployeID]],EmpBonus57[[#All],[Bonus %]],"0%",0)</f>
        <v>0.06</v>
      </c>
      <c r="G34" s="47">
        <f>EMPData46[[#This Row],[Yearly Sal]]*EMPData46[[#This Row],[Bonus %]]</f>
        <v>3552</v>
      </c>
      <c r="O34" s="3" t="s">
        <v>80</v>
      </c>
      <c r="P34" s="2">
        <v>0.21</v>
      </c>
      <c r="Q34" s="8" t="s">
        <v>81</v>
      </c>
    </row>
    <row r="35" spans="1:17" x14ac:dyDescent="0.3">
      <c r="A35" s="3" t="s">
        <v>70</v>
      </c>
      <c r="B35" s="1" t="s">
        <v>43</v>
      </c>
      <c r="C35" s="1" t="s">
        <v>71</v>
      </c>
      <c r="D35" s="1" t="s">
        <v>118</v>
      </c>
      <c r="E35" s="13">
        <v>97000</v>
      </c>
      <c r="F35" s="46" cm="1">
        <f t="array" ref="F35">_xlfn.XLOOKUP(EMPData46[[#This Row],[Employee ID]],EmpBonus57[[#All],[EmployeID]],EmpBonus57[[#All],[Bonus %]],"0%",0)</f>
        <v>0.15</v>
      </c>
      <c r="G35" s="47">
        <f>EMPData46[[#This Row],[Yearly Sal]]*EMPData46[[#This Row],[Bonus %]]</f>
        <v>14550</v>
      </c>
      <c r="O35" s="3" t="s">
        <v>82</v>
      </c>
      <c r="P35" s="2">
        <v>0.14000000000000001</v>
      </c>
      <c r="Q35" s="8" t="s">
        <v>83</v>
      </c>
    </row>
    <row r="36" spans="1:17" x14ac:dyDescent="0.3">
      <c r="A36" s="3" t="s">
        <v>72</v>
      </c>
      <c r="B36" s="1" t="s">
        <v>43</v>
      </c>
      <c r="C36" s="1" t="s">
        <v>144</v>
      </c>
      <c r="D36" s="1" t="s">
        <v>120</v>
      </c>
      <c r="E36" s="13">
        <v>68357</v>
      </c>
      <c r="F36" s="46" cm="1">
        <f t="array" ref="F36">_xlfn.XLOOKUP(EMPData46[[#This Row],[Employee ID]],EmpBonus57[[#All],[EmployeID]],EmpBonus57[[#All],[Bonus %]],"0%",0)</f>
        <v>0.15</v>
      </c>
      <c r="G36" s="47">
        <f>EMPData46[[#This Row],[Yearly Sal]]*EMPData46[[#This Row],[Bonus %]]</f>
        <v>10253.549999999999</v>
      </c>
      <c r="O36" s="3" t="s">
        <v>84</v>
      </c>
      <c r="P36" s="2">
        <v>0.16</v>
      </c>
      <c r="Q36" s="8" t="s">
        <v>85</v>
      </c>
    </row>
    <row r="37" spans="1:17" x14ac:dyDescent="0.3">
      <c r="A37" s="3" t="s">
        <v>74</v>
      </c>
      <c r="B37" s="1" t="s">
        <v>43</v>
      </c>
      <c r="C37" s="1" t="s">
        <v>75</v>
      </c>
      <c r="D37" s="1" t="s">
        <v>119</v>
      </c>
      <c r="E37" s="13">
        <v>51800</v>
      </c>
      <c r="F37" s="46" cm="1">
        <f t="array" ref="F37">_xlfn.XLOOKUP(EMPData46[[#This Row],[Employee ID]],EmpBonus57[[#All],[EmployeID]],EmpBonus57[[#All],[Bonus %]],"0%",0)</f>
        <v>0.19</v>
      </c>
      <c r="G37" s="47">
        <f>EMPData46[[#This Row],[Yearly Sal]]*EMPData46[[#This Row],[Bonus %]]</f>
        <v>9842</v>
      </c>
      <c r="O37" s="3" t="s">
        <v>86</v>
      </c>
      <c r="P37" s="2">
        <v>0.14000000000000001</v>
      </c>
      <c r="Q37" s="8" t="s">
        <v>87</v>
      </c>
    </row>
    <row r="38" spans="1:17" x14ac:dyDescent="0.3">
      <c r="A38" s="3" t="s">
        <v>76</v>
      </c>
      <c r="B38" s="1" t="s">
        <v>43</v>
      </c>
      <c r="C38" s="1" t="s">
        <v>77</v>
      </c>
      <c r="D38" s="1" t="s">
        <v>120</v>
      </c>
      <c r="E38" s="13">
        <v>97000</v>
      </c>
      <c r="F38" s="46" cm="1">
        <f t="array" ref="F38">_xlfn.XLOOKUP(EMPData46[[#This Row],[Employee ID]],EmpBonus57[[#All],[EmployeID]],EmpBonus57[[#All],[Bonus %]],"0%",0)</f>
        <v>0.18</v>
      </c>
      <c r="G38" s="47">
        <f>EMPData46[[#This Row],[Yearly Sal]]*EMPData46[[#This Row],[Bonus %]]</f>
        <v>17460</v>
      </c>
      <c r="O38" s="3" t="s">
        <v>88</v>
      </c>
      <c r="P38" s="2">
        <v>0.22</v>
      </c>
      <c r="Q38" s="8" t="s">
        <v>89</v>
      </c>
    </row>
    <row r="39" spans="1:17" x14ac:dyDescent="0.3">
      <c r="A39" s="3" t="s">
        <v>78</v>
      </c>
      <c r="B39" s="1" t="s">
        <v>43</v>
      </c>
      <c r="C39" s="1" t="s">
        <v>79</v>
      </c>
      <c r="D39" s="1" t="s">
        <v>118</v>
      </c>
      <c r="E39" s="13">
        <v>45000</v>
      </c>
      <c r="F39" s="46" cm="1">
        <f t="array" ref="F39">_xlfn.XLOOKUP(EMPData46[[#This Row],[Employee ID]],EmpBonus57[[#All],[EmployeID]],EmpBonus57[[#All],[Bonus %]],"0%",0)</f>
        <v>0.18</v>
      </c>
      <c r="G39" s="47">
        <f>EMPData46[[#This Row],[Yearly Sal]]*EMPData46[[#This Row],[Bonus %]]</f>
        <v>8100</v>
      </c>
      <c r="O39" s="3" t="s">
        <v>90</v>
      </c>
      <c r="P39" s="2">
        <v>0.13</v>
      </c>
      <c r="Q39" s="8" t="s">
        <v>91</v>
      </c>
    </row>
    <row r="40" spans="1:17" x14ac:dyDescent="0.3">
      <c r="A40" s="3" t="s">
        <v>80</v>
      </c>
      <c r="B40" s="1" t="s">
        <v>30</v>
      </c>
      <c r="C40" s="1" t="s">
        <v>81</v>
      </c>
      <c r="D40" s="1" t="s">
        <v>120</v>
      </c>
      <c r="E40" s="13">
        <v>89500</v>
      </c>
      <c r="F40" s="46" cm="1">
        <f t="array" ref="F40">_xlfn.XLOOKUP(EMPData46[[#This Row],[Employee ID]],EmpBonus57[[#All],[EmployeID]],EmpBonus57[[#All],[Bonus %]],"0%",0)</f>
        <v>0.21</v>
      </c>
      <c r="G40" s="47">
        <f>EMPData46[[#This Row],[Yearly Sal]]*EMPData46[[#This Row],[Bonus %]]</f>
        <v>18795</v>
      </c>
      <c r="O40" s="3" t="s">
        <v>92</v>
      </c>
      <c r="P40" s="2">
        <v>0.16</v>
      </c>
      <c r="Q40" s="8" t="s">
        <v>93</v>
      </c>
    </row>
    <row r="41" spans="1:17" x14ac:dyDescent="0.3">
      <c r="A41" s="3" t="s">
        <v>82</v>
      </c>
      <c r="B41" s="1" t="s">
        <v>30</v>
      </c>
      <c r="C41" s="1" t="s">
        <v>83</v>
      </c>
      <c r="D41" s="1" t="s">
        <v>119</v>
      </c>
      <c r="E41" s="13">
        <v>35971</v>
      </c>
      <c r="F41" s="46" cm="1">
        <f t="array" ref="F41">_xlfn.XLOOKUP(EMPData46[[#This Row],[Employee ID]],EmpBonus57[[#All],[EmployeID]],EmpBonus57[[#All],[Bonus %]],"0%",0)</f>
        <v>0.14000000000000001</v>
      </c>
      <c r="G41" s="47">
        <f>EMPData46[[#This Row],[Yearly Sal]]*EMPData46[[#This Row],[Bonus %]]</f>
        <v>5035.9400000000005</v>
      </c>
      <c r="O41" s="3" t="s">
        <v>94</v>
      </c>
      <c r="P41" s="2">
        <v>0.09</v>
      </c>
      <c r="Q41" s="8" t="s">
        <v>95</v>
      </c>
    </row>
    <row r="42" spans="1:17" x14ac:dyDescent="0.3">
      <c r="A42" s="3" t="s">
        <v>84</v>
      </c>
      <c r="B42" s="1" t="s">
        <v>30</v>
      </c>
      <c r="C42" s="1" t="s">
        <v>85</v>
      </c>
      <c r="D42" s="1" t="s">
        <v>119</v>
      </c>
      <c r="E42" s="13">
        <v>80000</v>
      </c>
      <c r="F42" s="46" cm="1">
        <f t="array" ref="F42">_xlfn.XLOOKUP(EMPData46[[#This Row],[Employee ID]],EmpBonus57[[#All],[EmployeID]],EmpBonus57[[#All],[Bonus %]],"0%",0)</f>
        <v>0.16</v>
      </c>
      <c r="G42" s="47">
        <f>EMPData46[[#This Row],[Yearly Sal]]*EMPData46[[#This Row],[Bonus %]]</f>
        <v>12800</v>
      </c>
      <c r="O42" s="3" t="s">
        <v>96</v>
      </c>
      <c r="P42" s="2">
        <v>0.1</v>
      </c>
      <c r="Q42" s="8" t="s">
        <v>97</v>
      </c>
    </row>
    <row r="43" spans="1:17" x14ac:dyDescent="0.3">
      <c r="A43" s="3" t="s">
        <v>86</v>
      </c>
      <c r="B43" s="1" t="s">
        <v>30</v>
      </c>
      <c r="C43" s="1" t="s">
        <v>87</v>
      </c>
      <c r="D43" s="1" t="s">
        <v>118</v>
      </c>
      <c r="E43" s="13">
        <v>55117</v>
      </c>
      <c r="F43" s="46" cm="1">
        <f t="array" ref="F43">_xlfn.XLOOKUP(EMPData46[[#This Row],[Employee ID]],EmpBonus57[[#All],[EmployeID]],EmpBonus57[[#All],[Bonus %]],"0%",0)</f>
        <v>0.14000000000000001</v>
      </c>
      <c r="G43" s="47">
        <f>EMPData46[[#This Row],[Yearly Sal]]*EMPData46[[#This Row],[Bonus %]]</f>
        <v>7716.380000000001</v>
      </c>
      <c r="O43" s="3" t="s">
        <v>98</v>
      </c>
      <c r="P43" s="2">
        <v>0.18</v>
      </c>
      <c r="Q43" s="8" t="s">
        <v>99</v>
      </c>
    </row>
    <row r="44" spans="1:17" x14ac:dyDescent="0.3">
      <c r="A44" s="3" t="s">
        <v>88</v>
      </c>
      <c r="B44" s="1" t="s">
        <v>4</v>
      </c>
      <c r="C44" s="1" t="s">
        <v>89</v>
      </c>
      <c r="D44" s="1" t="s">
        <v>120</v>
      </c>
      <c r="E44" s="13">
        <v>58445</v>
      </c>
      <c r="F44" s="46" cm="1">
        <f t="array" ref="F44">_xlfn.XLOOKUP(EMPData46[[#This Row],[Employee ID]],EmpBonus57[[#All],[EmployeID]],EmpBonus57[[#All],[Bonus %]],"0%",0)</f>
        <v>0.22</v>
      </c>
      <c r="G44" s="47">
        <f>EMPData46[[#This Row],[Yearly Sal]]*EMPData46[[#This Row],[Bonus %]]</f>
        <v>12857.9</v>
      </c>
      <c r="O44" s="3" t="s">
        <v>100</v>
      </c>
      <c r="P44" s="2">
        <v>0.13</v>
      </c>
      <c r="Q44" s="8" t="s">
        <v>101</v>
      </c>
    </row>
    <row r="45" spans="1:17" x14ac:dyDescent="0.3">
      <c r="A45" s="3" t="s">
        <v>90</v>
      </c>
      <c r="B45" s="1" t="s">
        <v>4</v>
      </c>
      <c r="C45" s="1" t="s">
        <v>91</v>
      </c>
      <c r="D45" s="1" t="s">
        <v>120</v>
      </c>
      <c r="E45" s="13">
        <v>120000</v>
      </c>
      <c r="F45" s="46" cm="1">
        <f t="array" ref="F45">_xlfn.XLOOKUP(EMPData46[[#This Row],[Employee ID]],EmpBonus57[[#All],[EmployeID]],EmpBonus57[[#All],[Bonus %]],"0%",0)</f>
        <v>0.13</v>
      </c>
      <c r="G45" s="47">
        <f>EMPData46[[#This Row],[Yearly Sal]]*EMPData46[[#This Row],[Bonus %]]</f>
        <v>15600</v>
      </c>
      <c r="O45" s="3" t="s">
        <v>102</v>
      </c>
      <c r="P45" s="2">
        <v>0.19</v>
      </c>
      <c r="Q45" s="8" t="s">
        <v>103</v>
      </c>
    </row>
    <row r="46" spans="1:17" x14ac:dyDescent="0.3">
      <c r="A46" s="3" t="s">
        <v>92</v>
      </c>
      <c r="B46" s="1" t="s">
        <v>30</v>
      </c>
      <c r="C46" s="1" t="s">
        <v>93</v>
      </c>
      <c r="D46" s="1" t="s">
        <v>119</v>
      </c>
      <c r="E46" s="13">
        <v>45450</v>
      </c>
      <c r="F46" s="46" cm="1">
        <f t="array" ref="F46">_xlfn.XLOOKUP(EMPData46[[#This Row],[Employee ID]],EmpBonus57[[#All],[EmployeID]],EmpBonus57[[#All],[Bonus %]],"0%",0)</f>
        <v>0.16</v>
      </c>
      <c r="G46" s="47">
        <f>EMPData46[[#This Row],[Yearly Sal]]*EMPData46[[#This Row],[Bonus %]]</f>
        <v>7272</v>
      </c>
      <c r="O46" s="3" t="s">
        <v>104</v>
      </c>
      <c r="P46" s="2">
        <v>0.2</v>
      </c>
      <c r="Q46" s="8" t="s">
        <v>105</v>
      </c>
    </row>
    <row r="47" spans="1:17" x14ac:dyDescent="0.3">
      <c r="A47" s="3" t="s">
        <v>94</v>
      </c>
      <c r="B47" s="1" t="s">
        <v>30</v>
      </c>
      <c r="C47" s="1" t="s">
        <v>95</v>
      </c>
      <c r="D47" s="1" t="s">
        <v>120</v>
      </c>
      <c r="E47" s="13">
        <v>89500</v>
      </c>
      <c r="F47" s="46" cm="1">
        <f t="array" ref="F47">_xlfn.XLOOKUP(EMPData46[[#This Row],[Employee ID]],EmpBonus57[[#All],[EmployeID]],EmpBonus57[[#All],[Bonus %]],"0%",0)</f>
        <v>0.09</v>
      </c>
      <c r="G47" s="47">
        <f>EMPData46[[#This Row],[Yearly Sal]]*EMPData46[[#This Row],[Bonus %]]</f>
        <v>8055</v>
      </c>
      <c r="O47" s="6" t="s">
        <v>106</v>
      </c>
      <c r="P47" s="10">
        <v>0.11</v>
      </c>
      <c r="Q47" s="11" t="s">
        <v>107</v>
      </c>
    </row>
    <row r="48" spans="1:17" x14ac:dyDescent="0.3">
      <c r="A48" s="3" t="s">
        <v>96</v>
      </c>
      <c r="B48" s="1" t="s">
        <v>30</v>
      </c>
      <c r="C48" s="1" t="s">
        <v>97</v>
      </c>
      <c r="D48" s="1" t="s">
        <v>118</v>
      </c>
      <c r="E48" s="13">
        <v>65971</v>
      </c>
      <c r="F48" s="46" cm="1">
        <f t="array" ref="F48">_xlfn.XLOOKUP(EMPData46[[#This Row],[Employee ID]],EmpBonus57[[#All],[EmployeID]],EmpBonus57[[#All],[Bonus %]],"0%",0)</f>
        <v>0.1</v>
      </c>
      <c r="G48" s="47">
        <f>EMPData46[[#This Row],[Yearly Sal]]*EMPData46[[#This Row],[Bonus %]]</f>
        <v>6597.1</v>
      </c>
    </row>
    <row r="49" spans="1:7" x14ac:dyDescent="0.3">
      <c r="A49" s="3" t="s">
        <v>98</v>
      </c>
      <c r="B49" s="1" t="s">
        <v>30</v>
      </c>
      <c r="C49" s="1" t="s">
        <v>99</v>
      </c>
      <c r="D49" s="1" t="s">
        <v>120</v>
      </c>
      <c r="E49" s="13">
        <v>80000</v>
      </c>
      <c r="F49" s="46" cm="1">
        <f t="array" ref="F49">_xlfn.XLOOKUP(EMPData46[[#This Row],[Employee ID]],EmpBonus57[[#All],[EmployeID]],EmpBonus57[[#All],[Bonus %]],"0%",0)</f>
        <v>0.18</v>
      </c>
      <c r="G49" s="47">
        <f>EMPData46[[#This Row],[Yearly Sal]]*EMPData46[[#This Row],[Bonus %]]</f>
        <v>14400</v>
      </c>
    </row>
    <row r="50" spans="1:7" x14ac:dyDescent="0.3">
      <c r="A50" s="3" t="s">
        <v>100</v>
      </c>
      <c r="B50" s="1" t="s">
        <v>4</v>
      </c>
      <c r="C50" s="1" t="s">
        <v>101</v>
      </c>
      <c r="D50" s="1" t="s">
        <v>119</v>
      </c>
      <c r="E50" s="13">
        <v>55117</v>
      </c>
      <c r="F50" s="46" cm="1">
        <f t="array" ref="F50">_xlfn.XLOOKUP(EMPData46[[#This Row],[Employee ID]],EmpBonus57[[#All],[EmployeID]],EmpBonus57[[#All],[Bonus %]],"0%",0)</f>
        <v>0.13</v>
      </c>
      <c r="G50" s="47">
        <f>EMPData46[[#This Row],[Yearly Sal]]*EMPData46[[#This Row],[Bonus %]]</f>
        <v>7165.21</v>
      </c>
    </row>
    <row r="51" spans="1:7" x14ac:dyDescent="0.3">
      <c r="A51" s="3" t="s">
        <v>102</v>
      </c>
      <c r="B51" s="1" t="s">
        <v>4</v>
      </c>
      <c r="C51" s="1" t="s">
        <v>103</v>
      </c>
      <c r="D51" s="1" t="s">
        <v>118</v>
      </c>
      <c r="E51" s="13">
        <v>60445</v>
      </c>
      <c r="F51" s="46" cm="1">
        <f t="array" ref="F51">_xlfn.XLOOKUP(EMPData46[[#This Row],[Employee ID]],EmpBonus57[[#All],[EmployeID]],EmpBonus57[[#All],[Bonus %]],"0%",0)</f>
        <v>0.19</v>
      </c>
      <c r="G51" s="47">
        <f>EMPData46[[#This Row],[Yearly Sal]]*EMPData46[[#This Row],[Bonus %]]</f>
        <v>11484.55</v>
      </c>
    </row>
    <row r="52" spans="1:7" x14ac:dyDescent="0.3">
      <c r="A52" s="3" t="s">
        <v>104</v>
      </c>
      <c r="B52" s="1" t="s">
        <v>4</v>
      </c>
      <c r="C52" s="1" t="s">
        <v>105</v>
      </c>
      <c r="D52" s="1" t="s">
        <v>120</v>
      </c>
      <c r="E52" s="13">
        <v>83117</v>
      </c>
      <c r="F52" s="46" cm="1">
        <f t="array" ref="F52">_xlfn.XLOOKUP(EMPData46[[#This Row],[Employee ID]],EmpBonus57[[#All],[EmployeID]],EmpBonus57[[#All],[Bonus %]],"0%",0)</f>
        <v>0.2</v>
      </c>
      <c r="G52" s="47">
        <f>EMPData46[[#This Row],[Yearly Sal]]*EMPData46[[#This Row],[Bonus %]]</f>
        <v>16623.400000000001</v>
      </c>
    </row>
    <row r="53" spans="1:7" x14ac:dyDescent="0.3">
      <c r="A53" s="6" t="s">
        <v>106</v>
      </c>
      <c r="B53" s="7" t="s">
        <v>4</v>
      </c>
      <c r="C53" s="7" t="s">
        <v>107</v>
      </c>
      <c r="D53" s="7" t="s">
        <v>118</v>
      </c>
      <c r="E53" s="14">
        <v>58445</v>
      </c>
      <c r="F53" s="46" cm="1">
        <f t="array" ref="F53">_xlfn.XLOOKUP(EMPData46[[#This Row],[Employee ID]],EmpBonus57[[#All],[EmployeID]],EmpBonus57[[#All],[Bonus %]],"0%",0)</f>
        <v>0.11</v>
      </c>
      <c r="G53" s="47">
        <f>EMPData46[[#This Row],[Yearly Sal]]*EMPData46[[#This Row],[Bonus %]]</f>
        <v>6428.95</v>
      </c>
    </row>
    <row r="59" spans="1:7" x14ac:dyDescent="0.3">
      <c r="A59" t="s">
        <v>142</v>
      </c>
    </row>
  </sheetData>
  <pageMargins left="0.7" right="0.7" top="0.75" bottom="0.75" header="0.3" footer="0.3"/>
  <pageSetup orientation="portrait" verticalDpi="300" r:id="rId1"/>
  <drawing r:id="rId2"/>
  <tableParts count="2">
    <tablePart r:id="rId3"/>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B941C-6CAB-4D0C-945F-BFE34BBAC510}">
  <dimension ref="A1:R58"/>
  <sheetViews>
    <sheetView workbookViewId="0"/>
    <sheetView workbookViewId="1"/>
  </sheetViews>
  <sheetFormatPr defaultRowHeight="14.4" x14ac:dyDescent="0.3"/>
  <cols>
    <col min="2" max="2" width="17.44140625" bestFit="1" customWidth="1"/>
    <col min="3" max="3" width="16.33203125" style="48" bestFit="1" customWidth="1"/>
  </cols>
  <sheetData>
    <row r="1" spans="1:18" ht="36.6" x14ac:dyDescent="0.7">
      <c r="A1" s="18"/>
      <c r="B1" s="19" t="s">
        <v>130</v>
      </c>
      <c r="C1" s="30"/>
      <c r="D1" s="19"/>
      <c r="E1" s="19"/>
      <c r="F1" s="19"/>
      <c r="G1" s="19"/>
      <c r="H1" s="19"/>
      <c r="I1" s="19"/>
      <c r="J1" s="19"/>
      <c r="K1" s="19"/>
      <c r="L1" s="19"/>
      <c r="M1" s="19"/>
      <c r="N1" s="19"/>
      <c r="O1" s="19"/>
      <c r="P1" s="19"/>
      <c r="Q1" s="19"/>
      <c r="R1" s="19"/>
    </row>
    <row r="3" spans="1:18" x14ac:dyDescent="0.3">
      <c r="B3" s="50" t="s">
        <v>149</v>
      </c>
      <c r="C3" s="49" t="s">
        <v>154</v>
      </c>
    </row>
    <row r="4" spans="1:18" x14ac:dyDescent="0.3">
      <c r="B4" s="31" t="s">
        <v>33</v>
      </c>
      <c r="C4" s="32">
        <v>19800</v>
      </c>
    </row>
    <row r="5" spans="1:18" x14ac:dyDescent="0.3">
      <c r="B5" s="31" t="s">
        <v>37</v>
      </c>
      <c r="C5" s="32">
        <v>4662</v>
      </c>
    </row>
    <row r="6" spans="1:18" x14ac:dyDescent="0.3">
      <c r="B6" s="31" t="s">
        <v>71</v>
      </c>
      <c r="C6" s="32">
        <v>14550</v>
      </c>
    </row>
    <row r="7" spans="1:18" x14ac:dyDescent="0.3">
      <c r="B7" s="31" t="s">
        <v>56</v>
      </c>
      <c r="C7" s="32">
        <v>7669.89</v>
      </c>
    </row>
    <row r="8" spans="1:18" x14ac:dyDescent="0.3">
      <c r="B8" s="31" t="s">
        <v>26</v>
      </c>
      <c r="C8" s="32">
        <v>10828.08</v>
      </c>
    </row>
    <row r="9" spans="1:18" x14ac:dyDescent="0.3">
      <c r="B9" s="31" t="s">
        <v>97</v>
      </c>
      <c r="C9" s="32">
        <v>6597.1</v>
      </c>
    </row>
    <row r="10" spans="1:18" x14ac:dyDescent="0.3">
      <c r="B10" s="31" t="s">
        <v>39</v>
      </c>
      <c r="C10" s="32">
        <v>18430</v>
      </c>
    </row>
    <row r="11" spans="1:18" x14ac:dyDescent="0.3">
      <c r="B11" s="31" t="s">
        <v>54</v>
      </c>
      <c r="C11" s="32">
        <v>25200</v>
      </c>
    </row>
    <row r="12" spans="1:18" x14ac:dyDescent="0.3">
      <c r="B12" s="31" t="s">
        <v>60</v>
      </c>
      <c r="C12" s="32">
        <v>28000</v>
      </c>
    </row>
    <row r="13" spans="1:18" x14ac:dyDescent="0.3">
      <c r="B13" s="31" t="s">
        <v>50</v>
      </c>
      <c r="C13" s="32">
        <v>0</v>
      </c>
    </row>
    <row r="14" spans="1:18" x14ac:dyDescent="0.3">
      <c r="B14" s="31" t="s">
        <v>58</v>
      </c>
      <c r="C14" s="32">
        <v>0</v>
      </c>
    </row>
    <row r="15" spans="1:18" x14ac:dyDescent="0.3">
      <c r="B15" s="31" t="s">
        <v>101</v>
      </c>
      <c r="C15" s="32">
        <v>7165.21</v>
      </c>
    </row>
    <row r="16" spans="1:18" x14ac:dyDescent="0.3">
      <c r="B16" s="31" t="s">
        <v>18</v>
      </c>
      <c r="C16" s="32">
        <v>4050</v>
      </c>
    </row>
    <row r="17" spans="2:3" x14ac:dyDescent="0.3">
      <c r="B17" s="31" t="s">
        <v>44</v>
      </c>
      <c r="C17" s="32">
        <v>21480</v>
      </c>
    </row>
    <row r="18" spans="2:3" x14ac:dyDescent="0.3">
      <c r="B18" s="31" t="s">
        <v>83</v>
      </c>
      <c r="C18" s="32">
        <v>5035.9400000000005</v>
      </c>
    </row>
    <row r="19" spans="2:3" x14ac:dyDescent="0.3">
      <c r="B19" s="31" t="s">
        <v>89</v>
      </c>
      <c r="C19" s="32">
        <v>12857.9</v>
      </c>
    </row>
    <row r="20" spans="2:3" x14ac:dyDescent="0.3">
      <c r="B20" s="31" t="s">
        <v>5</v>
      </c>
      <c r="C20" s="32">
        <v>0</v>
      </c>
    </row>
    <row r="21" spans="2:3" x14ac:dyDescent="0.3">
      <c r="B21" s="31" t="s">
        <v>77</v>
      </c>
      <c r="C21" s="32">
        <v>17460</v>
      </c>
    </row>
    <row r="22" spans="2:3" x14ac:dyDescent="0.3">
      <c r="B22" s="31" t="s">
        <v>85</v>
      </c>
      <c r="C22" s="32">
        <v>12800</v>
      </c>
    </row>
    <row r="23" spans="2:3" x14ac:dyDescent="0.3">
      <c r="B23" s="31" t="s">
        <v>87</v>
      </c>
      <c r="C23" s="32">
        <v>7716.380000000001</v>
      </c>
    </row>
    <row r="24" spans="2:3" x14ac:dyDescent="0.3">
      <c r="B24" s="31" t="s">
        <v>79</v>
      </c>
      <c r="C24" s="32">
        <v>8100</v>
      </c>
    </row>
    <row r="25" spans="2:3" x14ac:dyDescent="0.3">
      <c r="B25" s="31" t="s">
        <v>12</v>
      </c>
      <c r="C25" s="32">
        <v>10720</v>
      </c>
    </row>
    <row r="26" spans="2:3" x14ac:dyDescent="0.3">
      <c r="B26" s="31" t="s">
        <v>105</v>
      </c>
      <c r="C26" s="32">
        <v>16623.400000000001</v>
      </c>
    </row>
    <row r="27" spans="2:3" x14ac:dyDescent="0.3">
      <c r="B27" s="31" t="s">
        <v>66</v>
      </c>
      <c r="C27" s="32">
        <v>3552</v>
      </c>
    </row>
    <row r="28" spans="2:3" x14ac:dyDescent="0.3">
      <c r="B28" s="31" t="s">
        <v>95</v>
      </c>
      <c r="C28" s="32">
        <v>8055</v>
      </c>
    </row>
    <row r="29" spans="2:3" x14ac:dyDescent="0.3">
      <c r="B29" s="31" t="s">
        <v>28</v>
      </c>
      <c r="C29" s="32">
        <v>12636.25</v>
      </c>
    </row>
    <row r="30" spans="2:3" x14ac:dyDescent="0.3">
      <c r="B30" s="31" t="s">
        <v>75</v>
      </c>
      <c r="C30" s="32">
        <v>9842</v>
      </c>
    </row>
    <row r="31" spans="2:3" x14ac:dyDescent="0.3">
      <c r="B31" s="31" t="s">
        <v>41</v>
      </c>
      <c r="C31" s="32">
        <v>8100</v>
      </c>
    </row>
    <row r="32" spans="2:3" x14ac:dyDescent="0.3">
      <c r="B32" s="31" t="s">
        <v>31</v>
      </c>
      <c r="C32" s="32">
        <v>14000</v>
      </c>
    </row>
    <row r="33" spans="2:3" x14ac:dyDescent="0.3">
      <c r="B33" s="31" t="s">
        <v>9</v>
      </c>
      <c r="C33" s="32">
        <v>2972.6000000000004</v>
      </c>
    </row>
    <row r="34" spans="2:3" x14ac:dyDescent="0.3">
      <c r="B34" s="31" t="s">
        <v>52</v>
      </c>
      <c r="C34" s="32">
        <v>14611.25</v>
      </c>
    </row>
    <row r="35" spans="2:3" x14ac:dyDescent="0.3">
      <c r="B35" s="31" t="s">
        <v>16</v>
      </c>
      <c r="C35" s="32">
        <v>18900</v>
      </c>
    </row>
    <row r="36" spans="2:3" x14ac:dyDescent="0.3">
      <c r="B36" s="31" t="s">
        <v>22</v>
      </c>
      <c r="C36" s="32">
        <v>5053.33</v>
      </c>
    </row>
    <row r="37" spans="2:3" x14ac:dyDescent="0.3">
      <c r="B37" s="31" t="s">
        <v>46</v>
      </c>
      <c r="C37" s="32">
        <v>5035.9400000000005</v>
      </c>
    </row>
    <row r="38" spans="2:3" x14ac:dyDescent="0.3">
      <c r="B38" s="31" t="s">
        <v>64</v>
      </c>
      <c r="C38" s="32">
        <v>0</v>
      </c>
    </row>
    <row r="39" spans="2:3" x14ac:dyDescent="0.3">
      <c r="B39" s="31" t="s">
        <v>35</v>
      </c>
      <c r="C39" s="32">
        <v>0</v>
      </c>
    </row>
    <row r="40" spans="2:3" x14ac:dyDescent="0.3">
      <c r="B40" s="31" t="s">
        <v>62</v>
      </c>
      <c r="C40" s="32">
        <v>22500</v>
      </c>
    </row>
    <row r="41" spans="2:3" x14ac:dyDescent="0.3">
      <c r="B41" s="31" t="s">
        <v>7</v>
      </c>
      <c r="C41" s="32">
        <v>9114.2100000000009</v>
      </c>
    </row>
    <row r="42" spans="2:3" x14ac:dyDescent="0.3">
      <c r="B42" s="31" t="s">
        <v>48</v>
      </c>
      <c r="C42" s="32">
        <v>20000</v>
      </c>
    </row>
    <row r="43" spans="2:3" x14ac:dyDescent="0.3">
      <c r="B43" s="31" t="s">
        <v>103</v>
      </c>
      <c r="C43" s="32">
        <v>11484.55</v>
      </c>
    </row>
    <row r="44" spans="2:3" x14ac:dyDescent="0.3">
      <c r="B44" s="31" t="s">
        <v>107</v>
      </c>
      <c r="C44" s="32">
        <v>6428.95</v>
      </c>
    </row>
    <row r="45" spans="2:3" x14ac:dyDescent="0.3">
      <c r="B45" s="31" t="s">
        <v>81</v>
      </c>
      <c r="C45" s="32">
        <v>18795</v>
      </c>
    </row>
    <row r="46" spans="2:3" x14ac:dyDescent="0.3">
      <c r="B46" s="31" t="s">
        <v>99</v>
      </c>
      <c r="C46" s="32">
        <v>14400</v>
      </c>
    </row>
    <row r="47" spans="2:3" x14ac:dyDescent="0.3">
      <c r="B47" s="31" t="s">
        <v>93</v>
      </c>
      <c r="C47" s="32">
        <v>7272</v>
      </c>
    </row>
    <row r="48" spans="2:3" x14ac:dyDescent="0.3">
      <c r="B48" s="31" t="s">
        <v>91</v>
      </c>
      <c r="C48" s="32">
        <v>15600</v>
      </c>
    </row>
    <row r="49" spans="1:3" x14ac:dyDescent="0.3">
      <c r="B49" s="31" t="s">
        <v>14</v>
      </c>
      <c r="C49" s="32">
        <v>9398.16</v>
      </c>
    </row>
    <row r="50" spans="1:3" x14ac:dyDescent="0.3">
      <c r="B50" s="31" t="s">
        <v>144</v>
      </c>
      <c r="C50" s="32">
        <v>10253.549999999999</v>
      </c>
    </row>
    <row r="51" spans="1:3" x14ac:dyDescent="0.3">
      <c r="B51" s="31" t="s">
        <v>73</v>
      </c>
      <c r="C51" s="32">
        <v>0</v>
      </c>
    </row>
    <row r="52" spans="1:3" x14ac:dyDescent="0.3">
      <c r="B52" s="31" t="s">
        <v>20</v>
      </c>
      <c r="C52" s="32">
        <v>5370</v>
      </c>
    </row>
    <row r="53" spans="1:3" x14ac:dyDescent="0.3">
      <c r="B53" s="31" t="s">
        <v>24</v>
      </c>
      <c r="C53" s="32">
        <v>4800</v>
      </c>
    </row>
    <row r="54" spans="1:3" x14ac:dyDescent="0.3">
      <c r="C54"/>
    </row>
    <row r="58" spans="1:3" x14ac:dyDescent="0.3">
      <c r="A58" t="s">
        <v>142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35CD785BD584145BC1F0309B57594FD" ma:contentTypeVersion="12" ma:contentTypeDescription="Create a new document." ma:contentTypeScope="" ma:versionID="6447d37c575cd929bddf51d2a1c9aaef">
  <xsd:schema xmlns:xsd="http://www.w3.org/2001/XMLSchema" xmlns:xs="http://www.w3.org/2001/XMLSchema" xmlns:p="http://schemas.microsoft.com/office/2006/metadata/properties" xmlns:ns3="193b2731-b7fd-4626-a676-2e2c03c19122" targetNamespace="http://schemas.microsoft.com/office/2006/metadata/properties" ma:root="true" ma:fieldsID="b385720862a9c1b161145c8538c263ca" ns3:_="">
    <xsd:import namespace="193b2731-b7fd-4626-a676-2e2c03c1912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DateTaken" minOccurs="0"/>
                <xsd:element ref="ns3:MediaServiceOCR" minOccurs="0"/>
                <xsd:element ref="ns3:MediaServiceGenerationTime" minOccurs="0"/>
                <xsd:element ref="ns3:MediaServiceEventHashCode" minOccurs="0"/>
                <xsd:element ref="ns3:MediaServiceSearchProperties"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3b2731-b7fd-4626-a676-2e2c03c1912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ystemTags" ma:index="19" nillable="true" ma:displayName="MediaServiceSystemTags" ma:hidden="true" ma:internalName="MediaServiceSystemTag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E3B75D8-38D0-4D47-B815-0C177DBE8DA0}">
  <ds:schemaRefs>
    <ds:schemaRef ds:uri="http://purl.org/dc/terms/"/>
    <ds:schemaRef ds:uri="http://purl.org/dc/elements/1.1/"/>
    <ds:schemaRef ds:uri="193b2731-b7fd-4626-a676-2e2c03c19122"/>
    <ds:schemaRef ds:uri="http://schemas.microsoft.com/office/2006/documentManagement/types"/>
    <ds:schemaRef ds:uri="http://www.w3.org/XML/1998/namespace"/>
    <ds:schemaRef ds:uri="http://purl.org/dc/dcmitype/"/>
    <ds:schemaRef ds:uri="http://schemas.microsoft.com/office/2006/metadata/properties"/>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A53F2E90-2F87-4E38-9053-DADD5726F418}">
  <ds:schemaRefs>
    <ds:schemaRef ds:uri="http://schemas.microsoft.com/sharepoint/v3/contenttype/forms"/>
  </ds:schemaRefs>
</ds:datastoreItem>
</file>

<file path=customXml/itemProps3.xml><?xml version="1.0" encoding="utf-8"?>
<ds:datastoreItem xmlns:ds="http://schemas.openxmlformats.org/officeDocument/2006/customXml" ds:itemID="{A284C6BA-98F7-484C-A8D6-6092043A0D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3b2731-b7fd-4626-a676-2e2c03c191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Master</vt:lpstr>
      <vt:lpstr>Work In Progress</vt:lpstr>
      <vt:lpstr>1</vt:lpstr>
      <vt:lpstr>2.a</vt:lpstr>
      <vt:lpstr>2.b</vt:lpstr>
      <vt:lpstr>3.a</vt:lpstr>
      <vt:lpstr>3.b</vt:lpstr>
      <vt:lpstr>4.a</vt:lpstr>
      <vt:lpstr>4.b</vt:lpstr>
      <vt:lpstr>5</vt:lpstr>
      <vt:lpstr>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Stephen</dc:creator>
  <cp:lastModifiedBy>OL-Thao, Mar Lee (Online)</cp:lastModifiedBy>
  <dcterms:created xsi:type="dcterms:W3CDTF">2022-04-18T02:07:21Z</dcterms:created>
  <dcterms:modified xsi:type="dcterms:W3CDTF">2024-06-12T01:36:05Z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0x010100435CD785BD584145BC1F0309B57594FD</vt:lpwstr>
  </property>
</Properties>
</file>