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900" windowWidth="17550" windowHeight="5805"/>
  </bookViews>
  <sheets>
    <sheet name="1" sheetId="36" r:id="rId1"/>
    <sheet name="2" sheetId="37" r:id="rId2"/>
    <sheet name="3" sheetId="38" r:id="rId3"/>
    <sheet name="4" sheetId="39" r:id="rId4"/>
    <sheet name="5" sheetId="40" r:id="rId5"/>
    <sheet name="6" sheetId="41" r:id="rId6"/>
    <sheet name="7" sheetId="42" r:id="rId7"/>
    <sheet name="8" sheetId="43" r:id="rId8"/>
    <sheet name="9" sheetId="44" r:id="rId9"/>
    <sheet name="10" sheetId="45" r:id="rId10"/>
    <sheet name="11" sheetId="46" r:id="rId11"/>
    <sheet name="12" sheetId="50" r:id="rId12"/>
    <sheet name="13" sheetId="52" r:id="rId13"/>
    <sheet name="14" sheetId="53" r:id="rId14"/>
    <sheet name="15" sheetId="55" r:id="rId15"/>
    <sheet name="16" sheetId="56" r:id="rId16"/>
    <sheet name="17" sheetId="54" r:id="rId17"/>
    <sheet name="18" sheetId="57" r:id="rId18"/>
    <sheet name="19" sheetId="58" r:id="rId19"/>
    <sheet name="20" sheetId="60" r:id="rId20"/>
    <sheet name="21" sheetId="61" r:id="rId21"/>
    <sheet name="22" sheetId="63" r:id="rId22"/>
    <sheet name="23" sheetId="69" r:id="rId23"/>
    <sheet name="24" sheetId="64" r:id="rId24"/>
    <sheet name="25" sheetId="65" r:id="rId25"/>
    <sheet name="26" sheetId="66" r:id="rId26"/>
    <sheet name="27" sheetId="68" r:id="rId27"/>
  </sheets>
  <calcPr calcId="145621"/>
</workbook>
</file>

<file path=xl/calcChain.xml><?xml version="1.0" encoding="utf-8"?>
<calcChain xmlns="http://schemas.openxmlformats.org/spreadsheetml/2006/main">
  <c r="Y3" i="38" l="1"/>
  <c r="W4" i="38" s="1"/>
  <c r="W4" i="36"/>
  <c r="Y4" i="36"/>
  <c r="Y3" i="36"/>
  <c r="K53" i="37"/>
  <c r="Y3" i="68"/>
  <c r="AA3" i="68" s="1"/>
  <c r="AA3" i="38" l="1"/>
  <c r="X4" i="38"/>
  <c r="Y4" i="38" s="1"/>
  <c r="AA3" i="36"/>
  <c r="X4" i="36"/>
  <c r="W4" i="68"/>
  <c r="X4" i="68" s="1"/>
  <c r="Y4" i="68" s="1"/>
  <c r="I52" i="69"/>
  <c r="L51" i="69"/>
  <c r="N51" i="69" s="1"/>
  <c r="I51" i="69"/>
  <c r="L50" i="69"/>
  <c r="N50" i="69" s="1"/>
  <c r="I50" i="69"/>
  <c r="N49" i="69"/>
  <c r="L49" i="69"/>
  <c r="I49" i="69"/>
  <c r="N48" i="69"/>
  <c r="L48" i="69"/>
  <c r="I48" i="69"/>
  <c r="L47" i="69"/>
  <c r="N47" i="69" s="1"/>
  <c r="I47" i="69"/>
  <c r="M46" i="69"/>
  <c r="M49" i="69" s="1"/>
  <c r="L46" i="69"/>
  <c r="I46" i="69"/>
  <c r="L45" i="69"/>
  <c r="N45" i="69" s="1"/>
  <c r="I45" i="69"/>
  <c r="L44" i="69"/>
  <c r="N44" i="69" s="1"/>
  <c r="I44" i="69"/>
  <c r="L43" i="69"/>
  <c r="I43" i="69"/>
  <c r="L42" i="69"/>
  <c r="N42" i="69" s="1"/>
  <c r="I42" i="69"/>
  <c r="L41" i="69"/>
  <c r="N41" i="69" s="1"/>
  <c r="I41" i="69"/>
  <c r="L40" i="69"/>
  <c r="I40" i="69"/>
  <c r="L39" i="69"/>
  <c r="N39" i="69" s="1"/>
  <c r="I39" i="69"/>
  <c r="L38" i="69"/>
  <c r="N38" i="69" s="1"/>
  <c r="I38" i="69"/>
  <c r="M37" i="69"/>
  <c r="N37" i="69" s="1"/>
  <c r="L37" i="69"/>
  <c r="I37" i="69"/>
  <c r="L36" i="69"/>
  <c r="N36" i="69" s="1"/>
  <c r="I36" i="69"/>
  <c r="L35" i="69"/>
  <c r="N35" i="69" s="1"/>
  <c r="I35" i="69"/>
  <c r="L34" i="69"/>
  <c r="I34" i="69"/>
  <c r="L33" i="69"/>
  <c r="N33" i="69" s="1"/>
  <c r="I33" i="69"/>
  <c r="L32" i="69"/>
  <c r="N32" i="69" s="1"/>
  <c r="I32" i="69"/>
  <c r="L31" i="69"/>
  <c r="I31" i="69"/>
  <c r="L30" i="69"/>
  <c r="N30" i="69" s="1"/>
  <c r="I30" i="69"/>
  <c r="L29" i="69"/>
  <c r="N29" i="69" s="1"/>
  <c r="I29" i="69"/>
  <c r="M28" i="69"/>
  <c r="N28" i="69" s="1"/>
  <c r="L28" i="69"/>
  <c r="I28" i="69"/>
  <c r="L27" i="69"/>
  <c r="N27" i="69" s="1"/>
  <c r="I27" i="69"/>
  <c r="L26" i="69"/>
  <c r="N26" i="69" s="1"/>
  <c r="I26" i="69"/>
  <c r="L25" i="69"/>
  <c r="I25" i="69"/>
  <c r="L24" i="69"/>
  <c r="N24" i="69" s="1"/>
  <c r="I24" i="69"/>
  <c r="N23" i="69"/>
  <c r="L23" i="69"/>
  <c r="I23" i="69"/>
  <c r="Q22" i="69"/>
  <c r="L22" i="69"/>
  <c r="I22" i="69"/>
  <c r="L21" i="69"/>
  <c r="N21" i="69" s="1"/>
  <c r="I21" i="69"/>
  <c r="N20" i="69"/>
  <c r="L20" i="69"/>
  <c r="I20" i="69"/>
  <c r="Q19" i="69"/>
  <c r="M19" i="69"/>
  <c r="M22" i="69" s="1"/>
  <c r="M25" i="69" s="1"/>
  <c r="N25" i="69" s="1"/>
  <c r="L19" i="69"/>
  <c r="N19" i="69" s="1"/>
  <c r="I19" i="69"/>
  <c r="H19" i="69"/>
  <c r="H20" i="69" s="1"/>
  <c r="H21" i="69" s="1"/>
  <c r="H22" i="69" s="1"/>
  <c r="H23" i="69" s="1"/>
  <c r="H24" i="69" s="1"/>
  <c r="H25" i="69" s="1"/>
  <c r="H26" i="69" s="1"/>
  <c r="H27" i="69" s="1"/>
  <c r="H28" i="69" s="1"/>
  <c r="H29" i="69" s="1"/>
  <c r="H30" i="69" s="1"/>
  <c r="H31" i="69" s="1"/>
  <c r="H32" i="69" s="1"/>
  <c r="H33" i="69" s="1"/>
  <c r="H34" i="69" s="1"/>
  <c r="H35" i="69" s="1"/>
  <c r="H36" i="69" s="1"/>
  <c r="H37" i="69" s="1"/>
  <c r="H38" i="69" s="1"/>
  <c r="H39" i="69" s="1"/>
  <c r="H40" i="69" s="1"/>
  <c r="H41" i="69" s="1"/>
  <c r="H42" i="69" s="1"/>
  <c r="H43" i="69" s="1"/>
  <c r="H44" i="69" s="1"/>
  <c r="H45" i="69" s="1"/>
  <c r="H46" i="69" s="1"/>
  <c r="H47" i="69" s="1"/>
  <c r="H48" i="69" s="1"/>
  <c r="H49" i="69" s="1"/>
  <c r="H50" i="69" s="1"/>
  <c r="H51" i="69" s="1"/>
  <c r="H52" i="69" s="1"/>
  <c r="L18" i="69"/>
  <c r="N18" i="69" s="1"/>
  <c r="I18" i="69"/>
  <c r="H18" i="69"/>
  <c r="Q17" i="69"/>
  <c r="N17" i="69"/>
  <c r="L17" i="69"/>
  <c r="I17" i="69"/>
  <c r="H17" i="69"/>
  <c r="S16" i="69"/>
  <c r="Q16" i="69"/>
  <c r="I16" i="69"/>
  <c r="S15" i="69"/>
  <c r="I15" i="69"/>
  <c r="S14" i="69"/>
  <c r="I14" i="69"/>
  <c r="S13" i="69"/>
  <c r="I13" i="69"/>
  <c r="S12" i="69"/>
  <c r="I12" i="69"/>
  <c r="S11" i="69"/>
  <c r="Q11" i="69"/>
  <c r="I11" i="69"/>
  <c r="S10" i="69"/>
  <c r="I10" i="69"/>
  <c r="S9" i="69"/>
  <c r="Q9" i="69"/>
  <c r="I9" i="69"/>
  <c r="S8" i="69"/>
  <c r="I8" i="69"/>
  <c r="S7" i="69"/>
  <c r="Q7" i="69"/>
  <c r="I7" i="69"/>
  <c r="A7" i="69"/>
  <c r="A8" i="69" s="1"/>
  <c r="A9" i="69" s="1"/>
  <c r="A10" i="69" s="1"/>
  <c r="A11" i="69" s="1"/>
  <c r="A12" i="69" s="1"/>
  <c r="A13" i="69" s="1"/>
  <c r="A14" i="69" s="1"/>
  <c r="A15" i="69" s="1"/>
  <c r="A16" i="69" s="1"/>
  <c r="A17" i="69" s="1"/>
  <c r="A18" i="69" s="1"/>
  <c r="A19" i="69" s="1"/>
  <c r="A20" i="69" s="1"/>
  <c r="A21" i="69" s="1"/>
  <c r="A22" i="69" s="1"/>
  <c r="A23" i="69" s="1"/>
  <c r="A24" i="69" s="1"/>
  <c r="A25" i="69" s="1"/>
  <c r="A26" i="69" s="1"/>
  <c r="A27" i="69" s="1"/>
  <c r="A28" i="69" s="1"/>
  <c r="A29" i="69" s="1"/>
  <c r="A30" i="69" s="1"/>
  <c r="A31" i="69" s="1"/>
  <c r="A32" i="69" s="1"/>
  <c r="A33" i="69" s="1"/>
  <c r="A34" i="69" s="1"/>
  <c r="A35" i="69" s="1"/>
  <c r="A36" i="69" s="1"/>
  <c r="A37" i="69" s="1"/>
  <c r="A38" i="69" s="1"/>
  <c r="A39" i="69" s="1"/>
  <c r="A40" i="69" s="1"/>
  <c r="A41" i="69" s="1"/>
  <c r="A42" i="69" s="1"/>
  <c r="A43" i="69" s="1"/>
  <c r="A44" i="69" s="1"/>
  <c r="A45" i="69" s="1"/>
  <c r="A46" i="69" s="1"/>
  <c r="A47" i="69" s="1"/>
  <c r="A48" i="69" s="1"/>
  <c r="A49" i="69" s="1"/>
  <c r="A50" i="69" s="1"/>
  <c r="A51" i="69" s="1"/>
  <c r="A52" i="69" s="1"/>
  <c r="S6" i="69"/>
  <c r="I6" i="69"/>
  <c r="A6" i="69"/>
  <c r="S5" i="69"/>
  <c r="Q5" i="69"/>
  <c r="I5" i="69"/>
  <c r="W4" i="69"/>
  <c r="N4" i="69"/>
  <c r="M4" i="69" s="1"/>
  <c r="L4" i="69"/>
  <c r="J4" i="69"/>
  <c r="I4" i="69"/>
  <c r="H4" i="69"/>
  <c r="H5" i="69" s="1"/>
  <c r="H6" i="69" s="1"/>
  <c r="H7" i="69" s="1"/>
  <c r="H8" i="69" s="1"/>
  <c r="H9" i="69" s="1"/>
  <c r="H10" i="69" s="1"/>
  <c r="H11" i="69" s="1"/>
  <c r="H12" i="69" s="1"/>
  <c r="H13" i="69" s="1"/>
  <c r="H14" i="69" s="1"/>
  <c r="H15" i="69" s="1"/>
  <c r="G4" i="69"/>
  <c r="AA3" i="69"/>
  <c r="Y3" i="69"/>
  <c r="T3" i="69"/>
  <c r="S3" i="69"/>
  <c r="N3" i="69"/>
  <c r="T1" i="69"/>
  <c r="W5" i="38" l="1"/>
  <c r="AA4" i="38"/>
  <c r="AA4" i="36"/>
  <c r="W5" i="36"/>
  <c r="AA4" i="68"/>
  <c r="W5" i="68"/>
  <c r="K4" i="69"/>
  <c r="V4" i="69" s="1"/>
  <c r="Q50" i="69"/>
  <c r="Q47" i="69"/>
  <c r="Q44" i="69"/>
  <c r="Q41" i="69"/>
  <c r="Q38" i="69"/>
  <c r="Q35" i="69"/>
  <c r="Q32" i="69"/>
  <c r="Q29" i="69"/>
  <c r="Q26" i="69"/>
  <c r="Q23" i="69"/>
  <c r="Q52" i="69"/>
  <c r="Q49" i="69"/>
  <c r="Q46" i="69"/>
  <c r="Q43" i="69"/>
  <c r="Q40" i="69"/>
  <c r="Q37" i="69"/>
  <c r="Q34" i="69"/>
  <c r="Q31" i="69"/>
  <c r="Q28" i="69"/>
  <c r="Q25" i="69"/>
  <c r="Q45" i="69"/>
  <c r="Q42" i="69"/>
  <c r="Q39" i="69"/>
  <c r="Q36" i="69"/>
  <c r="Q33" i="69"/>
  <c r="Q30" i="69"/>
  <c r="Q24" i="69"/>
  <c r="Q15" i="69"/>
  <c r="Q13" i="69"/>
  <c r="Q21" i="69"/>
  <c r="Q18" i="69"/>
  <c r="X4" i="69"/>
  <c r="Y4" i="69" s="1"/>
  <c r="Q12" i="69"/>
  <c r="Q20" i="69"/>
  <c r="Q27" i="69"/>
  <c r="Q51" i="69"/>
  <c r="Q6" i="69"/>
  <c r="Q53" i="69" s="1"/>
  <c r="Q8" i="69"/>
  <c r="Q10" i="69"/>
  <c r="Q14" i="69"/>
  <c r="N22" i="69"/>
  <c r="Q48" i="69"/>
  <c r="M31" i="69"/>
  <c r="M40" i="69"/>
  <c r="N46" i="69"/>
  <c r="X5" i="38" l="1"/>
  <c r="Y5" i="38" s="1"/>
  <c r="X5" i="36"/>
  <c r="Y5" i="36" s="1"/>
  <c r="X5" i="68"/>
  <c r="Y5" i="68" s="1"/>
  <c r="AA4" i="69"/>
  <c r="W5" i="69"/>
  <c r="N40" i="69"/>
  <c r="M43" i="69"/>
  <c r="N43" i="69" s="1"/>
  <c r="N31" i="69"/>
  <c r="M34" i="69"/>
  <c r="N34" i="69" s="1"/>
  <c r="R4" i="69"/>
  <c r="AA5" i="38" l="1"/>
  <c r="W6" i="38"/>
  <c r="AA5" i="36"/>
  <c r="W6" i="36"/>
  <c r="AA5" i="68"/>
  <c r="W6" i="68"/>
  <c r="X5" i="69"/>
  <c r="Y5" i="69" s="1"/>
  <c r="S4" i="69"/>
  <c r="X6" i="38" l="1"/>
  <c r="Y6" i="38" s="1"/>
  <c r="X6" i="36"/>
  <c r="Y6" i="36" s="1"/>
  <c r="X6" i="68"/>
  <c r="Y6" i="68" s="1"/>
  <c r="W6" i="69"/>
  <c r="AA5" i="69"/>
  <c r="T4" i="69"/>
  <c r="W7" i="38" l="1"/>
  <c r="AA6" i="38"/>
  <c r="AA6" i="36"/>
  <c r="W7" i="36"/>
  <c r="AA6" i="68"/>
  <c r="W7" i="68"/>
  <c r="G5" i="69"/>
  <c r="J5" i="69" s="1"/>
  <c r="X6" i="69"/>
  <c r="Y6" i="69"/>
  <c r="X7" i="38" l="1"/>
  <c r="Y7" i="38" s="1"/>
  <c r="X7" i="36"/>
  <c r="Y7" i="36" s="1"/>
  <c r="X7" i="68"/>
  <c r="Y7" i="68" s="1"/>
  <c r="AA6" i="69"/>
  <c r="W7" i="69"/>
  <c r="K5" i="69"/>
  <c r="W8" i="38" l="1"/>
  <c r="AA7" i="38"/>
  <c r="AA7" i="36"/>
  <c r="W8" i="36"/>
  <c r="AA7" i="68"/>
  <c r="W8" i="68"/>
  <c r="L5" i="69"/>
  <c r="R5" i="69" s="1"/>
  <c r="X7" i="69"/>
  <c r="Y7" i="69"/>
  <c r="V5" i="69"/>
  <c r="X8" i="38" l="1"/>
  <c r="Y8" i="38" s="1"/>
  <c r="X8" i="36"/>
  <c r="Y8" i="36" s="1"/>
  <c r="X8" i="68"/>
  <c r="Y8" i="68" s="1"/>
  <c r="AA7" i="69"/>
  <c r="W8" i="69"/>
  <c r="N5" i="69"/>
  <c r="W9" i="38" l="1"/>
  <c r="AA8" i="38"/>
  <c r="AA8" i="36"/>
  <c r="W9" i="36"/>
  <c r="AA8" i="68"/>
  <c r="W9" i="68"/>
  <c r="X8" i="69"/>
  <c r="Y8" i="69" s="1"/>
  <c r="M5" i="69"/>
  <c r="X9" i="38" l="1"/>
  <c r="Y9" i="38" s="1"/>
  <c r="X9" i="36"/>
  <c r="Y9" i="36" s="1"/>
  <c r="X9" i="68"/>
  <c r="Y9" i="68" s="1"/>
  <c r="AA8" i="69"/>
  <c r="W9" i="69"/>
  <c r="T5" i="69"/>
  <c r="AA9" i="38" l="1"/>
  <c r="W10" i="38"/>
  <c r="AA9" i="36"/>
  <c r="W10" i="36"/>
  <c r="AA9" i="68"/>
  <c r="W10" i="68"/>
  <c r="X9" i="69"/>
  <c r="Y9" i="69" s="1"/>
  <c r="G6" i="69"/>
  <c r="J6" i="69" s="1"/>
  <c r="X10" i="38" l="1"/>
  <c r="Y10" i="38" s="1"/>
  <c r="X10" i="36"/>
  <c r="Y10" i="36" s="1"/>
  <c r="X10" i="68"/>
  <c r="Y10" i="68" s="1"/>
  <c r="AA9" i="69"/>
  <c r="W10" i="69"/>
  <c r="K6" i="69"/>
  <c r="W11" i="38" l="1"/>
  <c r="AA10" i="38"/>
  <c r="AA10" i="36"/>
  <c r="W11" i="36"/>
  <c r="AA10" i="68"/>
  <c r="W11" i="68"/>
  <c r="L6" i="69"/>
  <c r="R6" i="69"/>
  <c r="V6" i="69"/>
  <c r="Y10" i="69"/>
  <c r="X10" i="69"/>
  <c r="X11" i="38" l="1"/>
  <c r="Y11" i="38" s="1"/>
  <c r="X11" i="36"/>
  <c r="Y11" i="36" s="1"/>
  <c r="X11" i="68"/>
  <c r="Y11" i="68" s="1"/>
  <c r="AA10" i="69"/>
  <c r="W11" i="69"/>
  <c r="N6" i="69"/>
  <c r="M37" i="58"/>
  <c r="M46" i="58"/>
  <c r="AA11" i="38" l="1"/>
  <c r="W12" i="38"/>
  <c r="AA11" i="36"/>
  <c r="W12" i="36"/>
  <c r="AA11" i="68"/>
  <c r="W12" i="68"/>
  <c r="X11" i="69"/>
  <c r="Y11" i="69"/>
  <c r="M6" i="69"/>
  <c r="Q58" i="58"/>
  <c r="Q57" i="58"/>
  <c r="M46" i="57"/>
  <c r="M37" i="57"/>
  <c r="M28" i="57"/>
  <c r="M19" i="57"/>
  <c r="W28" i="57"/>
  <c r="X12" i="38" l="1"/>
  <c r="Y12" i="38" s="1"/>
  <c r="X12" i="36"/>
  <c r="Y12" i="36" s="1"/>
  <c r="X12" i="68"/>
  <c r="Y12" i="68" s="1"/>
  <c r="W12" i="69"/>
  <c r="AA11" i="69"/>
  <c r="T6" i="69"/>
  <c r="S51" i="68"/>
  <c r="Q51" i="68"/>
  <c r="I51" i="68"/>
  <c r="S50" i="68"/>
  <c r="Q50" i="68"/>
  <c r="I50" i="68"/>
  <c r="S49" i="68"/>
  <c r="Q49" i="68"/>
  <c r="I49" i="68"/>
  <c r="Q48" i="68"/>
  <c r="L48" i="68"/>
  <c r="N48" i="68" s="1"/>
  <c r="M48" i="68" s="1"/>
  <c r="I48" i="68"/>
  <c r="S47" i="68"/>
  <c r="Q47" i="68"/>
  <c r="I47" i="68"/>
  <c r="S46" i="68"/>
  <c r="Q46" i="68"/>
  <c r="I46" i="68"/>
  <c r="S45" i="68"/>
  <c r="Q45" i="68"/>
  <c r="N45" i="68"/>
  <c r="I45" i="68"/>
  <c r="Q44" i="68"/>
  <c r="L44" i="68"/>
  <c r="N44" i="68" s="1"/>
  <c r="M44" i="68" s="1"/>
  <c r="I44" i="68"/>
  <c r="S43" i="68"/>
  <c r="Q43" i="68"/>
  <c r="I43" i="68"/>
  <c r="S42" i="68"/>
  <c r="Q42" i="68"/>
  <c r="N42" i="68"/>
  <c r="I42" i="68"/>
  <c r="S41" i="68"/>
  <c r="Q41" i="68"/>
  <c r="I41" i="68"/>
  <c r="S40" i="68"/>
  <c r="Q40" i="68"/>
  <c r="I40" i="68"/>
  <c r="S39" i="68"/>
  <c r="Q39" i="68"/>
  <c r="N39" i="68"/>
  <c r="I39" i="68"/>
  <c r="S38" i="68"/>
  <c r="Q38" i="68"/>
  <c r="I38" i="68"/>
  <c r="S37" i="68"/>
  <c r="Q37" i="68"/>
  <c r="I37" i="68"/>
  <c r="Q36" i="68"/>
  <c r="L36" i="68"/>
  <c r="N36" i="68" s="1"/>
  <c r="M36" i="68" s="1"/>
  <c r="I36" i="68"/>
  <c r="S35" i="68"/>
  <c r="Q35" i="68"/>
  <c r="I35" i="68"/>
  <c r="S34" i="68"/>
  <c r="Q34" i="68"/>
  <c r="I34" i="68"/>
  <c r="S33" i="68"/>
  <c r="Q33" i="68"/>
  <c r="N33" i="68"/>
  <c r="I33" i="68"/>
  <c r="Q32" i="68"/>
  <c r="L32" i="68"/>
  <c r="N32" i="68" s="1"/>
  <c r="M32" i="68" s="1"/>
  <c r="I32" i="68"/>
  <c r="S31" i="68"/>
  <c r="Q31" i="68"/>
  <c r="I31" i="68"/>
  <c r="S30" i="68"/>
  <c r="Q30" i="68"/>
  <c r="N30" i="68"/>
  <c r="I30" i="68"/>
  <c r="S29" i="68"/>
  <c r="Q29" i="68"/>
  <c r="I29" i="68"/>
  <c r="S28" i="68"/>
  <c r="Q28" i="68"/>
  <c r="I28" i="68"/>
  <c r="S27" i="68"/>
  <c r="Q27" i="68"/>
  <c r="N27" i="68"/>
  <c r="I27" i="68"/>
  <c r="S26" i="68"/>
  <c r="Q26" i="68"/>
  <c r="I26" i="68"/>
  <c r="S25" i="68"/>
  <c r="Q25" i="68"/>
  <c r="I25" i="68"/>
  <c r="S24" i="68"/>
  <c r="Q24" i="68"/>
  <c r="N24" i="68"/>
  <c r="I24" i="68"/>
  <c r="S23" i="68"/>
  <c r="Q23" i="68"/>
  <c r="I23" i="68"/>
  <c r="Q22" i="68"/>
  <c r="L22" i="68"/>
  <c r="N22" i="68" s="1"/>
  <c r="M22" i="68" s="1"/>
  <c r="I22" i="68"/>
  <c r="S21" i="68"/>
  <c r="Q21" i="68"/>
  <c r="N21" i="68"/>
  <c r="I21" i="68"/>
  <c r="Q20" i="68"/>
  <c r="L20" i="68"/>
  <c r="N20" i="68" s="1"/>
  <c r="M20" i="68" s="1"/>
  <c r="I20" i="68"/>
  <c r="S19" i="68"/>
  <c r="Q19" i="68"/>
  <c r="I19" i="68"/>
  <c r="S18" i="68"/>
  <c r="Q18" i="68"/>
  <c r="N18" i="68"/>
  <c r="I18" i="68"/>
  <c r="S17" i="68"/>
  <c r="Q17" i="68"/>
  <c r="I17" i="68"/>
  <c r="S16" i="68"/>
  <c r="Q16" i="68"/>
  <c r="I16" i="68"/>
  <c r="S15" i="68"/>
  <c r="Q15" i="68"/>
  <c r="I15" i="68"/>
  <c r="S14" i="68"/>
  <c r="Q14" i="68"/>
  <c r="L14" i="68"/>
  <c r="N14" i="68" s="1"/>
  <c r="M14" i="68" s="1"/>
  <c r="I14" i="68"/>
  <c r="S13" i="68"/>
  <c r="Q13" i="68"/>
  <c r="L13" i="68"/>
  <c r="N13" i="68" s="1"/>
  <c r="M13" i="68" s="1"/>
  <c r="I13" i="68"/>
  <c r="S12" i="68"/>
  <c r="Q12" i="68"/>
  <c r="L12" i="68"/>
  <c r="N12" i="68" s="1"/>
  <c r="M12" i="68" s="1"/>
  <c r="I12" i="68"/>
  <c r="S11" i="68"/>
  <c r="Q11" i="68"/>
  <c r="L11" i="68"/>
  <c r="N11" i="68" s="1"/>
  <c r="M11" i="68" s="1"/>
  <c r="I11" i="68"/>
  <c r="S10" i="68"/>
  <c r="Q10" i="68"/>
  <c r="L10" i="68"/>
  <c r="N10" i="68" s="1"/>
  <c r="M10" i="68" s="1"/>
  <c r="I10" i="68"/>
  <c r="S9" i="68"/>
  <c r="Q9" i="68"/>
  <c r="L9" i="68"/>
  <c r="N9" i="68" s="1"/>
  <c r="M9" i="68" s="1"/>
  <c r="I9" i="68"/>
  <c r="S8" i="68"/>
  <c r="Q8" i="68"/>
  <c r="L8" i="68"/>
  <c r="N8" i="68" s="1"/>
  <c r="M8" i="68" s="1"/>
  <c r="I8" i="68"/>
  <c r="S7" i="68"/>
  <c r="Q7" i="68"/>
  <c r="L7" i="68"/>
  <c r="N7" i="68" s="1"/>
  <c r="M7" i="68" s="1"/>
  <c r="I7" i="68"/>
  <c r="S6" i="68"/>
  <c r="Q6" i="68"/>
  <c r="L6" i="68"/>
  <c r="N6" i="68" s="1"/>
  <c r="M6" i="68" s="1"/>
  <c r="I6" i="68"/>
  <c r="S5" i="68"/>
  <c r="Q5" i="68"/>
  <c r="L5" i="68"/>
  <c r="N5" i="68" s="1"/>
  <c r="M5" i="68" s="1"/>
  <c r="I5" i="68"/>
  <c r="H5" i="68"/>
  <c r="H6" i="68" s="1"/>
  <c r="H7" i="68" s="1"/>
  <c r="H8" i="68" s="1"/>
  <c r="H9" i="68" s="1"/>
  <c r="H10" i="68" s="1"/>
  <c r="H11" i="68" s="1"/>
  <c r="H12" i="68" s="1"/>
  <c r="H13" i="68" s="1"/>
  <c r="H14" i="68" s="1"/>
  <c r="H15" i="68" s="1"/>
  <c r="H16" i="68" s="1"/>
  <c r="H17" i="68" s="1"/>
  <c r="H18" i="68" s="1"/>
  <c r="H19" i="68" s="1"/>
  <c r="H20" i="68" s="1"/>
  <c r="H21" i="68" s="1"/>
  <c r="H22" i="68" s="1"/>
  <c r="H23" i="68" s="1"/>
  <c r="H24" i="68" s="1"/>
  <c r="H25" i="68" s="1"/>
  <c r="H26" i="68" s="1"/>
  <c r="H27" i="68" s="1"/>
  <c r="H28" i="68" s="1"/>
  <c r="H29" i="68" s="1"/>
  <c r="H30" i="68" s="1"/>
  <c r="H31" i="68" s="1"/>
  <c r="H32" i="68" s="1"/>
  <c r="H33" i="68" s="1"/>
  <c r="H34" i="68" s="1"/>
  <c r="H35" i="68" s="1"/>
  <c r="H36" i="68" s="1"/>
  <c r="H37" i="68" s="1"/>
  <c r="H38" i="68" s="1"/>
  <c r="H39" i="68" s="1"/>
  <c r="H40" i="68" s="1"/>
  <c r="H41" i="68" s="1"/>
  <c r="H42" i="68" s="1"/>
  <c r="H43" i="68" s="1"/>
  <c r="H44" i="68" s="1"/>
  <c r="H45" i="68" s="1"/>
  <c r="H46" i="68" s="1"/>
  <c r="H47" i="68" s="1"/>
  <c r="H48" i="68" s="1"/>
  <c r="H49" i="68" s="1"/>
  <c r="H50" i="68" s="1"/>
  <c r="H51" i="68" s="1"/>
  <c r="A5" i="68"/>
  <c r="A6" i="68" s="1"/>
  <c r="A7" i="68" s="1"/>
  <c r="A8" i="68" s="1"/>
  <c r="A9" i="68" s="1"/>
  <c r="A10" i="68" s="1"/>
  <c r="A11" i="68" s="1"/>
  <c r="A12" i="68" s="1"/>
  <c r="A13" i="68" s="1"/>
  <c r="A14" i="68" s="1"/>
  <c r="A15" i="68" s="1"/>
  <c r="A16" i="68" s="1"/>
  <c r="A17" i="68" s="1"/>
  <c r="A18" i="68" s="1"/>
  <c r="A19" i="68" s="1"/>
  <c r="A20" i="68" s="1"/>
  <c r="A21" i="68" s="1"/>
  <c r="A22" i="68" s="1"/>
  <c r="A23" i="68" s="1"/>
  <c r="A24" i="68" s="1"/>
  <c r="A25" i="68" s="1"/>
  <c r="A26" i="68" s="1"/>
  <c r="A27" i="68" s="1"/>
  <c r="A28" i="68" s="1"/>
  <c r="A29" i="68" s="1"/>
  <c r="A30" i="68" s="1"/>
  <c r="A31" i="68" s="1"/>
  <c r="A32" i="68" s="1"/>
  <c r="A33" i="68" s="1"/>
  <c r="A34" i="68" s="1"/>
  <c r="A35" i="68" s="1"/>
  <c r="A36" i="68" s="1"/>
  <c r="A37" i="68" s="1"/>
  <c r="A38" i="68" s="1"/>
  <c r="A39" i="68" s="1"/>
  <c r="A40" i="68" s="1"/>
  <c r="A41" i="68" s="1"/>
  <c r="A42" i="68" s="1"/>
  <c r="A43" i="68" s="1"/>
  <c r="A44" i="68" s="1"/>
  <c r="A45" i="68" s="1"/>
  <c r="A46" i="68" s="1"/>
  <c r="A47" i="68" s="1"/>
  <c r="A48" i="68" s="1"/>
  <c r="A49" i="68" s="1"/>
  <c r="A50" i="68" s="1"/>
  <c r="A51" i="68" s="1"/>
  <c r="S4" i="68"/>
  <c r="Q4" i="68"/>
  <c r="L4" i="68"/>
  <c r="N4" i="68" s="1"/>
  <c r="M4" i="68" s="1"/>
  <c r="I4" i="68"/>
  <c r="H4" i="68"/>
  <c r="T3" i="68"/>
  <c r="G4" i="68" s="1"/>
  <c r="S3" i="68"/>
  <c r="N3" i="68"/>
  <c r="T1" i="68"/>
  <c r="S51" i="66"/>
  <c r="Q51" i="66"/>
  <c r="I51" i="66"/>
  <c r="S50" i="66"/>
  <c r="Q50" i="66"/>
  <c r="I50" i="66"/>
  <c r="S49" i="66"/>
  <c r="Q49" i="66"/>
  <c r="I49" i="66"/>
  <c r="Q48" i="66"/>
  <c r="I48" i="66"/>
  <c r="S47" i="66"/>
  <c r="Q47" i="66"/>
  <c r="I47" i="66"/>
  <c r="S46" i="66"/>
  <c r="Q46" i="66"/>
  <c r="I46" i="66"/>
  <c r="S45" i="66"/>
  <c r="Q45" i="66"/>
  <c r="I45" i="66"/>
  <c r="Q44" i="66"/>
  <c r="I44" i="66"/>
  <c r="S43" i="66"/>
  <c r="Q43" i="66"/>
  <c r="I43" i="66"/>
  <c r="S42" i="66"/>
  <c r="Q42" i="66"/>
  <c r="I42" i="66"/>
  <c r="S41" i="66"/>
  <c r="Q41" i="66"/>
  <c r="I41" i="66"/>
  <c r="S40" i="66"/>
  <c r="Q40" i="66"/>
  <c r="I40" i="66"/>
  <c r="S39" i="66"/>
  <c r="Q39" i="66"/>
  <c r="I39" i="66"/>
  <c r="S38" i="66"/>
  <c r="Q38" i="66"/>
  <c r="I38" i="66"/>
  <c r="S37" i="66"/>
  <c r="Q37" i="66"/>
  <c r="I37" i="66"/>
  <c r="Q36" i="66"/>
  <c r="I36" i="66"/>
  <c r="S35" i="66"/>
  <c r="Q35" i="66"/>
  <c r="I35" i="66"/>
  <c r="S34" i="66"/>
  <c r="Q34" i="66"/>
  <c r="I34" i="66"/>
  <c r="S33" i="66"/>
  <c r="Q33" i="66"/>
  <c r="N33" i="66"/>
  <c r="I33" i="66"/>
  <c r="Q32" i="66"/>
  <c r="I32" i="66"/>
  <c r="S31" i="66"/>
  <c r="Q31" i="66"/>
  <c r="I31" i="66"/>
  <c r="S30" i="66"/>
  <c r="Q30" i="66"/>
  <c r="N30" i="66"/>
  <c r="I30" i="66"/>
  <c r="S29" i="66"/>
  <c r="Q29" i="66"/>
  <c r="I29" i="66"/>
  <c r="S28" i="66"/>
  <c r="Q28" i="66"/>
  <c r="I28" i="66"/>
  <c r="S27" i="66"/>
  <c r="Q27" i="66"/>
  <c r="N27" i="66"/>
  <c r="I27" i="66"/>
  <c r="S26" i="66"/>
  <c r="Q26" i="66"/>
  <c r="I26" i="66"/>
  <c r="S25" i="66"/>
  <c r="Q25" i="66"/>
  <c r="I25" i="66"/>
  <c r="Q24" i="66"/>
  <c r="I24" i="66"/>
  <c r="S23" i="66"/>
  <c r="Q23" i="66"/>
  <c r="I23" i="66"/>
  <c r="Q22" i="66"/>
  <c r="I22" i="66"/>
  <c r="S21" i="66"/>
  <c r="Q21" i="66"/>
  <c r="N21" i="66"/>
  <c r="I21" i="66"/>
  <c r="Q20" i="66"/>
  <c r="I20" i="66"/>
  <c r="S19" i="66"/>
  <c r="Q19" i="66"/>
  <c r="I19" i="66"/>
  <c r="S18" i="66"/>
  <c r="Q18" i="66"/>
  <c r="N18" i="66"/>
  <c r="I18" i="66"/>
  <c r="S17" i="66"/>
  <c r="Q17" i="66"/>
  <c r="I17" i="66"/>
  <c r="S16" i="66"/>
  <c r="Q16" i="66"/>
  <c r="I16" i="66"/>
  <c r="S15" i="66"/>
  <c r="Q15" i="66"/>
  <c r="I15" i="66"/>
  <c r="S14" i="66"/>
  <c r="Q14" i="66"/>
  <c r="I14" i="66"/>
  <c r="S13" i="66"/>
  <c r="Q13" i="66"/>
  <c r="I13" i="66"/>
  <c r="S12" i="66"/>
  <c r="Q12" i="66"/>
  <c r="I12" i="66"/>
  <c r="S11" i="66"/>
  <c r="Q11" i="66"/>
  <c r="I11" i="66"/>
  <c r="Q10" i="66"/>
  <c r="I10" i="66"/>
  <c r="S9" i="66"/>
  <c r="Q9" i="66"/>
  <c r="I9" i="66"/>
  <c r="S8" i="66"/>
  <c r="Q8" i="66"/>
  <c r="I8" i="66"/>
  <c r="S7" i="66"/>
  <c r="Q7" i="66"/>
  <c r="I7" i="66"/>
  <c r="S6" i="66"/>
  <c r="Q6" i="66"/>
  <c r="I6" i="66"/>
  <c r="A6" i="66"/>
  <c r="A7" i="66" s="1"/>
  <c r="A8" i="66" s="1"/>
  <c r="A9" i="66" s="1"/>
  <c r="A10" i="66" s="1"/>
  <c r="A11" i="66" s="1"/>
  <c r="A12" i="66" s="1"/>
  <c r="A13" i="66" s="1"/>
  <c r="A14" i="66" s="1"/>
  <c r="A15" i="66" s="1"/>
  <c r="A16" i="66" s="1"/>
  <c r="A17" i="66" s="1"/>
  <c r="A18" i="66" s="1"/>
  <c r="A19" i="66" s="1"/>
  <c r="A20" i="66" s="1"/>
  <c r="A21" i="66" s="1"/>
  <c r="A22" i="66" s="1"/>
  <c r="A23" i="66" s="1"/>
  <c r="A24" i="66" s="1"/>
  <c r="A25" i="66" s="1"/>
  <c r="A26" i="66" s="1"/>
  <c r="A27" i="66" s="1"/>
  <c r="A28" i="66" s="1"/>
  <c r="A29" i="66" s="1"/>
  <c r="A30" i="66" s="1"/>
  <c r="A31" i="66" s="1"/>
  <c r="A32" i="66" s="1"/>
  <c r="A33" i="66" s="1"/>
  <c r="A34" i="66" s="1"/>
  <c r="A35" i="66" s="1"/>
  <c r="A36" i="66" s="1"/>
  <c r="A37" i="66" s="1"/>
  <c r="A38" i="66" s="1"/>
  <c r="A39" i="66" s="1"/>
  <c r="A40" i="66" s="1"/>
  <c r="A41" i="66" s="1"/>
  <c r="A42" i="66" s="1"/>
  <c r="A43" i="66" s="1"/>
  <c r="A44" i="66" s="1"/>
  <c r="A45" i="66" s="1"/>
  <c r="A46" i="66" s="1"/>
  <c r="A47" i="66" s="1"/>
  <c r="A48" i="66" s="1"/>
  <c r="A49" i="66" s="1"/>
  <c r="A50" i="66" s="1"/>
  <c r="A51" i="66" s="1"/>
  <c r="S5" i="66"/>
  <c r="Q5" i="66"/>
  <c r="I5" i="66"/>
  <c r="H5" i="66"/>
  <c r="H6" i="66" s="1"/>
  <c r="H7" i="66" s="1"/>
  <c r="H8" i="66" s="1"/>
  <c r="H9" i="66" s="1"/>
  <c r="H10" i="66" s="1"/>
  <c r="H11" i="66" s="1"/>
  <c r="H12" i="66" s="1"/>
  <c r="H13" i="66" s="1"/>
  <c r="H14" i="66" s="1"/>
  <c r="H15" i="66" s="1"/>
  <c r="H16" i="66" s="1"/>
  <c r="H17" i="66" s="1"/>
  <c r="H18" i="66" s="1"/>
  <c r="H19" i="66" s="1"/>
  <c r="H20" i="66" s="1"/>
  <c r="H21" i="66" s="1"/>
  <c r="H22" i="66" s="1"/>
  <c r="H23" i="66" s="1"/>
  <c r="H24" i="66" s="1"/>
  <c r="H25" i="66" s="1"/>
  <c r="H26" i="66" s="1"/>
  <c r="H27" i="66" s="1"/>
  <c r="H28" i="66" s="1"/>
  <c r="H29" i="66" s="1"/>
  <c r="H30" i="66" s="1"/>
  <c r="H31" i="66" s="1"/>
  <c r="H32" i="66" s="1"/>
  <c r="H33" i="66" s="1"/>
  <c r="H34" i="66" s="1"/>
  <c r="H35" i="66" s="1"/>
  <c r="H36" i="66" s="1"/>
  <c r="H37" i="66" s="1"/>
  <c r="H38" i="66" s="1"/>
  <c r="H39" i="66" s="1"/>
  <c r="H40" i="66" s="1"/>
  <c r="H41" i="66" s="1"/>
  <c r="H42" i="66" s="1"/>
  <c r="H43" i="66" s="1"/>
  <c r="H44" i="66" s="1"/>
  <c r="H45" i="66" s="1"/>
  <c r="H46" i="66" s="1"/>
  <c r="H47" i="66" s="1"/>
  <c r="H48" i="66" s="1"/>
  <c r="H49" i="66" s="1"/>
  <c r="H50" i="66" s="1"/>
  <c r="H51" i="66" s="1"/>
  <c r="A5" i="66"/>
  <c r="S4" i="66"/>
  <c r="Q4" i="66"/>
  <c r="L4" i="66"/>
  <c r="N4" i="66" s="1"/>
  <c r="M4" i="66" s="1"/>
  <c r="I4" i="66"/>
  <c r="H4" i="66"/>
  <c r="G4" i="66"/>
  <c r="T3" i="66"/>
  <c r="S3" i="66"/>
  <c r="N3" i="66"/>
  <c r="T1" i="66"/>
  <c r="S51" i="65"/>
  <c r="Q51" i="65"/>
  <c r="I51" i="65"/>
  <c r="S50" i="65"/>
  <c r="Q50" i="65"/>
  <c r="I50" i="65"/>
  <c r="S49" i="65"/>
  <c r="Q49" i="65"/>
  <c r="I49" i="65"/>
  <c r="Q48" i="65"/>
  <c r="I48" i="65"/>
  <c r="S47" i="65"/>
  <c r="Q47" i="65"/>
  <c r="I47" i="65"/>
  <c r="S46" i="65"/>
  <c r="Q46" i="65"/>
  <c r="I46" i="65"/>
  <c r="S45" i="65"/>
  <c r="Q45" i="65"/>
  <c r="N45" i="65"/>
  <c r="I45" i="65"/>
  <c r="Q44" i="65"/>
  <c r="I44" i="65"/>
  <c r="S43" i="65"/>
  <c r="Q43" i="65"/>
  <c r="I43" i="65"/>
  <c r="S42" i="65"/>
  <c r="Q42" i="65"/>
  <c r="N42" i="65"/>
  <c r="I42" i="65"/>
  <c r="S41" i="65"/>
  <c r="Q41" i="65"/>
  <c r="I41" i="65"/>
  <c r="S40" i="65"/>
  <c r="Q40" i="65"/>
  <c r="I40" i="65"/>
  <c r="S39" i="65"/>
  <c r="Q39" i="65"/>
  <c r="N39" i="65"/>
  <c r="I39" i="65"/>
  <c r="S38" i="65"/>
  <c r="Q38" i="65"/>
  <c r="I38" i="65"/>
  <c r="S37" i="65"/>
  <c r="Q37" i="65"/>
  <c r="I37" i="65"/>
  <c r="Q36" i="65"/>
  <c r="I36" i="65"/>
  <c r="S35" i="65"/>
  <c r="Q35" i="65"/>
  <c r="I35" i="65"/>
  <c r="S34" i="65"/>
  <c r="Q34" i="65"/>
  <c r="I34" i="65"/>
  <c r="S33" i="65"/>
  <c r="Q33" i="65"/>
  <c r="N33" i="65"/>
  <c r="I33" i="65"/>
  <c r="Q32" i="65"/>
  <c r="I32" i="65"/>
  <c r="S31" i="65"/>
  <c r="Q31" i="65"/>
  <c r="I31" i="65"/>
  <c r="S30" i="65"/>
  <c r="Q30" i="65"/>
  <c r="N30" i="65"/>
  <c r="I30" i="65"/>
  <c r="S29" i="65"/>
  <c r="Q29" i="65"/>
  <c r="I29" i="65"/>
  <c r="S28" i="65"/>
  <c r="Q28" i="65"/>
  <c r="I28" i="65"/>
  <c r="S27" i="65"/>
  <c r="Q27" i="65"/>
  <c r="N27" i="65"/>
  <c r="I27" i="65"/>
  <c r="S26" i="65"/>
  <c r="Q26" i="65"/>
  <c r="I26" i="65"/>
  <c r="S25" i="65"/>
  <c r="Q25" i="65"/>
  <c r="I25" i="65"/>
  <c r="Q24" i="65"/>
  <c r="I24" i="65"/>
  <c r="S23" i="65"/>
  <c r="Q23" i="65"/>
  <c r="I23" i="65"/>
  <c r="S22" i="65"/>
  <c r="Q22" i="65"/>
  <c r="I22" i="65"/>
  <c r="S21" i="65"/>
  <c r="Q21" i="65"/>
  <c r="N21" i="65"/>
  <c r="I21" i="65"/>
  <c r="Q20" i="65"/>
  <c r="I20" i="65"/>
  <c r="S19" i="65"/>
  <c r="Q19" i="65"/>
  <c r="I19" i="65"/>
  <c r="S18" i="65"/>
  <c r="Q18" i="65"/>
  <c r="N18" i="65"/>
  <c r="I18" i="65"/>
  <c r="S17" i="65"/>
  <c r="Q17" i="65"/>
  <c r="I17" i="65"/>
  <c r="S16" i="65"/>
  <c r="Q16" i="65"/>
  <c r="I16" i="65"/>
  <c r="S15" i="65"/>
  <c r="Q15" i="65"/>
  <c r="I15" i="65"/>
  <c r="S14" i="65"/>
  <c r="Q14" i="65"/>
  <c r="I14" i="65"/>
  <c r="Q13" i="65"/>
  <c r="I13" i="65"/>
  <c r="Q12" i="65"/>
  <c r="I12" i="65"/>
  <c r="S11" i="65"/>
  <c r="Q11" i="65"/>
  <c r="I11" i="65"/>
  <c r="S10" i="65"/>
  <c r="Q10" i="65"/>
  <c r="I10" i="65"/>
  <c r="S9" i="65"/>
  <c r="Q9" i="65"/>
  <c r="I9" i="65"/>
  <c r="S8" i="65"/>
  <c r="Q8" i="65"/>
  <c r="I8" i="65"/>
  <c r="S7" i="65"/>
  <c r="Q7" i="65"/>
  <c r="I7" i="65"/>
  <c r="S6" i="65"/>
  <c r="Q6" i="65"/>
  <c r="I6" i="65"/>
  <c r="A6" i="65"/>
  <c r="A7" i="65" s="1"/>
  <c r="A8" i="65" s="1"/>
  <c r="A9" i="65" s="1"/>
  <c r="A10" i="65" s="1"/>
  <c r="A11" i="65" s="1"/>
  <c r="A12" i="65" s="1"/>
  <c r="A13" i="65" s="1"/>
  <c r="A14" i="65" s="1"/>
  <c r="A15" i="65" s="1"/>
  <c r="A16" i="65" s="1"/>
  <c r="A17" i="65" s="1"/>
  <c r="A18" i="65" s="1"/>
  <c r="A19" i="65" s="1"/>
  <c r="A20" i="65" s="1"/>
  <c r="A21" i="65" s="1"/>
  <c r="A22" i="65" s="1"/>
  <c r="A23" i="65" s="1"/>
  <c r="A24" i="65" s="1"/>
  <c r="A25" i="65" s="1"/>
  <c r="A26" i="65" s="1"/>
  <c r="A27" i="65" s="1"/>
  <c r="A28" i="65" s="1"/>
  <c r="A29" i="65" s="1"/>
  <c r="A30" i="65" s="1"/>
  <c r="A31" i="65" s="1"/>
  <c r="A32" i="65" s="1"/>
  <c r="A33" i="65" s="1"/>
  <c r="A34" i="65" s="1"/>
  <c r="A35" i="65" s="1"/>
  <c r="A36" i="65" s="1"/>
  <c r="A37" i="65" s="1"/>
  <c r="A38" i="65" s="1"/>
  <c r="A39" i="65" s="1"/>
  <c r="A40" i="65" s="1"/>
  <c r="A41" i="65" s="1"/>
  <c r="A42" i="65" s="1"/>
  <c r="A43" i="65" s="1"/>
  <c r="A44" i="65" s="1"/>
  <c r="A45" i="65" s="1"/>
  <c r="A46" i="65" s="1"/>
  <c r="A47" i="65" s="1"/>
  <c r="A48" i="65" s="1"/>
  <c r="A49" i="65" s="1"/>
  <c r="A50" i="65" s="1"/>
  <c r="A51" i="65" s="1"/>
  <c r="S5" i="65"/>
  <c r="Q5" i="65"/>
  <c r="I5" i="65"/>
  <c r="A5" i="65"/>
  <c r="S4" i="65"/>
  <c r="Q4" i="65"/>
  <c r="L4" i="65"/>
  <c r="N4" i="65" s="1"/>
  <c r="M4" i="65" s="1"/>
  <c r="I4" i="65"/>
  <c r="H4" i="65"/>
  <c r="H5" i="65" s="1"/>
  <c r="H6" i="65" s="1"/>
  <c r="H7" i="65" s="1"/>
  <c r="H8" i="65" s="1"/>
  <c r="H9" i="65" s="1"/>
  <c r="H10" i="65" s="1"/>
  <c r="H11" i="65" s="1"/>
  <c r="H12" i="65" s="1"/>
  <c r="H13" i="65" s="1"/>
  <c r="H14" i="65" s="1"/>
  <c r="H15" i="65" s="1"/>
  <c r="H16" i="65" s="1"/>
  <c r="H17" i="65" s="1"/>
  <c r="H18" i="65" s="1"/>
  <c r="H19" i="65" s="1"/>
  <c r="H20" i="65" s="1"/>
  <c r="H21" i="65" s="1"/>
  <c r="H22" i="65" s="1"/>
  <c r="H23" i="65" s="1"/>
  <c r="H24" i="65" s="1"/>
  <c r="H25" i="65" s="1"/>
  <c r="H26" i="65" s="1"/>
  <c r="H27" i="65" s="1"/>
  <c r="H28" i="65" s="1"/>
  <c r="H29" i="65" s="1"/>
  <c r="H30" i="65" s="1"/>
  <c r="H31" i="65" s="1"/>
  <c r="H32" i="65" s="1"/>
  <c r="H33" i="65" s="1"/>
  <c r="H34" i="65" s="1"/>
  <c r="H35" i="65" s="1"/>
  <c r="H36" i="65" s="1"/>
  <c r="H37" i="65" s="1"/>
  <c r="H38" i="65" s="1"/>
  <c r="H39" i="65" s="1"/>
  <c r="H40" i="65" s="1"/>
  <c r="H41" i="65" s="1"/>
  <c r="H42" i="65" s="1"/>
  <c r="H43" i="65" s="1"/>
  <c r="H44" i="65" s="1"/>
  <c r="H45" i="65" s="1"/>
  <c r="H46" i="65" s="1"/>
  <c r="H47" i="65" s="1"/>
  <c r="H48" i="65" s="1"/>
  <c r="H49" i="65" s="1"/>
  <c r="H50" i="65" s="1"/>
  <c r="H51" i="65" s="1"/>
  <c r="T3" i="65"/>
  <c r="G4" i="65" s="1"/>
  <c r="J4" i="65" s="1"/>
  <c r="S3" i="65"/>
  <c r="N3" i="65"/>
  <c r="T1" i="65"/>
  <c r="S52" i="64"/>
  <c r="A12" i="64"/>
  <c r="A13" i="64" s="1"/>
  <c r="A9" i="64"/>
  <c r="S51" i="64"/>
  <c r="Q51" i="64"/>
  <c r="I51" i="64"/>
  <c r="S50" i="64"/>
  <c r="Q50" i="64"/>
  <c r="I50" i="64"/>
  <c r="S49" i="64"/>
  <c r="Q49" i="64"/>
  <c r="I49" i="64"/>
  <c r="Q48" i="64"/>
  <c r="I48" i="64"/>
  <c r="S47" i="64"/>
  <c r="Q47" i="64"/>
  <c r="I47" i="64"/>
  <c r="S46" i="64"/>
  <c r="Q46" i="64"/>
  <c r="I46" i="64"/>
  <c r="S45" i="64"/>
  <c r="Q45" i="64"/>
  <c r="N45" i="64"/>
  <c r="I45" i="64"/>
  <c r="Q44" i="64"/>
  <c r="I44" i="64"/>
  <c r="S43" i="64"/>
  <c r="Q43" i="64"/>
  <c r="I43" i="64"/>
  <c r="S42" i="64"/>
  <c r="Q42" i="64"/>
  <c r="N42" i="64"/>
  <c r="I42" i="64"/>
  <c r="S41" i="64"/>
  <c r="Q41" i="64"/>
  <c r="I41" i="64"/>
  <c r="S40" i="64"/>
  <c r="Q40" i="64"/>
  <c r="I40" i="64"/>
  <c r="S39" i="64"/>
  <c r="Q39" i="64"/>
  <c r="N39" i="64"/>
  <c r="I39" i="64"/>
  <c r="S38" i="64"/>
  <c r="Q38" i="64"/>
  <c r="I38" i="64"/>
  <c r="S37" i="64"/>
  <c r="Q37" i="64"/>
  <c r="I37" i="64"/>
  <c r="Q36" i="64"/>
  <c r="I36" i="64"/>
  <c r="S35" i="64"/>
  <c r="Q35" i="64"/>
  <c r="I35" i="64"/>
  <c r="S34" i="64"/>
  <c r="Q34" i="64"/>
  <c r="I34" i="64"/>
  <c r="S33" i="64"/>
  <c r="Q33" i="64"/>
  <c r="N33" i="64"/>
  <c r="I33" i="64"/>
  <c r="Q32" i="64"/>
  <c r="I32" i="64"/>
  <c r="S31" i="64"/>
  <c r="Q31" i="64"/>
  <c r="I31" i="64"/>
  <c r="S30" i="64"/>
  <c r="Q30" i="64"/>
  <c r="N30" i="64"/>
  <c r="I30" i="64"/>
  <c r="S29" i="64"/>
  <c r="Q29" i="64"/>
  <c r="I29" i="64"/>
  <c r="S28" i="64"/>
  <c r="Q28" i="64"/>
  <c r="I28" i="64"/>
  <c r="S27" i="64"/>
  <c r="Q27" i="64"/>
  <c r="N27" i="64"/>
  <c r="I27" i="64"/>
  <c r="S26" i="64"/>
  <c r="Q26" i="64"/>
  <c r="I26" i="64"/>
  <c r="S25" i="64"/>
  <c r="Q25" i="64"/>
  <c r="I25" i="64"/>
  <c r="Q24" i="64"/>
  <c r="I24" i="64"/>
  <c r="S23" i="64"/>
  <c r="Q23" i="64"/>
  <c r="I23" i="64"/>
  <c r="S22" i="64"/>
  <c r="Q22" i="64"/>
  <c r="I22" i="64"/>
  <c r="S21" i="64"/>
  <c r="Q21" i="64"/>
  <c r="N21" i="64"/>
  <c r="I21" i="64"/>
  <c r="Q20" i="64"/>
  <c r="I20" i="64"/>
  <c r="S19" i="64"/>
  <c r="Q19" i="64"/>
  <c r="I19" i="64"/>
  <c r="S18" i="64"/>
  <c r="Q18" i="64"/>
  <c r="N18" i="64"/>
  <c r="I18" i="64"/>
  <c r="S17" i="64"/>
  <c r="Q17" i="64"/>
  <c r="I17" i="64"/>
  <c r="S16" i="64"/>
  <c r="Q16" i="64"/>
  <c r="I16" i="64"/>
  <c r="S15" i="64"/>
  <c r="Q15" i="64"/>
  <c r="I15" i="64"/>
  <c r="S14" i="64"/>
  <c r="Q14" i="64"/>
  <c r="L14" i="64"/>
  <c r="N14" i="64" s="1"/>
  <c r="M14" i="64" s="1"/>
  <c r="I14" i="64"/>
  <c r="S13" i="64"/>
  <c r="Q13" i="64"/>
  <c r="L13" i="64"/>
  <c r="N13" i="64" s="1"/>
  <c r="M13" i="64" s="1"/>
  <c r="I13" i="64"/>
  <c r="S12" i="64"/>
  <c r="Q12" i="64"/>
  <c r="L12" i="64"/>
  <c r="N12" i="64" s="1"/>
  <c r="M12" i="64" s="1"/>
  <c r="I12" i="64"/>
  <c r="S11" i="64"/>
  <c r="Q11" i="64"/>
  <c r="L11" i="64"/>
  <c r="N11" i="64" s="1"/>
  <c r="M11" i="64" s="1"/>
  <c r="I11" i="64"/>
  <c r="S10" i="64"/>
  <c r="Q10" i="64"/>
  <c r="L10" i="64"/>
  <c r="N10" i="64" s="1"/>
  <c r="M10" i="64" s="1"/>
  <c r="I10" i="64"/>
  <c r="S9" i="64"/>
  <c r="Q9" i="64"/>
  <c r="L9" i="64"/>
  <c r="N9" i="64" s="1"/>
  <c r="M9" i="64" s="1"/>
  <c r="I9" i="64"/>
  <c r="S8" i="64"/>
  <c r="Q8" i="64"/>
  <c r="L8" i="64"/>
  <c r="N8" i="64" s="1"/>
  <c r="M8" i="64" s="1"/>
  <c r="I8" i="64"/>
  <c r="S7" i="64"/>
  <c r="Q7" i="64"/>
  <c r="L7" i="64"/>
  <c r="N7" i="64" s="1"/>
  <c r="M7" i="64" s="1"/>
  <c r="I7" i="64"/>
  <c r="S6" i="64"/>
  <c r="Q6" i="64"/>
  <c r="L6" i="64"/>
  <c r="N6" i="64" s="1"/>
  <c r="M6" i="64" s="1"/>
  <c r="I6" i="64"/>
  <c r="A6" i="64"/>
  <c r="A7" i="64" s="1"/>
  <c r="A8" i="64" s="1"/>
  <c r="A10" i="64" s="1"/>
  <c r="A11" i="64" s="1"/>
  <c r="S5" i="64"/>
  <c r="Q5" i="64"/>
  <c r="L5" i="64"/>
  <c r="N5" i="64" s="1"/>
  <c r="M5" i="64" s="1"/>
  <c r="I5" i="64"/>
  <c r="H5" i="64"/>
  <c r="H6" i="64" s="1"/>
  <c r="H7" i="64" s="1"/>
  <c r="H8" i="64" s="1"/>
  <c r="H9" i="64" s="1"/>
  <c r="H10" i="64" s="1"/>
  <c r="H11" i="64" s="1"/>
  <c r="H12" i="64" s="1"/>
  <c r="H13" i="64" s="1"/>
  <c r="H14" i="64" s="1"/>
  <c r="H15" i="64" s="1"/>
  <c r="H16" i="64" s="1"/>
  <c r="H17" i="64" s="1"/>
  <c r="H18" i="64" s="1"/>
  <c r="H19" i="64" s="1"/>
  <c r="H20" i="64" s="1"/>
  <c r="H21" i="64" s="1"/>
  <c r="H22" i="64" s="1"/>
  <c r="H23" i="64" s="1"/>
  <c r="H24" i="64" s="1"/>
  <c r="H25" i="64" s="1"/>
  <c r="H26" i="64" s="1"/>
  <c r="H27" i="64" s="1"/>
  <c r="H28" i="64" s="1"/>
  <c r="H29" i="64" s="1"/>
  <c r="H30" i="64" s="1"/>
  <c r="H31" i="64" s="1"/>
  <c r="H32" i="64" s="1"/>
  <c r="H33" i="64" s="1"/>
  <c r="H34" i="64" s="1"/>
  <c r="H35" i="64" s="1"/>
  <c r="H36" i="64" s="1"/>
  <c r="H37" i="64" s="1"/>
  <c r="H38" i="64" s="1"/>
  <c r="H39" i="64" s="1"/>
  <c r="H40" i="64" s="1"/>
  <c r="H41" i="64" s="1"/>
  <c r="H42" i="64" s="1"/>
  <c r="H43" i="64" s="1"/>
  <c r="H44" i="64" s="1"/>
  <c r="H45" i="64" s="1"/>
  <c r="H46" i="64" s="1"/>
  <c r="H47" i="64" s="1"/>
  <c r="H48" i="64" s="1"/>
  <c r="H49" i="64" s="1"/>
  <c r="H50" i="64" s="1"/>
  <c r="H51" i="64" s="1"/>
  <c r="A5" i="64"/>
  <c r="S4" i="64"/>
  <c r="Q4" i="64"/>
  <c r="L4" i="64"/>
  <c r="N4" i="64" s="1"/>
  <c r="M4" i="64" s="1"/>
  <c r="J4" i="64"/>
  <c r="I4" i="64"/>
  <c r="H4" i="64"/>
  <c r="T3" i="64"/>
  <c r="G4" i="64" s="1"/>
  <c r="S3" i="64"/>
  <c r="N3" i="64"/>
  <c r="T1" i="64"/>
  <c r="W13" i="38" l="1"/>
  <c r="AA12" i="38"/>
  <c r="AA12" i="36"/>
  <c r="W13" i="36"/>
  <c r="J4" i="68"/>
  <c r="K4" i="68" s="1"/>
  <c r="R4" i="68" s="1"/>
  <c r="AA12" i="68"/>
  <c r="W13" i="68"/>
  <c r="G7" i="69"/>
  <c r="J7" i="69" s="1"/>
  <c r="X12" i="69"/>
  <c r="Y12" i="69"/>
  <c r="T4" i="68"/>
  <c r="Q52" i="68"/>
  <c r="J4" i="66"/>
  <c r="T4" i="66"/>
  <c r="Q52" i="66"/>
  <c r="K4" i="65"/>
  <c r="R4" i="65" s="1"/>
  <c r="V4" i="65"/>
  <c r="T4" i="65"/>
  <c r="Q52" i="65"/>
  <c r="A14" i="64"/>
  <c r="A15" i="64" s="1"/>
  <c r="A16" i="64" s="1"/>
  <c r="A17" i="64" s="1"/>
  <c r="A18" i="64" s="1"/>
  <c r="A19" i="64" s="1"/>
  <c r="A20" i="64" s="1"/>
  <c r="A21" i="64" s="1"/>
  <c r="A22" i="64" s="1"/>
  <c r="A23" i="64" s="1"/>
  <c r="A24" i="64" s="1"/>
  <c r="A25" i="64" s="1"/>
  <c r="A26" i="64" s="1"/>
  <c r="A27" i="64" s="1"/>
  <c r="A28" i="64" s="1"/>
  <c r="A29" i="64" s="1"/>
  <c r="A30" i="64" s="1"/>
  <c r="A31" i="64" s="1"/>
  <c r="A32" i="64" s="1"/>
  <c r="A33" i="64" s="1"/>
  <c r="A34" i="64" s="1"/>
  <c r="A35" i="64" s="1"/>
  <c r="A36" i="64" s="1"/>
  <c r="A37" i="64" s="1"/>
  <c r="A38" i="64" s="1"/>
  <c r="A39" i="64" s="1"/>
  <c r="A40" i="64" s="1"/>
  <c r="A41" i="64" s="1"/>
  <c r="A42" i="64" s="1"/>
  <c r="A43" i="64" s="1"/>
  <c r="A44" i="64" s="1"/>
  <c r="A45" i="64" s="1"/>
  <c r="A46" i="64" s="1"/>
  <c r="A47" i="64" s="1"/>
  <c r="A48" i="64" s="1"/>
  <c r="A49" i="64" s="1"/>
  <c r="A50" i="64" s="1"/>
  <c r="A51" i="64" s="1"/>
  <c r="V4" i="64"/>
  <c r="K4" i="64"/>
  <c r="R4" i="64" s="1"/>
  <c r="T4" i="64"/>
  <c r="Q52" i="64"/>
  <c r="H16" i="63"/>
  <c r="Q52" i="63"/>
  <c r="I52" i="63"/>
  <c r="Q51" i="63"/>
  <c r="I51" i="63"/>
  <c r="Q50" i="63"/>
  <c r="I50" i="63"/>
  <c r="Q49" i="63"/>
  <c r="I49" i="63"/>
  <c r="Q48" i="63"/>
  <c r="I48" i="63"/>
  <c r="Q47" i="63"/>
  <c r="I47" i="63"/>
  <c r="Q46" i="63"/>
  <c r="I46" i="63"/>
  <c r="Q45" i="63"/>
  <c r="I45" i="63"/>
  <c r="Q44" i="63"/>
  <c r="I44" i="63"/>
  <c r="Q43" i="63"/>
  <c r="I43" i="63"/>
  <c r="Q42" i="63"/>
  <c r="I42" i="63"/>
  <c r="Q41" i="63"/>
  <c r="I41" i="63"/>
  <c r="Q40" i="63"/>
  <c r="I40" i="63"/>
  <c r="Q39" i="63"/>
  <c r="I39" i="63"/>
  <c r="Q38" i="63"/>
  <c r="I38" i="63"/>
  <c r="Q37" i="63"/>
  <c r="I37" i="63"/>
  <c r="Q36" i="63"/>
  <c r="I36" i="63"/>
  <c r="Q35" i="63"/>
  <c r="I35" i="63"/>
  <c r="Q34" i="63"/>
  <c r="I34" i="63"/>
  <c r="Q33" i="63"/>
  <c r="I33" i="63"/>
  <c r="Q32" i="63"/>
  <c r="I32" i="63"/>
  <c r="Q31" i="63"/>
  <c r="I31" i="63"/>
  <c r="Q30" i="63"/>
  <c r="I30" i="63"/>
  <c r="Q29" i="63"/>
  <c r="I29" i="63"/>
  <c r="Q28" i="63"/>
  <c r="I28" i="63"/>
  <c r="Q27" i="63"/>
  <c r="I27" i="63"/>
  <c r="Q26" i="63"/>
  <c r="I26" i="63"/>
  <c r="Q25" i="63"/>
  <c r="I25" i="63"/>
  <c r="Q24" i="63"/>
  <c r="I24" i="63"/>
  <c r="Q23" i="63"/>
  <c r="I23" i="63"/>
  <c r="Q22" i="63"/>
  <c r="I22" i="63"/>
  <c r="Q21" i="63"/>
  <c r="I21" i="63"/>
  <c r="Q20" i="63"/>
  <c r="I20" i="63"/>
  <c r="Q19" i="63"/>
  <c r="I19" i="63"/>
  <c r="Q18" i="63"/>
  <c r="I18" i="63"/>
  <c r="Q17" i="63"/>
  <c r="I17" i="63"/>
  <c r="H17" i="63"/>
  <c r="H18" i="63" s="1"/>
  <c r="H19" i="63" s="1"/>
  <c r="H20" i="63" s="1"/>
  <c r="H21" i="63" s="1"/>
  <c r="H22" i="63" s="1"/>
  <c r="H23" i="63" s="1"/>
  <c r="H24" i="63" s="1"/>
  <c r="H25" i="63" s="1"/>
  <c r="H26" i="63" s="1"/>
  <c r="H27" i="63" s="1"/>
  <c r="H28" i="63" s="1"/>
  <c r="H29" i="63" s="1"/>
  <c r="H30" i="63" s="1"/>
  <c r="H31" i="63" s="1"/>
  <c r="H32" i="63" s="1"/>
  <c r="H33" i="63" s="1"/>
  <c r="H34" i="63" s="1"/>
  <c r="H35" i="63" s="1"/>
  <c r="H36" i="63" s="1"/>
  <c r="H37" i="63" s="1"/>
  <c r="H38" i="63" s="1"/>
  <c r="H39" i="63" s="1"/>
  <c r="H40" i="63" s="1"/>
  <c r="H41" i="63" s="1"/>
  <c r="H42" i="63" s="1"/>
  <c r="H43" i="63" s="1"/>
  <c r="H44" i="63" s="1"/>
  <c r="H45" i="63" s="1"/>
  <c r="H46" i="63" s="1"/>
  <c r="H47" i="63" s="1"/>
  <c r="H48" i="63" s="1"/>
  <c r="H49" i="63" s="1"/>
  <c r="H50" i="63" s="1"/>
  <c r="H51" i="63" s="1"/>
  <c r="H52" i="63" s="1"/>
  <c r="Q16" i="63"/>
  <c r="I16" i="63"/>
  <c r="S15" i="63"/>
  <c r="Q15" i="63"/>
  <c r="I15" i="63"/>
  <c r="S14" i="63"/>
  <c r="Q14" i="63"/>
  <c r="I14" i="63"/>
  <c r="S13" i="63"/>
  <c r="Q13" i="63"/>
  <c r="I13" i="63"/>
  <c r="S12" i="63"/>
  <c r="Q12" i="63"/>
  <c r="I12" i="63"/>
  <c r="S11" i="63"/>
  <c r="Q11" i="63"/>
  <c r="I11" i="63"/>
  <c r="S10" i="63"/>
  <c r="Q10" i="63"/>
  <c r="I10" i="63"/>
  <c r="S9" i="63"/>
  <c r="Q9" i="63"/>
  <c r="I9" i="63"/>
  <c r="S8" i="63"/>
  <c r="Q8" i="63"/>
  <c r="I8" i="63"/>
  <c r="S7" i="63"/>
  <c r="Q7" i="63"/>
  <c r="I7" i="63"/>
  <c r="S6" i="63"/>
  <c r="Q6" i="63"/>
  <c r="I6" i="63"/>
  <c r="A6" i="63"/>
  <c r="A7" i="63" s="1"/>
  <c r="A8" i="63" s="1"/>
  <c r="A9" i="63" s="1"/>
  <c r="A10" i="63" s="1"/>
  <c r="A11" i="63" s="1"/>
  <c r="A12" i="63" s="1"/>
  <c r="A13" i="63" s="1"/>
  <c r="A14" i="63" s="1"/>
  <c r="A15" i="63" s="1"/>
  <c r="A16" i="63" s="1"/>
  <c r="A17" i="63" s="1"/>
  <c r="A18" i="63" s="1"/>
  <c r="A19" i="63" s="1"/>
  <c r="A20" i="63" s="1"/>
  <c r="A21" i="63" s="1"/>
  <c r="A22" i="63" s="1"/>
  <c r="A23" i="63" s="1"/>
  <c r="A24" i="63" s="1"/>
  <c r="A25" i="63" s="1"/>
  <c r="A26" i="63" s="1"/>
  <c r="A27" i="63" s="1"/>
  <c r="A28" i="63" s="1"/>
  <c r="A29" i="63" s="1"/>
  <c r="A30" i="63" s="1"/>
  <c r="A31" i="63" s="1"/>
  <c r="A32" i="63" s="1"/>
  <c r="A33" i="63" s="1"/>
  <c r="A34" i="63" s="1"/>
  <c r="A35" i="63" s="1"/>
  <c r="A36" i="63" s="1"/>
  <c r="A37" i="63" s="1"/>
  <c r="A38" i="63" s="1"/>
  <c r="A39" i="63" s="1"/>
  <c r="A40" i="63" s="1"/>
  <c r="A41" i="63" s="1"/>
  <c r="A42" i="63" s="1"/>
  <c r="A43" i="63" s="1"/>
  <c r="A44" i="63" s="1"/>
  <c r="A45" i="63" s="1"/>
  <c r="A46" i="63" s="1"/>
  <c r="A47" i="63" s="1"/>
  <c r="A48" i="63" s="1"/>
  <c r="A49" i="63" s="1"/>
  <c r="A50" i="63" s="1"/>
  <c r="A51" i="63" s="1"/>
  <c r="A52" i="63" s="1"/>
  <c r="S5" i="63"/>
  <c r="Q5" i="63"/>
  <c r="Q53" i="63" s="1"/>
  <c r="I5" i="63"/>
  <c r="S4" i="63"/>
  <c r="I4" i="63"/>
  <c r="H4" i="63"/>
  <c r="H5" i="63" s="1"/>
  <c r="H6" i="63" s="1"/>
  <c r="H7" i="63" s="1"/>
  <c r="H8" i="63" s="1"/>
  <c r="H9" i="63" s="1"/>
  <c r="H10" i="63" s="1"/>
  <c r="H11" i="63" s="1"/>
  <c r="H12" i="63" s="1"/>
  <c r="H13" i="63" s="1"/>
  <c r="H14" i="63" s="1"/>
  <c r="H15" i="63" s="1"/>
  <c r="G4" i="63"/>
  <c r="J4" i="63" s="1"/>
  <c r="T3" i="63"/>
  <c r="S3" i="63"/>
  <c r="N3" i="63"/>
  <c r="T1" i="63"/>
  <c r="H17" i="61"/>
  <c r="H18" i="61" s="1"/>
  <c r="H19" i="61" s="1"/>
  <c r="H20" i="61" s="1"/>
  <c r="H21" i="61" s="1"/>
  <c r="H22" i="61" s="1"/>
  <c r="H23" i="61" s="1"/>
  <c r="H24" i="61" s="1"/>
  <c r="H25" i="61" s="1"/>
  <c r="H26" i="61" s="1"/>
  <c r="H27" i="61" s="1"/>
  <c r="H28" i="61" s="1"/>
  <c r="H29" i="61" s="1"/>
  <c r="H30" i="61" s="1"/>
  <c r="H31" i="61" s="1"/>
  <c r="H32" i="61" s="1"/>
  <c r="H33" i="61" s="1"/>
  <c r="H34" i="61" s="1"/>
  <c r="H35" i="61" s="1"/>
  <c r="H36" i="61" s="1"/>
  <c r="H37" i="61" s="1"/>
  <c r="H38" i="61" s="1"/>
  <c r="H39" i="61" s="1"/>
  <c r="H40" i="61" s="1"/>
  <c r="H41" i="61" s="1"/>
  <c r="H42" i="61" s="1"/>
  <c r="H43" i="61" s="1"/>
  <c r="H44" i="61" s="1"/>
  <c r="H45" i="61" s="1"/>
  <c r="H46" i="61" s="1"/>
  <c r="H47" i="61" s="1"/>
  <c r="H48" i="61" s="1"/>
  <c r="H49" i="61" s="1"/>
  <c r="H50" i="61" s="1"/>
  <c r="H51" i="61" s="1"/>
  <c r="H52" i="61" s="1"/>
  <c r="Q52" i="61"/>
  <c r="I52" i="61"/>
  <c r="Q51" i="61"/>
  <c r="I51" i="61"/>
  <c r="Q50" i="61"/>
  <c r="I50" i="61"/>
  <c r="Q49" i="61"/>
  <c r="I49" i="61"/>
  <c r="Q48" i="61"/>
  <c r="I48" i="61"/>
  <c r="Q47" i="61"/>
  <c r="I47" i="61"/>
  <c r="Q46" i="61"/>
  <c r="I46" i="61"/>
  <c r="Q45" i="61"/>
  <c r="I45" i="61"/>
  <c r="Q44" i="61"/>
  <c r="I44" i="61"/>
  <c r="Q43" i="61"/>
  <c r="I43" i="61"/>
  <c r="Q42" i="61"/>
  <c r="I42" i="61"/>
  <c r="Q41" i="61"/>
  <c r="I41" i="61"/>
  <c r="Q40" i="61"/>
  <c r="I40" i="61"/>
  <c r="Q39" i="61"/>
  <c r="I39" i="61"/>
  <c r="Q38" i="61"/>
  <c r="I38" i="61"/>
  <c r="Q37" i="61"/>
  <c r="I37" i="61"/>
  <c r="Q36" i="61"/>
  <c r="I36" i="61"/>
  <c r="Q35" i="61"/>
  <c r="I35" i="61"/>
  <c r="Q34" i="61"/>
  <c r="I34" i="61"/>
  <c r="Q33" i="61"/>
  <c r="I33" i="61"/>
  <c r="Q32" i="61"/>
  <c r="I32" i="61"/>
  <c r="Q31" i="61"/>
  <c r="I31" i="61"/>
  <c r="Q30" i="61"/>
  <c r="I30" i="61"/>
  <c r="Q29" i="61"/>
  <c r="I29" i="61"/>
  <c r="Q28" i="61"/>
  <c r="I28" i="61"/>
  <c r="Q27" i="61"/>
  <c r="I27" i="61"/>
  <c r="Q26" i="61"/>
  <c r="I26" i="61"/>
  <c r="Q25" i="61"/>
  <c r="I25" i="61"/>
  <c r="Q24" i="61"/>
  <c r="I24" i="61"/>
  <c r="Q23" i="61"/>
  <c r="I23" i="61"/>
  <c r="Q22" i="61"/>
  <c r="I22" i="61"/>
  <c r="Q21" i="61"/>
  <c r="I21" i="61"/>
  <c r="Q20" i="61"/>
  <c r="I20" i="61"/>
  <c r="Q19" i="61"/>
  <c r="I19" i="61"/>
  <c r="Q18" i="61"/>
  <c r="I18" i="61"/>
  <c r="Q17" i="61"/>
  <c r="I17" i="61"/>
  <c r="Q16" i="61"/>
  <c r="I16" i="61"/>
  <c r="S15" i="61"/>
  <c r="Q15" i="61"/>
  <c r="I15" i="61"/>
  <c r="S14" i="61"/>
  <c r="Q14" i="61"/>
  <c r="I14" i="61"/>
  <c r="S13" i="61"/>
  <c r="Q13" i="61"/>
  <c r="I13" i="61"/>
  <c r="S12" i="61"/>
  <c r="Q12" i="61"/>
  <c r="I12" i="61"/>
  <c r="S11" i="61"/>
  <c r="Q11" i="61"/>
  <c r="I11" i="61"/>
  <c r="S10" i="61"/>
  <c r="Q10" i="61"/>
  <c r="I10" i="61"/>
  <c r="S9" i="61"/>
  <c r="Q9" i="61"/>
  <c r="I9" i="61"/>
  <c r="A9" i="61"/>
  <c r="A10" i="61" s="1"/>
  <c r="A11" i="61" s="1"/>
  <c r="A12" i="61" s="1"/>
  <c r="A13" i="61" s="1"/>
  <c r="A14" i="61" s="1"/>
  <c r="A15" i="61" s="1"/>
  <c r="A16" i="61" s="1"/>
  <c r="A17" i="61" s="1"/>
  <c r="A18" i="61" s="1"/>
  <c r="A19" i="61" s="1"/>
  <c r="A20" i="61" s="1"/>
  <c r="A21" i="61" s="1"/>
  <c r="A22" i="61" s="1"/>
  <c r="A23" i="61" s="1"/>
  <c r="A24" i="61" s="1"/>
  <c r="A25" i="61" s="1"/>
  <c r="A26" i="61" s="1"/>
  <c r="A27" i="61" s="1"/>
  <c r="A28" i="61" s="1"/>
  <c r="A29" i="61" s="1"/>
  <c r="A30" i="61" s="1"/>
  <c r="A31" i="61" s="1"/>
  <c r="A32" i="61" s="1"/>
  <c r="A33" i="61" s="1"/>
  <c r="A34" i="61" s="1"/>
  <c r="A35" i="61" s="1"/>
  <c r="A36" i="61" s="1"/>
  <c r="A37" i="61" s="1"/>
  <c r="A38" i="61" s="1"/>
  <c r="A39" i="61" s="1"/>
  <c r="A40" i="61" s="1"/>
  <c r="A41" i="61" s="1"/>
  <c r="A42" i="61" s="1"/>
  <c r="A43" i="61" s="1"/>
  <c r="A44" i="61" s="1"/>
  <c r="A45" i="61" s="1"/>
  <c r="A46" i="61" s="1"/>
  <c r="A47" i="61" s="1"/>
  <c r="A48" i="61" s="1"/>
  <c r="A49" i="61" s="1"/>
  <c r="A50" i="61" s="1"/>
  <c r="A51" i="61" s="1"/>
  <c r="A52" i="61" s="1"/>
  <c r="S8" i="61"/>
  <c r="Q8" i="61"/>
  <c r="I8" i="61"/>
  <c r="S7" i="61"/>
  <c r="Q7" i="61"/>
  <c r="I7" i="61"/>
  <c r="A7" i="61"/>
  <c r="A8" i="61" s="1"/>
  <c r="S6" i="61"/>
  <c r="Q6" i="61"/>
  <c r="I6" i="61"/>
  <c r="A6" i="61"/>
  <c r="S5" i="61"/>
  <c r="Q5" i="61"/>
  <c r="L5" i="61"/>
  <c r="N5" i="61" s="1"/>
  <c r="M5" i="61" s="1"/>
  <c r="I5" i="61"/>
  <c r="H5" i="61"/>
  <c r="H6" i="61" s="1"/>
  <c r="H7" i="61" s="1"/>
  <c r="H8" i="61" s="1"/>
  <c r="H9" i="61" s="1"/>
  <c r="H10" i="61" s="1"/>
  <c r="H11" i="61" s="1"/>
  <c r="H12" i="61" s="1"/>
  <c r="H13" i="61" s="1"/>
  <c r="H14" i="61" s="1"/>
  <c r="H15" i="61" s="1"/>
  <c r="S4" i="61"/>
  <c r="I4" i="61"/>
  <c r="H4" i="61"/>
  <c r="T3" i="61"/>
  <c r="S3" i="61"/>
  <c r="N3" i="61"/>
  <c r="T1" i="61"/>
  <c r="N46" i="60"/>
  <c r="N49" i="60" s="1"/>
  <c r="N37" i="60"/>
  <c r="N40" i="60" s="1"/>
  <c r="N43" i="60" s="1"/>
  <c r="N28" i="60"/>
  <c r="N31" i="60" s="1"/>
  <c r="N34" i="60" s="1"/>
  <c r="N19" i="60"/>
  <c r="N22" i="60" s="1"/>
  <c r="N25" i="60" s="1"/>
  <c r="Q52" i="60"/>
  <c r="I52" i="60"/>
  <c r="Q51" i="60"/>
  <c r="L51" i="60"/>
  <c r="I51" i="60"/>
  <c r="Q50" i="60"/>
  <c r="L50" i="60"/>
  <c r="I50" i="60"/>
  <c r="Q49" i="60"/>
  <c r="I49" i="60"/>
  <c r="Q48" i="60"/>
  <c r="L48" i="60"/>
  <c r="I48" i="60"/>
  <c r="Q47" i="60"/>
  <c r="L47" i="60"/>
  <c r="I47" i="60"/>
  <c r="Q46" i="60"/>
  <c r="I46" i="60"/>
  <c r="Q45" i="60"/>
  <c r="L45" i="60"/>
  <c r="I45" i="60"/>
  <c r="Q44" i="60"/>
  <c r="L44" i="60"/>
  <c r="I44" i="60"/>
  <c r="Q43" i="60"/>
  <c r="I43" i="60"/>
  <c r="Q42" i="60"/>
  <c r="L42" i="60"/>
  <c r="I42" i="60"/>
  <c r="Q41" i="60"/>
  <c r="L41" i="60"/>
  <c r="I41" i="60"/>
  <c r="Q40" i="60"/>
  <c r="I40" i="60"/>
  <c r="Q39" i="60"/>
  <c r="L39" i="60"/>
  <c r="I39" i="60"/>
  <c r="Q38" i="60"/>
  <c r="L38" i="60"/>
  <c r="I38" i="60"/>
  <c r="Q37" i="60"/>
  <c r="I37" i="60"/>
  <c r="Q36" i="60"/>
  <c r="L36" i="60"/>
  <c r="I36" i="60"/>
  <c r="Q35" i="60"/>
  <c r="L35" i="60"/>
  <c r="I35" i="60"/>
  <c r="Q34" i="60"/>
  <c r="I34" i="60"/>
  <c r="Q33" i="60"/>
  <c r="L33" i="60"/>
  <c r="I33" i="60"/>
  <c r="Q32" i="60"/>
  <c r="L32" i="60"/>
  <c r="I32" i="60"/>
  <c r="Q31" i="60"/>
  <c r="I31" i="60"/>
  <c r="Q30" i="60"/>
  <c r="L30" i="60"/>
  <c r="I30" i="60"/>
  <c r="Q29" i="60"/>
  <c r="L29" i="60"/>
  <c r="I29" i="60"/>
  <c r="Q28" i="60"/>
  <c r="I28" i="60"/>
  <c r="Q27" i="60"/>
  <c r="L27" i="60"/>
  <c r="I27" i="60"/>
  <c r="Q26" i="60"/>
  <c r="L26" i="60"/>
  <c r="I26" i="60"/>
  <c r="Q25" i="60"/>
  <c r="I25" i="60"/>
  <c r="Q24" i="60"/>
  <c r="L24" i="60"/>
  <c r="I24" i="60"/>
  <c r="Q23" i="60"/>
  <c r="L23" i="60"/>
  <c r="I23" i="60"/>
  <c r="Q22" i="60"/>
  <c r="I22" i="60"/>
  <c r="Q21" i="60"/>
  <c r="L21" i="60"/>
  <c r="I21" i="60"/>
  <c r="Q20" i="60"/>
  <c r="L20" i="60"/>
  <c r="I20" i="60"/>
  <c r="Q19" i="60"/>
  <c r="I19" i="60"/>
  <c r="Q18" i="60"/>
  <c r="L18" i="60"/>
  <c r="I18" i="60"/>
  <c r="Q17" i="60"/>
  <c r="L17" i="60"/>
  <c r="I17" i="60"/>
  <c r="H17" i="60"/>
  <c r="H18" i="60" s="1"/>
  <c r="H19" i="60" s="1"/>
  <c r="H20" i="60" s="1"/>
  <c r="H21" i="60" s="1"/>
  <c r="H22" i="60" s="1"/>
  <c r="H23" i="60" s="1"/>
  <c r="H24" i="60" s="1"/>
  <c r="H25" i="60" s="1"/>
  <c r="H26" i="60" s="1"/>
  <c r="H27" i="60" s="1"/>
  <c r="H28" i="60" s="1"/>
  <c r="H29" i="60" s="1"/>
  <c r="H30" i="60" s="1"/>
  <c r="H31" i="60" s="1"/>
  <c r="H32" i="60" s="1"/>
  <c r="H33" i="60" s="1"/>
  <c r="H34" i="60" s="1"/>
  <c r="H35" i="60" s="1"/>
  <c r="H36" i="60" s="1"/>
  <c r="H37" i="60" s="1"/>
  <c r="H38" i="60" s="1"/>
  <c r="H39" i="60" s="1"/>
  <c r="H40" i="60" s="1"/>
  <c r="H41" i="60" s="1"/>
  <c r="H42" i="60" s="1"/>
  <c r="H43" i="60" s="1"/>
  <c r="H44" i="60" s="1"/>
  <c r="H45" i="60" s="1"/>
  <c r="H46" i="60" s="1"/>
  <c r="H47" i="60" s="1"/>
  <c r="H48" i="60" s="1"/>
  <c r="H49" i="60" s="1"/>
  <c r="H50" i="60" s="1"/>
  <c r="H51" i="60" s="1"/>
  <c r="H52" i="60" s="1"/>
  <c r="A17" i="60"/>
  <c r="A18" i="60" s="1"/>
  <c r="A19" i="60" s="1"/>
  <c r="A20" i="60" s="1"/>
  <c r="A21" i="60" s="1"/>
  <c r="A22" i="60" s="1"/>
  <c r="A23" i="60" s="1"/>
  <c r="A24" i="60" s="1"/>
  <c r="A25" i="60" s="1"/>
  <c r="A26" i="60" s="1"/>
  <c r="A27" i="60" s="1"/>
  <c r="A28" i="60" s="1"/>
  <c r="A29" i="60" s="1"/>
  <c r="A30" i="60" s="1"/>
  <c r="A31" i="60" s="1"/>
  <c r="A32" i="60" s="1"/>
  <c r="A33" i="60" s="1"/>
  <c r="A34" i="60" s="1"/>
  <c r="A35" i="60" s="1"/>
  <c r="A36" i="60" s="1"/>
  <c r="A37" i="60" s="1"/>
  <c r="A38" i="60" s="1"/>
  <c r="A39" i="60" s="1"/>
  <c r="A40" i="60" s="1"/>
  <c r="A41" i="60" s="1"/>
  <c r="A42" i="60" s="1"/>
  <c r="A43" i="60" s="1"/>
  <c r="A44" i="60" s="1"/>
  <c r="A45" i="60" s="1"/>
  <c r="A46" i="60" s="1"/>
  <c r="A47" i="60" s="1"/>
  <c r="A48" i="60" s="1"/>
  <c r="A49" i="60" s="1"/>
  <c r="A50" i="60" s="1"/>
  <c r="A51" i="60" s="1"/>
  <c r="A52" i="60" s="1"/>
  <c r="Q16" i="60"/>
  <c r="I16" i="60"/>
  <c r="Q15" i="60"/>
  <c r="L15" i="60"/>
  <c r="N15" i="60" s="1"/>
  <c r="M15" i="60" s="1"/>
  <c r="I15" i="60"/>
  <c r="Q14" i="60"/>
  <c r="L14" i="60"/>
  <c r="N14" i="60" s="1"/>
  <c r="M14" i="60" s="1"/>
  <c r="I14" i="60"/>
  <c r="Q13" i="60"/>
  <c r="L13" i="60"/>
  <c r="N13" i="60" s="1"/>
  <c r="M13" i="60" s="1"/>
  <c r="I13" i="60"/>
  <c r="Q12" i="60"/>
  <c r="L12" i="60"/>
  <c r="N12" i="60" s="1"/>
  <c r="M12" i="60" s="1"/>
  <c r="I12" i="60"/>
  <c r="Q11" i="60"/>
  <c r="L11" i="60"/>
  <c r="N11" i="60" s="1"/>
  <c r="M11" i="60" s="1"/>
  <c r="I11" i="60"/>
  <c r="Q10" i="60"/>
  <c r="L10" i="60"/>
  <c r="N10" i="60" s="1"/>
  <c r="M10" i="60" s="1"/>
  <c r="I10" i="60"/>
  <c r="Q9" i="60"/>
  <c r="L9" i="60"/>
  <c r="N9" i="60" s="1"/>
  <c r="M9" i="60" s="1"/>
  <c r="I9" i="60"/>
  <c r="Q8" i="60"/>
  <c r="L8" i="60"/>
  <c r="N8" i="60" s="1"/>
  <c r="M8" i="60" s="1"/>
  <c r="I8" i="60"/>
  <c r="Q7" i="60"/>
  <c r="L7" i="60"/>
  <c r="N7" i="60" s="1"/>
  <c r="M7" i="60" s="1"/>
  <c r="I7" i="60"/>
  <c r="Q6" i="60"/>
  <c r="L6" i="60"/>
  <c r="N6" i="60" s="1"/>
  <c r="M6" i="60" s="1"/>
  <c r="I6" i="60"/>
  <c r="A6" i="60"/>
  <c r="A7" i="60" s="1"/>
  <c r="A8" i="60" s="1"/>
  <c r="A9" i="60" s="1"/>
  <c r="A10" i="60" s="1"/>
  <c r="A11" i="60" s="1"/>
  <c r="A12" i="60" s="1"/>
  <c r="A13" i="60" s="1"/>
  <c r="A14" i="60" s="1"/>
  <c r="A15" i="60" s="1"/>
  <c r="A16" i="60" s="1"/>
  <c r="L5" i="60"/>
  <c r="N5" i="60" s="1"/>
  <c r="M5" i="60" s="1"/>
  <c r="I5" i="60"/>
  <c r="S4" i="60"/>
  <c r="I4" i="60"/>
  <c r="H4" i="60"/>
  <c r="H5" i="60" s="1"/>
  <c r="H6" i="60" s="1"/>
  <c r="H7" i="60" s="1"/>
  <c r="H8" i="60" s="1"/>
  <c r="H9" i="60" s="1"/>
  <c r="H10" i="60" s="1"/>
  <c r="H11" i="60" s="1"/>
  <c r="H12" i="60" s="1"/>
  <c r="H13" i="60" s="1"/>
  <c r="H14" i="60" s="1"/>
  <c r="H15" i="60" s="1"/>
  <c r="G4" i="60"/>
  <c r="J4" i="60" s="1"/>
  <c r="T3" i="60"/>
  <c r="S3" i="60"/>
  <c r="N3" i="60"/>
  <c r="T1" i="60"/>
  <c r="Q5" i="60" s="1"/>
  <c r="Q53" i="60" s="1"/>
  <c r="M40" i="58"/>
  <c r="M43" i="58" s="1"/>
  <c r="Q52" i="58"/>
  <c r="I52" i="58"/>
  <c r="Q51" i="58"/>
  <c r="I51" i="58"/>
  <c r="Q50" i="58"/>
  <c r="I50" i="58"/>
  <c r="Q49" i="58"/>
  <c r="I49" i="58"/>
  <c r="Q48" i="58"/>
  <c r="I48" i="58"/>
  <c r="Q47" i="58"/>
  <c r="I47" i="58"/>
  <c r="Q46" i="58"/>
  <c r="I46" i="58"/>
  <c r="Q45" i="58"/>
  <c r="I45" i="58"/>
  <c r="Q44" i="58"/>
  <c r="I44" i="58"/>
  <c r="Q43" i="58"/>
  <c r="I43" i="58"/>
  <c r="Q42" i="58"/>
  <c r="I42" i="58"/>
  <c r="Q41" i="58"/>
  <c r="I41" i="58"/>
  <c r="Q40" i="58"/>
  <c r="I40" i="58"/>
  <c r="Q39" i="58"/>
  <c r="I39" i="58"/>
  <c r="Q38" i="58"/>
  <c r="I38" i="58"/>
  <c r="Q37" i="58"/>
  <c r="I37" i="58"/>
  <c r="Q36" i="58"/>
  <c r="I36" i="58"/>
  <c r="Q35" i="58"/>
  <c r="I35" i="58"/>
  <c r="Q34" i="58"/>
  <c r="I34" i="58"/>
  <c r="Q33" i="58"/>
  <c r="I33" i="58"/>
  <c r="Q32" i="58"/>
  <c r="I32" i="58"/>
  <c r="Q31" i="58"/>
  <c r="I31" i="58"/>
  <c r="Q30" i="58"/>
  <c r="I30" i="58"/>
  <c r="Q29" i="58"/>
  <c r="I29" i="58"/>
  <c r="Q28" i="58"/>
  <c r="M28" i="58"/>
  <c r="M31" i="58" s="1"/>
  <c r="M34" i="58" s="1"/>
  <c r="I28" i="58"/>
  <c r="Q27" i="58"/>
  <c r="I27" i="58"/>
  <c r="Q26" i="58"/>
  <c r="I26" i="58"/>
  <c r="Q25" i="58"/>
  <c r="I25" i="58"/>
  <c r="Q24" i="58"/>
  <c r="I24" i="58"/>
  <c r="Q23" i="58"/>
  <c r="I23" i="58"/>
  <c r="Q22" i="58"/>
  <c r="I22" i="58"/>
  <c r="Q21" i="58"/>
  <c r="I21" i="58"/>
  <c r="Q20" i="58"/>
  <c r="I20" i="58"/>
  <c r="Q19" i="58"/>
  <c r="M19" i="58"/>
  <c r="M22" i="58" s="1"/>
  <c r="M25" i="58" s="1"/>
  <c r="I19" i="58"/>
  <c r="Q18" i="58"/>
  <c r="I18" i="58"/>
  <c r="H18" i="58"/>
  <c r="H19" i="58" s="1"/>
  <c r="H20" i="58" s="1"/>
  <c r="H21" i="58" s="1"/>
  <c r="H22" i="58" s="1"/>
  <c r="H23" i="58" s="1"/>
  <c r="H24" i="58" s="1"/>
  <c r="H25" i="58" s="1"/>
  <c r="H26" i="58" s="1"/>
  <c r="H27" i="58" s="1"/>
  <c r="H28" i="58" s="1"/>
  <c r="H29" i="58" s="1"/>
  <c r="H30" i="58" s="1"/>
  <c r="H31" i="58" s="1"/>
  <c r="H32" i="58" s="1"/>
  <c r="H33" i="58" s="1"/>
  <c r="H34" i="58" s="1"/>
  <c r="H35" i="58" s="1"/>
  <c r="H36" i="58" s="1"/>
  <c r="H37" i="58" s="1"/>
  <c r="H38" i="58" s="1"/>
  <c r="H39" i="58" s="1"/>
  <c r="H40" i="58" s="1"/>
  <c r="H41" i="58" s="1"/>
  <c r="H42" i="58" s="1"/>
  <c r="H43" i="58" s="1"/>
  <c r="H44" i="58" s="1"/>
  <c r="H45" i="58" s="1"/>
  <c r="H46" i="58" s="1"/>
  <c r="H47" i="58" s="1"/>
  <c r="H48" i="58" s="1"/>
  <c r="H49" i="58" s="1"/>
  <c r="H50" i="58" s="1"/>
  <c r="H51" i="58" s="1"/>
  <c r="H52" i="58" s="1"/>
  <c r="Q17" i="58"/>
  <c r="I17" i="58"/>
  <c r="H17" i="58"/>
  <c r="Q16" i="58"/>
  <c r="I16" i="58"/>
  <c r="Q15" i="58"/>
  <c r="L15" i="58"/>
  <c r="N15" i="58" s="1"/>
  <c r="M15" i="58" s="1"/>
  <c r="I15" i="58"/>
  <c r="Q14" i="58"/>
  <c r="L14" i="58"/>
  <c r="N14" i="58" s="1"/>
  <c r="M14" i="58" s="1"/>
  <c r="I14" i="58"/>
  <c r="Q13" i="58"/>
  <c r="L13" i="58"/>
  <c r="N13" i="58" s="1"/>
  <c r="M13" i="58" s="1"/>
  <c r="I13" i="58"/>
  <c r="Q12" i="58"/>
  <c r="L12" i="58"/>
  <c r="N12" i="58" s="1"/>
  <c r="M12" i="58" s="1"/>
  <c r="I12" i="58"/>
  <c r="Q11" i="58"/>
  <c r="L11" i="58"/>
  <c r="N11" i="58" s="1"/>
  <c r="M11" i="58" s="1"/>
  <c r="I11" i="58"/>
  <c r="Q10" i="58"/>
  <c r="L10" i="58"/>
  <c r="N10" i="58" s="1"/>
  <c r="M10" i="58" s="1"/>
  <c r="I10" i="58"/>
  <c r="Q9" i="58"/>
  <c r="L9" i="58"/>
  <c r="N9" i="58" s="1"/>
  <c r="M9" i="58" s="1"/>
  <c r="I9" i="58"/>
  <c r="Q8" i="58"/>
  <c r="L8" i="58"/>
  <c r="N8" i="58" s="1"/>
  <c r="M8" i="58" s="1"/>
  <c r="I8" i="58"/>
  <c r="Q7" i="58"/>
  <c r="L7" i="58"/>
  <c r="N7" i="58" s="1"/>
  <c r="M7" i="58" s="1"/>
  <c r="I7" i="58"/>
  <c r="A7" i="58"/>
  <c r="A8" i="58" s="1"/>
  <c r="A9" i="58" s="1"/>
  <c r="A10" i="58" s="1"/>
  <c r="A11" i="58" s="1"/>
  <c r="A12" i="58" s="1"/>
  <c r="A13" i="58" s="1"/>
  <c r="A14" i="58" s="1"/>
  <c r="A15" i="58" s="1"/>
  <c r="A16" i="58" s="1"/>
  <c r="A17" i="58" s="1"/>
  <c r="A18" i="58" s="1"/>
  <c r="A19" i="58" s="1"/>
  <c r="A20" i="58" s="1"/>
  <c r="A21" i="58" s="1"/>
  <c r="A22" i="58" s="1"/>
  <c r="A23" i="58" s="1"/>
  <c r="A24" i="58" s="1"/>
  <c r="A25" i="58" s="1"/>
  <c r="A26" i="58" s="1"/>
  <c r="A27" i="58" s="1"/>
  <c r="A28" i="58" s="1"/>
  <c r="A29" i="58" s="1"/>
  <c r="A30" i="58" s="1"/>
  <c r="A31" i="58" s="1"/>
  <c r="A32" i="58" s="1"/>
  <c r="A33" i="58" s="1"/>
  <c r="A34" i="58" s="1"/>
  <c r="A35" i="58" s="1"/>
  <c r="A36" i="58" s="1"/>
  <c r="A37" i="58" s="1"/>
  <c r="A38" i="58" s="1"/>
  <c r="A39" i="58" s="1"/>
  <c r="A40" i="58" s="1"/>
  <c r="A41" i="58" s="1"/>
  <c r="A42" i="58" s="1"/>
  <c r="A43" i="58" s="1"/>
  <c r="A44" i="58" s="1"/>
  <c r="A45" i="58" s="1"/>
  <c r="A46" i="58" s="1"/>
  <c r="A47" i="58" s="1"/>
  <c r="A48" i="58" s="1"/>
  <c r="A49" i="58" s="1"/>
  <c r="A50" i="58" s="1"/>
  <c r="A51" i="58" s="1"/>
  <c r="A52" i="58" s="1"/>
  <c r="Q6" i="58"/>
  <c r="L6" i="58"/>
  <c r="N6" i="58" s="1"/>
  <c r="M6" i="58" s="1"/>
  <c r="I6" i="58"/>
  <c r="A6" i="58"/>
  <c r="L5" i="58"/>
  <c r="N5" i="58" s="1"/>
  <c r="M5" i="58" s="1"/>
  <c r="I5" i="58"/>
  <c r="S4" i="58"/>
  <c r="I4" i="58"/>
  <c r="H4" i="58"/>
  <c r="H5" i="58" s="1"/>
  <c r="H6" i="58" s="1"/>
  <c r="H7" i="58" s="1"/>
  <c r="H8" i="58" s="1"/>
  <c r="H9" i="58" s="1"/>
  <c r="H10" i="58" s="1"/>
  <c r="H11" i="58" s="1"/>
  <c r="H12" i="58" s="1"/>
  <c r="H13" i="58" s="1"/>
  <c r="H14" i="58" s="1"/>
  <c r="H15" i="58" s="1"/>
  <c r="T3" i="58"/>
  <c r="G4" i="58" s="1"/>
  <c r="S3" i="58"/>
  <c r="N3" i="58"/>
  <c r="T1" i="58"/>
  <c r="Q5" i="58" s="1"/>
  <c r="X13" i="38" l="1"/>
  <c r="Y13" i="38" s="1"/>
  <c r="X13" i="36"/>
  <c r="Y13" i="36" s="1"/>
  <c r="V4" i="68"/>
  <c r="X13" i="68"/>
  <c r="Y13" i="68" s="1"/>
  <c r="AA12" i="69"/>
  <c r="W13" i="69"/>
  <c r="K7" i="69"/>
  <c r="M49" i="58"/>
  <c r="J58" i="58"/>
  <c r="G5" i="68"/>
  <c r="J5" i="68" s="1"/>
  <c r="T5" i="68"/>
  <c r="G5" i="66"/>
  <c r="K4" i="66"/>
  <c r="R4" i="66" s="1"/>
  <c r="G5" i="65"/>
  <c r="J5" i="65" s="1"/>
  <c r="G5" i="64"/>
  <c r="J5" i="64" s="1"/>
  <c r="T5" i="64"/>
  <c r="K4" i="63"/>
  <c r="V4" i="63" s="1"/>
  <c r="Q53" i="61"/>
  <c r="G4" i="61"/>
  <c r="J4" i="61" s="1"/>
  <c r="K4" i="60"/>
  <c r="L4" i="60" s="1"/>
  <c r="J4" i="58"/>
  <c r="K4" i="58" s="1"/>
  <c r="V4" i="58" s="1"/>
  <c r="Q53" i="58"/>
  <c r="H43" i="57"/>
  <c r="H34" i="57"/>
  <c r="H35" i="57" s="1"/>
  <c r="H36" i="57" s="1"/>
  <c r="H37" i="57" s="1"/>
  <c r="H38" i="57" s="1"/>
  <c r="H39" i="57" s="1"/>
  <c r="H40" i="57" s="1"/>
  <c r="H41" i="57" s="1"/>
  <c r="H42" i="57" s="1"/>
  <c r="H25" i="57"/>
  <c r="Q52" i="57"/>
  <c r="I52" i="57"/>
  <c r="Q51" i="57"/>
  <c r="I51" i="57"/>
  <c r="Q50" i="57"/>
  <c r="I50" i="57"/>
  <c r="Q49" i="57"/>
  <c r="I49" i="57"/>
  <c r="Q48" i="57"/>
  <c r="I48" i="57"/>
  <c r="Q47" i="57"/>
  <c r="I47" i="57"/>
  <c r="Q46" i="57"/>
  <c r="I46" i="57"/>
  <c r="Q45" i="57"/>
  <c r="I45" i="57"/>
  <c r="Q44" i="57"/>
  <c r="I44" i="57"/>
  <c r="H44" i="57"/>
  <c r="H45" i="57" s="1"/>
  <c r="H46" i="57" s="1"/>
  <c r="H47" i="57" s="1"/>
  <c r="H48" i="57" s="1"/>
  <c r="H49" i="57" s="1"/>
  <c r="H50" i="57" s="1"/>
  <c r="H51" i="57" s="1"/>
  <c r="H52" i="57" s="1"/>
  <c r="Q43" i="57"/>
  <c r="I43" i="57"/>
  <c r="Q42" i="57"/>
  <c r="I42" i="57"/>
  <c r="Q41" i="57"/>
  <c r="I41" i="57"/>
  <c r="Q40" i="57"/>
  <c r="I40" i="57"/>
  <c r="Q39" i="57"/>
  <c r="I39" i="57"/>
  <c r="Q38" i="57"/>
  <c r="I38" i="57"/>
  <c r="Q37" i="57"/>
  <c r="I37" i="57"/>
  <c r="Q36" i="57"/>
  <c r="I36" i="57"/>
  <c r="Q35" i="57"/>
  <c r="I35" i="57"/>
  <c r="Q34" i="57"/>
  <c r="I34" i="57"/>
  <c r="Q33" i="57"/>
  <c r="I33" i="57"/>
  <c r="Q32" i="57"/>
  <c r="I32" i="57"/>
  <c r="Q31" i="57"/>
  <c r="I31" i="57"/>
  <c r="Q30" i="57"/>
  <c r="I30" i="57"/>
  <c r="Q29" i="57"/>
  <c r="I29" i="57"/>
  <c r="Q28" i="57"/>
  <c r="I28" i="57"/>
  <c r="Q27" i="57"/>
  <c r="I27" i="57"/>
  <c r="Q26" i="57"/>
  <c r="I26" i="57"/>
  <c r="H26" i="57"/>
  <c r="H27" i="57" s="1"/>
  <c r="H28" i="57" s="1"/>
  <c r="H29" i="57" s="1"/>
  <c r="H30" i="57" s="1"/>
  <c r="H31" i="57" s="1"/>
  <c r="H32" i="57" s="1"/>
  <c r="H33" i="57" s="1"/>
  <c r="Q25" i="57"/>
  <c r="I25" i="57"/>
  <c r="Q24" i="57"/>
  <c r="I24" i="57"/>
  <c r="Q23" i="57"/>
  <c r="I23" i="57"/>
  <c r="Q22" i="57"/>
  <c r="I22" i="57"/>
  <c r="Q21" i="57"/>
  <c r="I21" i="57"/>
  <c r="Q20" i="57"/>
  <c r="I20" i="57"/>
  <c r="Q19" i="57"/>
  <c r="I19" i="57"/>
  <c r="Q18" i="57"/>
  <c r="I18" i="57"/>
  <c r="Q17" i="57"/>
  <c r="I17" i="57"/>
  <c r="Q16" i="57"/>
  <c r="I16" i="57"/>
  <c r="Q15" i="57"/>
  <c r="I15" i="57"/>
  <c r="Q14" i="57"/>
  <c r="I14" i="57"/>
  <c r="Q13" i="57"/>
  <c r="I13" i="57"/>
  <c r="Q12" i="57"/>
  <c r="I12" i="57"/>
  <c r="Q11" i="57"/>
  <c r="I11" i="57"/>
  <c r="A11" i="57"/>
  <c r="A12" i="57" s="1"/>
  <c r="A13" i="57" s="1"/>
  <c r="A14" i="57" s="1"/>
  <c r="A15" i="57" s="1"/>
  <c r="A16" i="57" s="1"/>
  <c r="A17" i="57" s="1"/>
  <c r="A18" i="57" s="1"/>
  <c r="A19" i="57" s="1"/>
  <c r="A20" i="57" s="1"/>
  <c r="A21" i="57" s="1"/>
  <c r="A22" i="57" s="1"/>
  <c r="A23" i="57" s="1"/>
  <c r="A24" i="57" s="1"/>
  <c r="A25" i="57" s="1"/>
  <c r="A26" i="57" s="1"/>
  <c r="A27" i="57" s="1"/>
  <c r="A28" i="57" s="1"/>
  <c r="A29" i="57" s="1"/>
  <c r="A30" i="57" s="1"/>
  <c r="A31" i="57" s="1"/>
  <c r="A32" i="57" s="1"/>
  <c r="A33" i="57" s="1"/>
  <c r="A34" i="57" s="1"/>
  <c r="A35" i="57" s="1"/>
  <c r="A36" i="57" s="1"/>
  <c r="A37" i="57" s="1"/>
  <c r="A38" i="57" s="1"/>
  <c r="A39" i="57" s="1"/>
  <c r="A40" i="57" s="1"/>
  <c r="A41" i="57" s="1"/>
  <c r="A42" i="57" s="1"/>
  <c r="A43" i="57" s="1"/>
  <c r="A44" i="57" s="1"/>
  <c r="A45" i="57" s="1"/>
  <c r="A46" i="57" s="1"/>
  <c r="A47" i="57" s="1"/>
  <c r="A48" i="57" s="1"/>
  <c r="A49" i="57" s="1"/>
  <c r="A50" i="57" s="1"/>
  <c r="A51" i="57" s="1"/>
  <c r="A52" i="57" s="1"/>
  <c r="Q10" i="57"/>
  <c r="I10" i="57"/>
  <c r="Q9" i="57"/>
  <c r="I9" i="57"/>
  <c r="A9" i="57"/>
  <c r="A10" i="57" s="1"/>
  <c r="Q8" i="57"/>
  <c r="I8" i="57"/>
  <c r="Q7" i="57"/>
  <c r="I7" i="57"/>
  <c r="A7" i="57"/>
  <c r="A8" i="57" s="1"/>
  <c r="Q6" i="57"/>
  <c r="I6" i="57"/>
  <c r="A6" i="57"/>
  <c r="I5" i="57"/>
  <c r="S4" i="57"/>
  <c r="I4" i="57"/>
  <c r="H4" i="57"/>
  <c r="H5" i="57" s="1"/>
  <c r="H6" i="57" s="1"/>
  <c r="H7" i="57" s="1"/>
  <c r="H8" i="57" s="1"/>
  <c r="H9" i="57" s="1"/>
  <c r="H10" i="57" s="1"/>
  <c r="H11" i="57" s="1"/>
  <c r="H12" i="57" s="1"/>
  <c r="H13" i="57" s="1"/>
  <c r="H14" i="57" s="1"/>
  <c r="H15" i="57" s="1"/>
  <c r="H17" i="57" s="1"/>
  <c r="H18" i="57" s="1"/>
  <c r="H19" i="57" s="1"/>
  <c r="H20" i="57" s="1"/>
  <c r="H21" i="57" s="1"/>
  <c r="H22" i="57" s="1"/>
  <c r="H23" i="57" s="1"/>
  <c r="H24" i="57" s="1"/>
  <c r="T3" i="57"/>
  <c r="S3" i="57"/>
  <c r="N3" i="57"/>
  <c r="T1" i="57"/>
  <c r="Q5" i="57" s="1"/>
  <c r="Q52" i="56"/>
  <c r="I52" i="56"/>
  <c r="Q51" i="56"/>
  <c r="L51" i="56"/>
  <c r="N51" i="56" s="1"/>
  <c r="I51" i="56"/>
  <c r="Q50" i="56"/>
  <c r="L50" i="56"/>
  <c r="N50" i="56" s="1"/>
  <c r="I50" i="56"/>
  <c r="Q49" i="56"/>
  <c r="M49" i="56"/>
  <c r="I49" i="56"/>
  <c r="Q48" i="56"/>
  <c r="L48" i="56"/>
  <c r="N48" i="56" s="1"/>
  <c r="I48" i="56"/>
  <c r="Q47" i="56"/>
  <c r="L47" i="56"/>
  <c r="N47" i="56" s="1"/>
  <c r="I47" i="56"/>
  <c r="H47" i="56"/>
  <c r="H48" i="56" s="1"/>
  <c r="H49" i="56" s="1"/>
  <c r="H50" i="56" s="1"/>
  <c r="H51" i="56" s="1"/>
  <c r="H52" i="56" s="1"/>
  <c r="Q46" i="56"/>
  <c r="I46" i="56"/>
  <c r="Q45" i="56"/>
  <c r="L45" i="56"/>
  <c r="N45" i="56" s="1"/>
  <c r="I45" i="56"/>
  <c r="Q44" i="56"/>
  <c r="L44" i="56"/>
  <c r="N44" i="56" s="1"/>
  <c r="I44" i="56"/>
  <c r="H44" i="56"/>
  <c r="H45" i="56" s="1"/>
  <c r="H46" i="56" s="1"/>
  <c r="Q43" i="56"/>
  <c r="I43" i="56"/>
  <c r="Q42" i="56"/>
  <c r="L42" i="56"/>
  <c r="N42" i="56" s="1"/>
  <c r="I42" i="56"/>
  <c r="Q41" i="56"/>
  <c r="L41" i="56"/>
  <c r="N41" i="56" s="1"/>
  <c r="I41" i="56"/>
  <c r="Q40" i="56"/>
  <c r="M40" i="56"/>
  <c r="M43" i="56" s="1"/>
  <c r="I40" i="56"/>
  <c r="Q39" i="56"/>
  <c r="L39" i="56"/>
  <c r="N39" i="56" s="1"/>
  <c r="I39" i="56"/>
  <c r="Q38" i="56"/>
  <c r="L38" i="56"/>
  <c r="N38" i="56" s="1"/>
  <c r="I38" i="56"/>
  <c r="Q37" i="56"/>
  <c r="I37" i="56"/>
  <c r="Q36" i="56"/>
  <c r="L36" i="56"/>
  <c r="N36" i="56" s="1"/>
  <c r="I36" i="56"/>
  <c r="Q35" i="56"/>
  <c r="L35" i="56"/>
  <c r="N35" i="56" s="1"/>
  <c r="I35" i="56"/>
  <c r="H35" i="56"/>
  <c r="H36" i="56" s="1"/>
  <c r="H37" i="56" s="1"/>
  <c r="H38" i="56" s="1"/>
  <c r="H39" i="56" s="1"/>
  <c r="H40" i="56" s="1"/>
  <c r="H41" i="56" s="1"/>
  <c r="H42" i="56" s="1"/>
  <c r="Q34" i="56"/>
  <c r="I34" i="56"/>
  <c r="Q33" i="56"/>
  <c r="L33" i="56"/>
  <c r="N33" i="56" s="1"/>
  <c r="I33" i="56"/>
  <c r="Q32" i="56"/>
  <c r="L32" i="56"/>
  <c r="N32" i="56" s="1"/>
  <c r="I32" i="56"/>
  <c r="H32" i="56"/>
  <c r="H33" i="56" s="1"/>
  <c r="Q31" i="56"/>
  <c r="M31" i="56"/>
  <c r="M34" i="56" s="1"/>
  <c r="I31" i="56"/>
  <c r="Q30" i="56"/>
  <c r="L30" i="56"/>
  <c r="N30" i="56" s="1"/>
  <c r="I30" i="56"/>
  <c r="Q29" i="56"/>
  <c r="L29" i="56"/>
  <c r="N29" i="56" s="1"/>
  <c r="I29" i="56"/>
  <c r="Q28" i="56"/>
  <c r="I28" i="56"/>
  <c r="Q27" i="56"/>
  <c r="L27" i="56"/>
  <c r="N27" i="56" s="1"/>
  <c r="I27" i="56"/>
  <c r="Q26" i="56"/>
  <c r="L26" i="56"/>
  <c r="N26" i="56" s="1"/>
  <c r="I26" i="56"/>
  <c r="H26" i="56"/>
  <c r="H27" i="56" s="1"/>
  <c r="H28" i="56" s="1"/>
  <c r="H29" i="56" s="1"/>
  <c r="H30" i="56" s="1"/>
  <c r="H31" i="56" s="1"/>
  <c r="Q25" i="56"/>
  <c r="I25" i="56"/>
  <c r="Q24" i="56"/>
  <c r="L24" i="56"/>
  <c r="N24" i="56" s="1"/>
  <c r="I24" i="56"/>
  <c r="Q23" i="56"/>
  <c r="L23" i="56"/>
  <c r="N23" i="56" s="1"/>
  <c r="I23" i="56"/>
  <c r="Q22" i="56"/>
  <c r="M22" i="56"/>
  <c r="M25" i="56" s="1"/>
  <c r="I22" i="56"/>
  <c r="Q21" i="56"/>
  <c r="L21" i="56"/>
  <c r="N21" i="56" s="1"/>
  <c r="I21" i="56"/>
  <c r="Q20" i="56"/>
  <c r="L20" i="56"/>
  <c r="N20" i="56" s="1"/>
  <c r="I20" i="56"/>
  <c r="Q19" i="56"/>
  <c r="I19" i="56"/>
  <c r="Q18" i="56"/>
  <c r="L18" i="56"/>
  <c r="N18" i="56" s="1"/>
  <c r="I18" i="56"/>
  <c r="Q17" i="56"/>
  <c r="N17" i="56"/>
  <c r="L17" i="56"/>
  <c r="I17" i="56"/>
  <c r="Q16" i="56"/>
  <c r="I16" i="56"/>
  <c r="S15" i="56"/>
  <c r="Q15" i="56"/>
  <c r="I15" i="56"/>
  <c r="S14" i="56"/>
  <c r="Q14" i="56"/>
  <c r="I14" i="56"/>
  <c r="S13" i="56"/>
  <c r="Q13" i="56"/>
  <c r="I13" i="56"/>
  <c r="S12" i="56"/>
  <c r="Q12" i="56"/>
  <c r="I12" i="56"/>
  <c r="S11" i="56"/>
  <c r="Q11" i="56"/>
  <c r="I11" i="56"/>
  <c r="S10" i="56"/>
  <c r="Q10" i="56"/>
  <c r="I10" i="56"/>
  <c r="S9" i="56"/>
  <c r="I9" i="56"/>
  <c r="S8" i="56"/>
  <c r="I8" i="56"/>
  <c r="S7" i="56"/>
  <c r="I7" i="56"/>
  <c r="A7" i="56"/>
  <c r="A8" i="56" s="1"/>
  <c r="A9" i="56" s="1"/>
  <c r="A10" i="56" s="1"/>
  <c r="A11" i="56" s="1"/>
  <c r="A12" i="56" s="1"/>
  <c r="A13" i="56" s="1"/>
  <c r="A14" i="56" s="1"/>
  <c r="A15" i="56" s="1"/>
  <c r="A16" i="56" s="1"/>
  <c r="A17" i="56" s="1"/>
  <c r="A18" i="56" s="1"/>
  <c r="A19" i="56" s="1"/>
  <c r="A20" i="56" s="1"/>
  <c r="A21" i="56" s="1"/>
  <c r="A22" i="56" s="1"/>
  <c r="A23" i="56" s="1"/>
  <c r="A24" i="56" s="1"/>
  <c r="A25" i="56" s="1"/>
  <c r="A26" i="56" s="1"/>
  <c r="A27" i="56" s="1"/>
  <c r="A28" i="56" s="1"/>
  <c r="A29" i="56" s="1"/>
  <c r="A30" i="56" s="1"/>
  <c r="A31" i="56" s="1"/>
  <c r="A32" i="56" s="1"/>
  <c r="A33" i="56" s="1"/>
  <c r="A34" i="56" s="1"/>
  <c r="A35" i="56" s="1"/>
  <c r="A36" i="56" s="1"/>
  <c r="A37" i="56" s="1"/>
  <c r="A38" i="56" s="1"/>
  <c r="A39" i="56" s="1"/>
  <c r="A40" i="56" s="1"/>
  <c r="A41" i="56" s="1"/>
  <c r="A42" i="56" s="1"/>
  <c r="A43" i="56" s="1"/>
  <c r="A44" i="56" s="1"/>
  <c r="A45" i="56" s="1"/>
  <c r="A46" i="56" s="1"/>
  <c r="A47" i="56" s="1"/>
  <c r="A48" i="56" s="1"/>
  <c r="A49" i="56" s="1"/>
  <c r="A50" i="56" s="1"/>
  <c r="A51" i="56" s="1"/>
  <c r="A52" i="56" s="1"/>
  <c r="S6" i="56"/>
  <c r="I6" i="56"/>
  <c r="A6" i="56"/>
  <c r="S5" i="56"/>
  <c r="I5" i="56"/>
  <c r="S4" i="56"/>
  <c r="N4" i="56"/>
  <c r="M4" i="56" s="1"/>
  <c r="L4" i="56"/>
  <c r="I4" i="56"/>
  <c r="H4" i="56"/>
  <c r="H5" i="56" s="1"/>
  <c r="H6" i="56" s="1"/>
  <c r="H7" i="56" s="1"/>
  <c r="H8" i="56" s="1"/>
  <c r="H9" i="56" s="1"/>
  <c r="H10" i="56" s="1"/>
  <c r="H11" i="56" s="1"/>
  <c r="H12" i="56" s="1"/>
  <c r="H13" i="56" s="1"/>
  <c r="H14" i="56" s="1"/>
  <c r="H15" i="56" s="1"/>
  <c r="H16" i="56" s="1"/>
  <c r="H17" i="56" s="1"/>
  <c r="H18" i="56" s="1"/>
  <c r="H19" i="56" s="1"/>
  <c r="H20" i="56" s="1"/>
  <c r="H21" i="56" s="1"/>
  <c r="H22" i="56" s="1"/>
  <c r="H23" i="56" s="1"/>
  <c r="H24" i="56" s="1"/>
  <c r="T3" i="56"/>
  <c r="G4" i="56" s="1"/>
  <c r="J4" i="56" s="1"/>
  <c r="S3" i="56"/>
  <c r="N3" i="56"/>
  <c r="T1" i="56"/>
  <c r="Q8" i="56" s="1"/>
  <c r="I52" i="55"/>
  <c r="N51" i="55"/>
  <c r="I51" i="55"/>
  <c r="N50" i="55"/>
  <c r="I50" i="55"/>
  <c r="M49" i="55"/>
  <c r="N49" i="55" s="1"/>
  <c r="I49" i="55"/>
  <c r="N48" i="55"/>
  <c r="I48" i="55"/>
  <c r="N47" i="55"/>
  <c r="I47" i="55"/>
  <c r="N46" i="55"/>
  <c r="I46" i="55"/>
  <c r="N45" i="55"/>
  <c r="I45" i="55"/>
  <c r="N44" i="55"/>
  <c r="I44" i="55"/>
  <c r="H44" i="55"/>
  <c r="H45" i="55" s="1"/>
  <c r="H46" i="55" s="1"/>
  <c r="H47" i="55" s="1"/>
  <c r="H48" i="55" s="1"/>
  <c r="H49" i="55" s="1"/>
  <c r="H50" i="55" s="1"/>
  <c r="H51" i="55" s="1"/>
  <c r="H52" i="55" s="1"/>
  <c r="I43" i="55"/>
  <c r="N42" i="55"/>
  <c r="I42" i="55"/>
  <c r="N41" i="55"/>
  <c r="I41" i="55"/>
  <c r="M40" i="55"/>
  <c r="N40" i="55" s="1"/>
  <c r="I40" i="55"/>
  <c r="N39" i="55"/>
  <c r="I39" i="55"/>
  <c r="N38" i="55"/>
  <c r="I38" i="55"/>
  <c r="N37" i="55"/>
  <c r="I37" i="55"/>
  <c r="H37" i="55"/>
  <c r="H38" i="55" s="1"/>
  <c r="H39" i="55" s="1"/>
  <c r="H40" i="55" s="1"/>
  <c r="H41" i="55" s="1"/>
  <c r="H42" i="55" s="1"/>
  <c r="N36" i="55"/>
  <c r="I36" i="55"/>
  <c r="H36" i="55"/>
  <c r="N35" i="55"/>
  <c r="I35" i="55"/>
  <c r="H35" i="55"/>
  <c r="I34" i="55"/>
  <c r="N33" i="55"/>
  <c r="I33" i="55"/>
  <c r="H33" i="55"/>
  <c r="N32" i="55"/>
  <c r="I32" i="55"/>
  <c r="H32" i="55"/>
  <c r="M31" i="55"/>
  <c r="M34" i="55" s="1"/>
  <c r="N34" i="55" s="1"/>
  <c r="I31" i="55"/>
  <c r="N30" i="55"/>
  <c r="I30" i="55"/>
  <c r="N29" i="55"/>
  <c r="I29" i="55"/>
  <c r="N28" i="55"/>
  <c r="I28" i="55"/>
  <c r="N27" i="55"/>
  <c r="I27" i="55"/>
  <c r="N26" i="55"/>
  <c r="I26" i="55"/>
  <c r="H26" i="55"/>
  <c r="H27" i="55" s="1"/>
  <c r="H28" i="55" s="1"/>
  <c r="H29" i="55" s="1"/>
  <c r="H30" i="55" s="1"/>
  <c r="H31" i="55" s="1"/>
  <c r="I25" i="55"/>
  <c r="N24" i="55"/>
  <c r="I24" i="55"/>
  <c r="N23" i="55"/>
  <c r="I23" i="55"/>
  <c r="M22" i="55"/>
  <c r="N22" i="55" s="1"/>
  <c r="I22" i="55"/>
  <c r="N21" i="55"/>
  <c r="I21" i="55"/>
  <c r="N20" i="55"/>
  <c r="I20" i="55"/>
  <c r="N19" i="55"/>
  <c r="I19" i="55"/>
  <c r="S18" i="55"/>
  <c r="N18" i="55"/>
  <c r="I18" i="55"/>
  <c r="S17" i="55"/>
  <c r="N17" i="55"/>
  <c r="I17" i="55"/>
  <c r="I16" i="55"/>
  <c r="I15" i="55"/>
  <c r="I14" i="55"/>
  <c r="I13" i="55"/>
  <c r="I12" i="55"/>
  <c r="I11" i="55"/>
  <c r="I10" i="55"/>
  <c r="I9" i="55"/>
  <c r="I8" i="55"/>
  <c r="I7" i="55"/>
  <c r="I6" i="55"/>
  <c r="A6" i="55"/>
  <c r="A7" i="55" s="1"/>
  <c r="A8" i="55" s="1"/>
  <c r="A9" i="55" s="1"/>
  <c r="A10" i="55" s="1"/>
  <c r="A11" i="55" s="1"/>
  <c r="A12" i="55" s="1"/>
  <c r="A13" i="55" s="1"/>
  <c r="A14" i="55" s="1"/>
  <c r="A15" i="55" s="1"/>
  <c r="A16" i="55" s="1"/>
  <c r="A17" i="55" s="1"/>
  <c r="A18" i="55" s="1"/>
  <c r="A19" i="55" s="1"/>
  <c r="A20" i="55" s="1"/>
  <c r="A21" i="55" s="1"/>
  <c r="A22" i="55" s="1"/>
  <c r="A23" i="55" s="1"/>
  <c r="A24" i="55" s="1"/>
  <c r="A25" i="55" s="1"/>
  <c r="A26" i="55" s="1"/>
  <c r="A27" i="55" s="1"/>
  <c r="A28" i="55" s="1"/>
  <c r="A29" i="55" s="1"/>
  <c r="A30" i="55" s="1"/>
  <c r="A31" i="55" s="1"/>
  <c r="A32" i="55" s="1"/>
  <c r="A33" i="55" s="1"/>
  <c r="A34" i="55" s="1"/>
  <c r="A35" i="55" s="1"/>
  <c r="A36" i="55" s="1"/>
  <c r="A37" i="55" s="1"/>
  <c r="A38" i="55" s="1"/>
  <c r="A39" i="55" s="1"/>
  <c r="A40" i="55" s="1"/>
  <c r="A41" i="55" s="1"/>
  <c r="A42" i="55" s="1"/>
  <c r="A43" i="55" s="1"/>
  <c r="A44" i="55" s="1"/>
  <c r="A45" i="55" s="1"/>
  <c r="A46" i="55" s="1"/>
  <c r="A47" i="55" s="1"/>
  <c r="A48" i="55" s="1"/>
  <c r="A49" i="55" s="1"/>
  <c r="A50" i="55" s="1"/>
  <c r="A51" i="55" s="1"/>
  <c r="A52" i="55" s="1"/>
  <c r="I5" i="55"/>
  <c r="S4" i="55"/>
  <c r="I4" i="55"/>
  <c r="H4" i="55"/>
  <c r="H5" i="55" s="1"/>
  <c r="H6" i="55" s="1"/>
  <c r="H7" i="55" s="1"/>
  <c r="H8" i="55" s="1"/>
  <c r="H9" i="55" s="1"/>
  <c r="H10" i="55" s="1"/>
  <c r="H11" i="55" s="1"/>
  <c r="H12" i="55" s="1"/>
  <c r="H13" i="55" s="1"/>
  <c r="H14" i="55" s="1"/>
  <c r="H15" i="55" s="1"/>
  <c r="H16" i="55" s="1"/>
  <c r="H17" i="55" s="1"/>
  <c r="H18" i="55" s="1"/>
  <c r="H19" i="55" s="1"/>
  <c r="H20" i="55" s="1"/>
  <c r="H21" i="55" s="1"/>
  <c r="H22" i="55" s="1"/>
  <c r="H23" i="55" s="1"/>
  <c r="H24" i="55" s="1"/>
  <c r="T3" i="55"/>
  <c r="W34" i="55" s="1"/>
  <c r="S3" i="55"/>
  <c r="N3" i="55"/>
  <c r="T1" i="55"/>
  <c r="Q51" i="55" s="1"/>
  <c r="Q52" i="54"/>
  <c r="I52" i="54"/>
  <c r="Q51" i="54"/>
  <c r="L51" i="54"/>
  <c r="N51" i="54" s="1"/>
  <c r="I51" i="54"/>
  <c r="Q50" i="54"/>
  <c r="L50" i="54"/>
  <c r="N50" i="54" s="1"/>
  <c r="I50" i="54"/>
  <c r="Q49" i="54"/>
  <c r="M49" i="54"/>
  <c r="I49" i="54"/>
  <c r="Q48" i="54"/>
  <c r="L48" i="54"/>
  <c r="N48" i="54" s="1"/>
  <c r="I48" i="54"/>
  <c r="Q47" i="54"/>
  <c r="L47" i="54"/>
  <c r="N47" i="54" s="1"/>
  <c r="I47" i="54"/>
  <c r="Q46" i="54"/>
  <c r="I46" i="54"/>
  <c r="Q45" i="54"/>
  <c r="L45" i="54"/>
  <c r="N45" i="54" s="1"/>
  <c r="I45" i="54"/>
  <c r="H45" i="54"/>
  <c r="H46" i="54" s="1"/>
  <c r="H47" i="54" s="1"/>
  <c r="H48" i="54" s="1"/>
  <c r="H49" i="54" s="1"/>
  <c r="H50" i="54" s="1"/>
  <c r="H51" i="54" s="1"/>
  <c r="H52" i="54" s="1"/>
  <c r="Q44" i="54"/>
  <c r="L44" i="54"/>
  <c r="N44" i="54" s="1"/>
  <c r="I44" i="54"/>
  <c r="H44" i="54"/>
  <c r="Q43" i="54"/>
  <c r="I43" i="54"/>
  <c r="Q42" i="54"/>
  <c r="L42" i="54"/>
  <c r="N42" i="54" s="1"/>
  <c r="I42" i="54"/>
  <c r="Q41" i="54"/>
  <c r="L41" i="54"/>
  <c r="N41" i="54" s="1"/>
  <c r="I41" i="54"/>
  <c r="Q40" i="54"/>
  <c r="M40" i="54"/>
  <c r="M43" i="54" s="1"/>
  <c r="I40" i="54"/>
  <c r="H40" i="54"/>
  <c r="H41" i="54" s="1"/>
  <c r="H42" i="54" s="1"/>
  <c r="Q39" i="54"/>
  <c r="L39" i="54"/>
  <c r="N39" i="54" s="1"/>
  <c r="I39" i="54"/>
  <c r="Q38" i="54"/>
  <c r="L38" i="54"/>
  <c r="N38" i="54" s="1"/>
  <c r="I38" i="54"/>
  <c r="H38" i="54"/>
  <c r="H39" i="54" s="1"/>
  <c r="Q37" i="54"/>
  <c r="I37" i="54"/>
  <c r="Q36" i="54"/>
  <c r="L36" i="54"/>
  <c r="N36" i="54" s="1"/>
  <c r="I36" i="54"/>
  <c r="H36" i="54"/>
  <c r="H37" i="54" s="1"/>
  <c r="Q35" i="54"/>
  <c r="L35" i="54"/>
  <c r="N35" i="54" s="1"/>
  <c r="I35" i="54"/>
  <c r="H35" i="54"/>
  <c r="Q34" i="54"/>
  <c r="I34" i="54"/>
  <c r="Q33" i="54"/>
  <c r="L33" i="54"/>
  <c r="N33" i="54" s="1"/>
  <c r="I33" i="54"/>
  <c r="Q32" i="54"/>
  <c r="L32" i="54"/>
  <c r="N32" i="54" s="1"/>
  <c r="I32" i="54"/>
  <c r="Q31" i="54"/>
  <c r="M31" i="54"/>
  <c r="M34" i="54" s="1"/>
  <c r="I31" i="54"/>
  <c r="Q30" i="54"/>
  <c r="L30" i="54"/>
  <c r="N30" i="54" s="1"/>
  <c r="I30" i="54"/>
  <c r="Q29" i="54"/>
  <c r="L29" i="54"/>
  <c r="N29" i="54" s="1"/>
  <c r="I29" i="54"/>
  <c r="Q28" i="54"/>
  <c r="I28" i="54"/>
  <c r="Q27" i="54"/>
  <c r="L27" i="54"/>
  <c r="N27" i="54" s="1"/>
  <c r="I27" i="54"/>
  <c r="H27" i="54"/>
  <c r="H28" i="54" s="1"/>
  <c r="H29" i="54" s="1"/>
  <c r="H30" i="54" s="1"/>
  <c r="H31" i="54" s="1"/>
  <c r="H32" i="54" s="1"/>
  <c r="H33" i="54" s="1"/>
  <c r="Q26" i="54"/>
  <c r="L26" i="54"/>
  <c r="N26" i="54" s="1"/>
  <c r="I26" i="54"/>
  <c r="H26" i="54"/>
  <c r="Q25" i="54"/>
  <c r="I25" i="54"/>
  <c r="Q24" i="54"/>
  <c r="L24" i="54"/>
  <c r="N24" i="54" s="1"/>
  <c r="I24" i="54"/>
  <c r="Q23" i="54"/>
  <c r="L23" i="54"/>
  <c r="N23" i="54" s="1"/>
  <c r="I23" i="54"/>
  <c r="Q22" i="54"/>
  <c r="M22" i="54"/>
  <c r="M25" i="54" s="1"/>
  <c r="I22" i="54"/>
  <c r="Q21" i="54"/>
  <c r="L21" i="54"/>
  <c r="N21" i="54" s="1"/>
  <c r="I21" i="54"/>
  <c r="Q20" i="54"/>
  <c r="L20" i="54"/>
  <c r="N20" i="54" s="1"/>
  <c r="I20" i="54"/>
  <c r="Q19" i="54"/>
  <c r="I19" i="54"/>
  <c r="Q18" i="54"/>
  <c r="L18" i="54"/>
  <c r="N18" i="54" s="1"/>
  <c r="I18" i="54"/>
  <c r="Q17" i="54"/>
  <c r="L17" i="54"/>
  <c r="N17" i="54" s="1"/>
  <c r="I17" i="54"/>
  <c r="Q16" i="54"/>
  <c r="I16" i="54"/>
  <c r="Q15" i="54"/>
  <c r="I15" i="54"/>
  <c r="Q14" i="54"/>
  <c r="I14" i="54"/>
  <c r="Q13" i="54"/>
  <c r="I13" i="54"/>
  <c r="Q12" i="54"/>
  <c r="I12" i="54"/>
  <c r="Q11" i="54"/>
  <c r="I11" i="54"/>
  <c r="Q10" i="54"/>
  <c r="I10" i="54"/>
  <c r="I9" i="54"/>
  <c r="I8" i="54"/>
  <c r="I7" i="54"/>
  <c r="I6" i="54"/>
  <c r="A6" i="54"/>
  <c r="A7" i="54" s="1"/>
  <c r="A8" i="54" s="1"/>
  <c r="A9" i="54" s="1"/>
  <c r="A10" i="54" s="1"/>
  <c r="A11" i="54" s="1"/>
  <c r="A12" i="54" s="1"/>
  <c r="A13" i="54" s="1"/>
  <c r="A14" i="54" s="1"/>
  <c r="A15" i="54" s="1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26" i="54" s="1"/>
  <c r="A27" i="54" s="1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38" i="54" s="1"/>
  <c r="A39" i="54" s="1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50" i="54" s="1"/>
  <c r="A51" i="54" s="1"/>
  <c r="A52" i="54" s="1"/>
  <c r="I5" i="54"/>
  <c r="S4" i="54"/>
  <c r="I4" i="54"/>
  <c r="H4" i="54"/>
  <c r="H5" i="54" s="1"/>
  <c r="H6" i="54" s="1"/>
  <c r="H7" i="54" s="1"/>
  <c r="H8" i="54" s="1"/>
  <c r="H9" i="54" s="1"/>
  <c r="H10" i="54" s="1"/>
  <c r="H11" i="54" s="1"/>
  <c r="H12" i="54" s="1"/>
  <c r="H13" i="54" s="1"/>
  <c r="H14" i="54" s="1"/>
  <c r="H15" i="54" s="1"/>
  <c r="H16" i="54" s="1"/>
  <c r="H17" i="54" s="1"/>
  <c r="H18" i="54" s="1"/>
  <c r="H19" i="54" s="1"/>
  <c r="H20" i="54" s="1"/>
  <c r="H21" i="54" s="1"/>
  <c r="H22" i="54" s="1"/>
  <c r="H23" i="54" s="1"/>
  <c r="H24" i="54" s="1"/>
  <c r="T3" i="54"/>
  <c r="S3" i="54"/>
  <c r="N3" i="54"/>
  <c r="T1" i="54"/>
  <c r="Q9" i="54" s="1"/>
  <c r="M49" i="53"/>
  <c r="M40" i="53"/>
  <c r="M43" i="53" s="1"/>
  <c r="M31" i="53"/>
  <c r="M34" i="53" s="1"/>
  <c r="M22" i="53"/>
  <c r="M25" i="53" s="1"/>
  <c r="N51" i="53"/>
  <c r="N50" i="53"/>
  <c r="N48" i="53"/>
  <c r="N47" i="53"/>
  <c r="N45" i="53"/>
  <c r="N44" i="53"/>
  <c r="N42" i="53"/>
  <c r="N41" i="53"/>
  <c r="N39" i="53"/>
  <c r="N38" i="53"/>
  <c r="N36" i="53"/>
  <c r="N35" i="53"/>
  <c r="N33" i="53"/>
  <c r="N32" i="53"/>
  <c r="N30" i="53"/>
  <c r="N29" i="53"/>
  <c r="N27" i="53"/>
  <c r="N26" i="53"/>
  <c r="N24" i="53"/>
  <c r="N23" i="53"/>
  <c r="N21" i="53"/>
  <c r="N20" i="53"/>
  <c r="N18" i="53"/>
  <c r="Q52" i="53"/>
  <c r="I52" i="53"/>
  <c r="Q51" i="53"/>
  <c r="I51" i="53"/>
  <c r="Q50" i="53"/>
  <c r="I50" i="53"/>
  <c r="Q49" i="53"/>
  <c r="I49" i="53"/>
  <c r="Q48" i="53"/>
  <c r="I48" i="53"/>
  <c r="Q47" i="53"/>
  <c r="I47" i="53"/>
  <c r="Q46" i="53"/>
  <c r="I46" i="53"/>
  <c r="Q45" i="53"/>
  <c r="I45" i="53"/>
  <c r="H45" i="53"/>
  <c r="H46" i="53" s="1"/>
  <c r="H47" i="53" s="1"/>
  <c r="H48" i="53" s="1"/>
  <c r="H49" i="53" s="1"/>
  <c r="H50" i="53" s="1"/>
  <c r="H51" i="53" s="1"/>
  <c r="H52" i="53" s="1"/>
  <c r="Q44" i="53"/>
  <c r="I44" i="53"/>
  <c r="H44" i="53"/>
  <c r="Q43" i="53"/>
  <c r="I43" i="53"/>
  <c r="Q42" i="53"/>
  <c r="I42" i="53"/>
  <c r="Q41" i="53"/>
  <c r="I41" i="53"/>
  <c r="Q40" i="53"/>
  <c r="I40" i="53"/>
  <c r="Q39" i="53"/>
  <c r="I39" i="53"/>
  <c r="Q38" i="53"/>
  <c r="I38" i="53"/>
  <c r="Q37" i="53"/>
  <c r="I37" i="53"/>
  <c r="Q36" i="53"/>
  <c r="I36" i="53"/>
  <c r="H36" i="53"/>
  <c r="H37" i="53" s="1"/>
  <c r="H38" i="53" s="1"/>
  <c r="H39" i="53" s="1"/>
  <c r="H40" i="53" s="1"/>
  <c r="H41" i="53" s="1"/>
  <c r="H42" i="53" s="1"/>
  <c r="Q35" i="53"/>
  <c r="I35" i="53"/>
  <c r="H35" i="53"/>
  <c r="Q34" i="53"/>
  <c r="I34" i="53"/>
  <c r="Q33" i="53"/>
  <c r="I33" i="53"/>
  <c r="Q32" i="53"/>
  <c r="I32" i="53"/>
  <c r="Q31" i="53"/>
  <c r="I31" i="53"/>
  <c r="Q30" i="53"/>
  <c r="I30" i="53"/>
  <c r="Q29" i="53"/>
  <c r="I29" i="53"/>
  <c r="Q28" i="53"/>
  <c r="I28" i="53"/>
  <c r="Q27" i="53"/>
  <c r="I27" i="53"/>
  <c r="H27" i="53"/>
  <c r="H28" i="53" s="1"/>
  <c r="H29" i="53" s="1"/>
  <c r="H30" i="53" s="1"/>
  <c r="H31" i="53" s="1"/>
  <c r="H32" i="53" s="1"/>
  <c r="H33" i="53" s="1"/>
  <c r="Q26" i="53"/>
  <c r="I26" i="53"/>
  <c r="H26" i="53"/>
  <c r="Q25" i="53"/>
  <c r="I25" i="53"/>
  <c r="Q24" i="53"/>
  <c r="I24" i="53"/>
  <c r="Q23" i="53"/>
  <c r="I23" i="53"/>
  <c r="Q22" i="53"/>
  <c r="I22" i="53"/>
  <c r="Q21" i="53"/>
  <c r="I21" i="53"/>
  <c r="Q20" i="53"/>
  <c r="I20" i="53"/>
  <c r="Q19" i="53"/>
  <c r="I19" i="53"/>
  <c r="Q18" i="53"/>
  <c r="I18" i="53"/>
  <c r="Q17" i="53"/>
  <c r="I17" i="53"/>
  <c r="Q16" i="53"/>
  <c r="I16" i="53"/>
  <c r="Q15" i="53"/>
  <c r="I15" i="53"/>
  <c r="Q14" i="53"/>
  <c r="I14" i="53"/>
  <c r="Q13" i="53"/>
  <c r="I13" i="53"/>
  <c r="Q12" i="53"/>
  <c r="I12" i="53"/>
  <c r="Q11" i="53"/>
  <c r="I11" i="53"/>
  <c r="Q10" i="53"/>
  <c r="I10" i="53"/>
  <c r="Q9" i="53"/>
  <c r="I9" i="53"/>
  <c r="Q8" i="53"/>
  <c r="I8" i="53"/>
  <c r="Q7" i="53"/>
  <c r="I7" i="53"/>
  <c r="Q6" i="53"/>
  <c r="I6" i="53"/>
  <c r="A6" i="53"/>
  <c r="A7" i="53" s="1"/>
  <c r="A8" i="53" s="1"/>
  <c r="A9" i="53" s="1"/>
  <c r="A10" i="53" s="1"/>
  <c r="A11" i="53" s="1"/>
  <c r="A12" i="53" s="1"/>
  <c r="A13" i="53" s="1"/>
  <c r="A14" i="53" s="1"/>
  <c r="A15" i="53" s="1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26" i="53" s="1"/>
  <c r="A27" i="53" s="1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38" i="53" s="1"/>
  <c r="A39" i="53" s="1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50" i="53" s="1"/>
  <c r="A51" i="53" s="1"/>
  <c r="A52" i="53" s="1"/>
  <c r="I5" i="53"/>
  <c r="S4" i="53"/>
  <c r="I4" i="53"/>
  <c r="H4" i="53"/>
  <c r="H5" i="53" s="1"/>
  <c r="H6" i="53" s="1"/>
  <c r="H7" i="53" s="1"/>
  <c r="H8" i="53" s="1"/>
  <c r="H9" i="53" s="1"/>
  <c r="H10" i="53" s="1"/>
  <c r="H11" i="53" s="1"/>
  <c r="H12" i="53" s="1"/>
  <c r="H13" i="53" s="1"/>
  <c r="H14" i="53" s="1"/>
  <c r="H15" i="53" s="1"/>
  <c r="H16" i="53" s="1"/>
  <c r="H17" i="53" s="1"/>
  <c r="H18" i="53" s="1"/>
  <c r="H19" i="53" s="1"/>
  <c r="H20" i="53" s="1"/>
  <c r="H21" i="53" s="1"/>
  <c r="H22" i="53" s="1"/>
  <c r="H23" i="53" s="1"/>
  <c r="H24" i="53" s="1"/>
  <c r="T3" i="53"/>
  <c r="G4" i="53" s="1"/>
  <c r="J4" i="53" s="1"/>
  <c r="S3" i="53"/>
  <c r="N3" i="53"/>
  <c r="T1" i="53"/>
  <c r="Q5" i="53" s="1"/>
  <c r="Q52" i="52"/>
  <c r="I52" i="52"/>
  <c r="Q51" i="52"/>
  <c r="L51" i="52"/>
  <c r="M51" i="52" s="1"/>
  <c r="I51" i="52"/>
  <c r="Q50" i="52"/>
  <c r="L50" i="52"/>
  <c r="M50" i="52" s="1"/>
  <c r="I50" i="52"/>
  <c r="Q49" i="52"/>
  <c r="N49" i="52"/>
  <c r="I49" i="52"/>
  <c r="Q48" i="52"/>
  <c r="L48" i="52"/>
  <c r="M48" i="52" s="1"/>
  <c r="I48" i="52"/>
  <c r="Q47" i="52"/>
  <c r="L47" i="52"/>
  <c r="M47" i="52" s="1"/>
  <c r="I47" i="52"/>
  <c r="Q46" i="52"/>
  <c r="I46" i="52"/>
  <c r="Q45" i="52"/>
  <c r="L45" i="52"/>
  <c r="M45" i="52" s="1"/>
  <c r="I45" i="52"/>
  <c r="Q44" i="52"/>
  <c r="L44" i="52"/>
  <c r="M44" i="52" s="1"/>
  <c r="I44" i="52"/>
  <c r="H44" i="52"/>
  <c r="H45" i="52" s="1"/>
  <c r="H46" i="52" s="1"/>
  <c r="H47" i="52" s="1"/>
  <c r="H48" i="52" s="1"/>
  <c r="H49" i="52" s="1"/>
  <c r="H50" i="52" s="1"/>
  <c r="H51" i="52" s="1"/>
  <c r="H52" i="52" s="1"/>
  <c r="Q43" i="52"/>
  <c r="I43" i="52"/>
  <c r="Q42" i="52"/>
  <c r="L42" i="52"/>
  <c r="M42" i="52" s="1"/>
  <c r="I42" i="52"/>
  <c r="Q41" i="52"/>
  <c r="L41" i="52"/>
  <c r="M41" i="52" s="1"/>
  <c r="I41" i="52"/>
  <c r="Q40" i="52"/>
  <c r="N40" i="52"/>
  <c r="N43" i="52" s="1"/>
  <c r="I40" i="52"/>
  <c r="Q39" i="52"/>
  <c r="L39" i="52"/>
  <c r="M39" i="52" s="1"/>
  <c r="I39" i="52"/>
  <c r="Q38" i="52"/>
  <c r="L38" i="52"/>
  <c r="M38" i="52" s="1"/>
  <c r="I38" i="52"/>
  <c r="Q37" i="52"/>
  <c r="I37" i="52"/>
  <c r="Q36" i="52"/>
  <c r="L36" i="52"/>
  <c r="M36" i="52" s="1"/>
  <c r="I36" i="52"/>
  <c r="Q35" i="52"/>
  <c r="L35" i="52"/>
  <c r="M35" i="52" s="1"/>
  <c r="I35" i="52"/>
  <c r="H35" i="52"/>
  <c r="H36" i="52" s="1"/>
  <c r="H37" i="52" s="1"/>
  <c r="H38" i="52" s="1"/>
  <c r="H39" i="52" s="1"/>
  <c r="H40" i="52" s="1"/>
  <c r="H41" i="52" s="1"/>
  <c r="H42" i="52" s="1"/>
  <c r="Q34" i="52"/>
  <c r="I34" i="52"/>
  <c r="Q33" i="52"/>
  <c r="L33" i="52"/>
  <c r="M33" i="52" s="1"/>
  <c r="I33" i="52"/>
  <c r="Q32" i="52"/>
  <c r="L32" i="52"/>
  <c r="M32" i="52" s="1"/>
  <c r="I32" i="52"/>
  <c r="Q31" i="52"/>
  <c r="N31" i="52"/>
  <c r="N34" i="52" s="1"/>
  <c r="I31" i="52"/>
  <c r="Q30" i="52"/>
  <c r="L30" i="52"/>
  <c r="M30" i="52" s="1"/>
  <c r="I30" i="52"/>
  <c r="Q29" i="52"/>
  <c r="L29" i="52"/>
  <c r="M29" i="52" s="1"/>
  <c r="I29" i="52"/>
  <c r="Q28" i="52"/>
  <c r="I28" i="52"/>
  <c r="Q27" i="52"/>
  <c r="L27" i="52"/>
  <c r="M27" i="52" s="1"/>
  <c r="I27" i="52"/>
  <c r="Q26" i="52"/>
  <c r="L26" i="52"/>
  <c r="M26" i="52" s="1"/>
  <c r="I26" i="52"/>
  <c r="H26" i="52"/>
  <c r="H27" i="52" s="1"/>
  <c r="H28" i="52" s="1"/>
  <c r="H29" i="52" s="1"/>
  <c r="H30" i="52" s="1"/>
  <c r="H31" i="52" s="1"/>
  <c r="H32" i="52" s="1"/>
  <c r="H33" i="52" s="1"/>
  <c r="Q25" i="52"/>
  <c r="I25" i="52"/>
  <c r="Q24" i="52"/>
  <c r="L24" i="52"/>
  <c r="M24" i="52" s="1"/>
  <c r="I24" i="52"/>
  <c r="Q23" i="52"/>
  <c r="L23" i="52"/>
  <c r="M23" i="52" s="1"/>
  <c r="I23" i="52"/>
  <c r="Q22" i="52"/>
  <c r="N22" i="52"/>
  <c r="N25" i="52" s="1"/>
  <c r="I22" i="52"/>
  <c r="Q21" i="52"/>
  <c r="L21" i="52"/>
  <c r="M21" i="52" s="1"/>
  <c r="I21" i="52"/>
  <c r="Q20" i="52"/>
  <c r="L20" i="52"/>
  <c r="M20" i="52" s="1"/>
  <c r="I20" i="52"/>
  <c r="Q19" i="52"/>
  <c r="I19" i="52"/>
  <c r="S18" i="52"/>
  <c r="Q18" i="52"/>
  <c r="L18" i="52"/>
  <c r="M18" i="52" s="1"/>
  <c r="I18" i="52"/>
  <c r="S17" i="52"/>
  <c r="Q17" i="52"/>
  <c r="L17" i="52"/>
  <c r="M17" i="52" s="1"/>
  <c r="I17" i="52"/>
  <c r="Q16" i="52"/>
  <c r="I16" i="52"/>
  <c r="Q15" i="52"/>
  <c r="I15" i="52"/>
  <c r="Q14" i="52"/>
  <c r="I14" i="52"/>
  <c r="Q13" i="52"/>
  <c r="I13" i="52"/>
  <c r="Q12" i="52"/>
  <c r="I12" i="52"/>
  <c r="Q11" i="52"/>
  <c r="I11" i="52"/>
  <c r="Q10" i="52"/>
  <c r="I10" i="52"/>
  <c r="Q9" i="52"/>
  <c r="I9" i="52"/>
  <c r="I8" i="52"/>
  <c r="I7" i="52"/>
  <c r="Q6" i="52"/>
  <c r="I6" i="52"/>
  <c r="A6" i="52"/>
  <c r="A7" i="52" s="1"/>
  <c r="A8" i="52" s="1"/>
  <c r="A9" i="52" s="1"/>
  <c r="A10" i="52" s="1"/>
  <c r="A11" i="52" s="1"/>
  <c r="A12" i="52" s="1"/>
  <c r="A13" i="52" s="1"/>
  <c r="A14" i="52" s="1"/>
  <c r="A15" i="52" s="1"/>
  <c r="A16" i="52" s="1"/>
  <c r="A17" i="52" s="1"/>
  <c r="A18" i="52" s="1"/>
  <c r="A19" i="52" s="1"/>
  <c r="A20" i="52" s="1"/>
  <c r="A21" i="52" s="1"/>
  <c r="A22" i="52" s="1"/>
  <c r="A23" i="52" s="1"/>
  <c r="A24" i="52" s="1"/>
  <c r="A25" i="52" s="1"/>
  <c r="A26" i="52" s="1"/>
  <c r="A27" i="52" s="1"/>
  <c r="A28" i="52" s="1"/>
  <c r="A29" i="52" s="1"/>
  <c r="A30" i="52" s="1"/>
  <c r="A31" i="52" s="1"/>
  <c r="A32" i="52" s="1"/>
  <c r="A33" i="52" s="1"/>
  <c r="A34" i="52" s="1"/>
  <c r="A35" i="52" s="1"/>
  <c r="A36" i="52" s="1"/>
  <c r="A37" i="52" s="1"/>
  <c r="A38" i="52" s="1"/>
  <c r="A39" i="52" s="1"/>
  <c r="A40" i="52" s="1"/>
  <c r="A41" i="52" s="1"/>
  <c r="A42" i="52" s="1"/>
  <c r="A43" i="52" s="1"/>
  <c r="A44" i="52" s="1"/>
  <c r="A45" i="52" s="1"/>
  <c r="A46" i="52" s="1"/>
  <c r="A47" i="52" s="1"/>
  <c r="A48" i="52" s="1"/>
  <c r="A49" i="52" s="1"/>
  <c r="A50" i="52" s="1"/>
  <c r="A51" i="52" s="1"/>
  <c r="A52" i="52" s="1"/>
  <c r="I5" i="52"/>
  <c r="S4" i="52"/>
  <c r="L4" i="52"/>
  <c r="I4" i="52"/>
  <c r="H4" i="52"/>
  <c r="H5" i="52" s="1"/>
  <c r="H6" i="52" s="1"/>
  <c r="H7" i="52" s="1"/>
  <c r="H8" i="52" s="1"/>
  <c r="H9" i="52" s="1"/>
  <c r="H10" i="52" s="1"/>
  <c r="H11" i="52" s="1"/>
  <c r="H12" i="52" s="1"/>
  <c r="H13" i="52" s="1"/>
  <c r="H14" i="52" s="1"/>
  <c r="H15" i="52" s="1"/>
  <c r="H16" i="52" s="1"/>
  <c r="H17" i="52" s="1"/>
  <c r="H18" i="52" s="1"/>
  <c r="H19" i="52" s="1"/>
  <c r="H20" i="52" s="1"/>
  <c r="H21" i="52" s="1"/>
  <c r="H22" i="52" s="1"/>
  <c r="H23" i="52" s="1"/>
  <c r="H24" i="52" s="1"/>
  <c r="T3" i="52"/>
  <c r="W25" i="52" s="1"/>
  <c r="S3" i="52"/>
  <c r="N3" i="52"/>
  <c r="T1" i="52"/>
  <c r="Q7" i="52" s="1"/>
  <c r="H44" i="50"/>
  <c r="H45" i="50" s="1"/>
  <c r="H46" i="50" s="1"/>
  <c r="H36" i="50"/>
  <c r="AA13" i="38" l="1"/>
  <c r="W14" i="38"/>
  <c r="AA13" i="36"/>
  <c r="W14" i="36"/>
  <c r="AA13" i="68"/>
  <c r="W14" i="68"/>
  <c r="L7" i="69"/>
  <c r="R7" i="69" s="1"/>
  <c r="X13" i="69"/>
  <c r="Y13" i="69"/>
  <c r="V7" i="69"/>
  <c r="G6" i="68"/>
  <c r="T6" i="68"/>
  <c r="K5" i="68"/>
  <c r="R5" i="68" s="1"/>
  <c r="J5" i="66"/>
  <c r="V4" i="66"/>
  <c r="K5" i="65"/>
  <c r="G6" i="64"/>
  <c r="T6" i="64"/>
  <c r="K5" i="64"/>
  <c r="R5" i="64" s="1"/>
  <c r="L4" i="63"/>
  <c r="R4" i="63"/>
  <c r="K4" i="61"/>
  <c r="V4" i="61"/>
  <c r="N4" i="60"/>
  <c r="V4" i="60"/>
  <c r="R4" i="60"/>
  <c r="L4" i="58"/>
  <c r="R4" i="58" s="1"/>
  <c r="M22" i="57"/>
  <c r="M25" i="57" s="1"/>
  <c r="M31" i="57" s="1"/>
  <c r="M34" i="57" s="1"/>
  <c r="M40" i="57"/>
  <c r="M43" i="57" s="1"/>
  <c r="M49" i="57" s="1"/>
  <c r="G4" i="57"/>
  <c r="J4" i="57" s="1"/>
  <c r="Q53" i="57"/>
  <c r="K4" i="56"/>
  <c r="R4" i="56" s="1"/>
  <c r="Q5" i="56"/>
  <c r="Q9" i="56"/>
  <c r="W34" i="56"/>
  <c r="W25" i="56"/>
  <c r="Q7" i="56"/>
  <c r="T4" i="56"/>
  <c r="Q6" i="56"/>
  <c r="W43" i="56"/>
  <c r="Q8" i="54"/>
  <c r="Q6" i="54"/>
  <c r="Q5" i="54"/>
  <c r="Q7" i="54"/>
  <c r="M43" i="55"/>
  <c r="N43" i="55" s="1"/>
  <c r="N31" i="55"/>
  <c r="M25" i="55"/>
  <c r="N25" i="55" s="1"/>
  <c r="G4" i="55"/>
  <c r="J4" i="55" s="1"/>
  <c r="K4" i="55" s="1"/>
  <c r="L4" i="55" s="1"/>
  <c r="N4" i="55" s="1"/>
  <c r="M4" i="55" s="1"/>
  <c r="Q5" i="55"/>
  <c r="Q31" i="55"/>
  <c r="Q36" i="55"/>
  <c r="R4" i="55"/>
  <c r="Q7" i="55"/>
  <c r="Q9" i="55"/>
  <c r="Q11" i="55"/>
  <c r="Q13" i="55"/>
  <c r="Q15" i="55"/>
  <c r="Q32" i="55"/>
  <c r="Q34" i="55"/>
  <c r="Q37" i="55"/>
  <c r="Q38" i="55"/>
  <c r="Q39" i="55"/>
  <c r="Q40" i="55"/>
  <c r="Q41" i="55"/>
  <c r="Q42" i="55"/>
  <c r="Q43" i="55"/>
  <c r="Q17" i="55"/>
  <c r="Q18" i="55"/>
  <c r="Q19" i="55"/>
  <c r="Q20" i="55"/>
  <c r="Q21" i="55"/>
  <c r="Q22" i="55"/>
  <c r="Q23" i="55"/>
  <c r="Q24" i="55"/>
  <c r="Q25" i="55"/>
  <c r="Q33" i="55"/>
  <c r="Q44" i="55"/>
  <c r="Q45" i="55"/>
  <c r="Q46" i="55"/>
  <c r="Q47" i="55"/>
  <c r="Q48" i="55"/>
  <c r="Q52" i="55"/>
  <c r="Q6" i="55"/>
  <c r="Q8" i="55"/>
  <c r="Q10" i="55"/>
  <c r="Q12" i="55"/>
  <c r="Q14" i="55"/>
  <c r="Q16" i="55"/>
  <c r="Q26" i="55"/>
  <c r="Q27" i="55"/>
  <c r="Q28" i="55"/>
  <c r="Q29" i="55"/>
  <c r="Q30" i="55"/>
  <c r="Q35" i="55"/>
  <c r="Q49" i="55"/>
  <c r="Q50" i="55"/>
  <c r="V4" i="55"/>
  <c r="W25" i="55"/>
  <c r="W43" i="55"/>
  <c r="W43" i="54"/>
  <c r="W34" i="54"/>
  <c r="W25" i="54"/>
  <c r="G4" i="54"/>
  <c r="J4" i="54" s="1"/>
  <c r="Q53" i="53"/>
  <c r="K4" i="53"/>
  <c r="W43" i="53"/>
  <c r="W34" i="53"/>
  <c r="W25" i="53"/>
  <c r="G4" i="52"/>
  <c r="J4" i="52" s="1"/>
  <c r="K4" i="52" s="1"/>
  <c r="R4" i="52" s="1"/>
  <c r="W34" i="52"/>
  <c r="Q5" i="52"/>
  <c r="Q8" i="52"/>
  <c r="N4" i="52"/>
  <c r="M4" i="52" s="1"/>
  <c r="W43" i="52"/>
  <c r="W43" i="50"/>
  <c r="W34" i="50"/>
  <c r="W25" i="50"/>
  <c r="N49" i="50"/>
  <c r="N40" i="50"/>
  <c r="N43" i="50" s="1"/>
  <c r="N31" i="50"/>
  <c r="N34" i="50" s="1"/>
  <c r="N22" i="50"/>
  <c r="N25" i="50" s="1"/>
  <c r="M17" i="50"/>
  <c r="L51" i="50"/>
  <c r="M51" i="50" s="1"/>
  <c r="L50" i="50"/>
  <c r="M50" i="50" s="1"/>
  <c r="L48" i="50"/>
  <c r="M48" i="50" s="1"/>
  <c r="L47" i="50"/>
  <c r="M47" i="50" s="1"/>
  <c r="L45" i="50"/>
  <c r="M45" i="50" s="1"/>
  <c r="L44" i="50"/>
  <c r="M44" i="50" s="1"/>
  <c r="L42" i="50"/>
  <c r="M42" i="50" s="1"/>
  <c r="L41" i="50"/>
  <c r="M41" i="50" s="1"/>
  <c r="L39" i="50"/>
  <c r="M39" i="50" s="1"/>
  <c r="L38" i="50"/>
  <c r="M38" i="50" s="1"/>
  <c r="L36" i="50"/>
  <c r="M36" i="50" s="1"/>
  <c r="L35" i="50"/>
  <c r="M35" i="50" s="1"/>
  <c r="L33" i="50"/>
  <c r="M33" i="50" s="1"/>
  <c r="L32" i="50"/>
  <c r="M32" i="50" s="1"/>
  <c r="L30" i="50"/>
  <c r="M30" i="50" s="1"/>
  <c r="L29" i="50"/>
  <c r="M29" i="50" s="1"/>
  <c r="L27" i="50"/>
  <c r="M27" i="50" s="1"/>
  <c r="L26" i="50"/>
  <c r="M26" i="50" s="1"/>
  <c r="L24" i="50"/>
  <c r="M24" i="50" s="1"/>
  <c r="L23" i="50"/>
  <c r="M23" i="50" s="1"/>
  <c r="L21" i="50"/>
  <c r="M21" i="50" s="1"/>
  <c r="L20" i="50"/>
  <c r="M20" i="50" s="1"/>
  <c r="L18" i="50"/>
  <c r="M18" i="50" s="1"/>
  <c r="L17" i="50"/>
  <c r="X14" i="38" l="1"/>
  <c r="Y14" i="38" s="1"/>
  <c r="X14" i="36"/>
  <c r="Y14" i="36" s="1"/>
  <c r="V5" i="68"/>
  <c r="J6" i="68" s="1"/>
  <c r="X14" i="68"/>
  <c r="Y14" i="68" s="1"/>
  <c r="AA13" i="69"/>
  <c r="W14" i="69"/>
  <c r="N7" i="69"/>
  <c r="G7" i="68"/>
  <c r="T7" i="68"/>
  <c r="K5" i="66"/>
  <c r="L5" i="65"/>
  <c r="N5" i="65" s="1"/>
  <c r="M5" i="65" s="1"/>
  <c r="T5" i="65" s="1"/>
  <c r="G6" i="65" s="1"/>
  <c r="V5" i="65"/>
  <c r="V5" i="64"/>
  <c r="J6" i="64" s="1"/>
  <c r="G7" i="64"/>
  <c r="T7" i="64"/>
  <c r="N4" i="63"/>
  <c r="L4" i="61"/>
  <c r="R4" i="61"/>
  <c r="M4" i="60"/>
  <c r="N4" i="58"/>
  <c r="K4" i="57"/>
  <c r="V4" i="56"/>
  <c r="G5" i="56"/>
  <c r="J5" i="56" s="1"/>
  <c r="Q53" i="56"/>
  <c r="Q53" i="54"/>
  <c r="Q53" i="55"/>
  <c r="T4" i="55"/>
  <c r="K4" i="54"/>
  <c r="V4" i="54" s="1"/>
  <c r="R4" i="53"/>
  <c r="L4" i="53"/>
  <c r="N4" i="53" s="1"/>
  <c r="M4" i="53" s="1"/>
  <c r="T4" i="53" s="1"/>
  <c r="V4" i="53"/>
  <c r="G5" i="53"/>
  <c r="V4" i="52"/>
  <c r="T4" i="52"/>
  <c r="Q53" i="52"/>
  <c r="W15" i="38" l="1"/>
  <c r="AA14" i="38"/>
  <c r="AA14" i="36"/>
  <c r="W15" i="36"/>
  <c r="V6" i="68"/>
  <c r="J7" i="68" s="1"/>
  <c r="AA14" i="68"/>
  <c r="W15" i="68"/>
  <c r="M7" i="69"/>
  <c r="X14" i="69"/>
  <c r="Y14" i="69"/>
  <c r="K6" i="68"/>
  <c r="R6" i="68" s="1"/>
  <c r="G8" i="68"/>
  <c r="T8" i="68"/>
  <c r="L5" i="66"/>
  <c r="N5" i="66" s="1"/>
  <c r="M5" i="66" s="1"/>
  <c r="T5" i="66" s="1"/>
  <c r="G6" i="66" s="1"/>
  <c r="V5" i="66"/>
  <c r="J6" i="65"/>
  <c r="K6" i="65" s="1"/>
  <c r="R5" i="65"/>
  <c r="K6" i="64"/>
  <c r="R6" i="64" s="1"/>
  <c r="G8" i="64"/>
  <c r="T8" i="64"/>
  <c r="M4" i="63"/>
  <c r="N4" i="61"/>
  <c r="T4" i="60"/>
  <c r="M4" i="58"/>
  <c r="L4" i="57"/>
  <c r="N4" i="57" s="1"/>
  <c r="M4" i="57" s="1"/>
  <c r="T4" i="57" s="1"/>
  <c r="G5" i="57" s="1"/>
  <c r="V4" i="57"/>
  <c r="K5" i="56"/>
  <c r="G5" i="55"/>
  <c r="J5" i="55" s="1"/>
  <c r="L4" i="54"/>
  <c r="R4" i="54" s="1"/>
  <c r="J5" i="53"/>
  <c r="G5" i="52"/>
  <c r="J5" i="52" s="1"/>
  <c r="X15" i="38" l="1"/>
  <c r="Y15" i="38" s="1"/>
  <c r="X15" i="36"/>
  <c r="Y15" i="36" s="1"/>
  <c r="X15" i="68"/>
  <c r="Y15" i="68" s="1"/>
  <c r="AA14" i="69"/>
  <c r="W15" i="69"/>
  <c r="T7" i="69"/>
  <c r="R5" i="66"/>
  <c r="J6" i="66"/>
  <c r="K6" i="66" s="1"/>
  <c r="K7" i="68"/>
  <c r="R7" i="68" s="1"/>
  <c r="G9" i="68"/>
  <c r="T9" i="68"/>
  <c r="L6" i="65"/>
  <c r="N6" i="65" s="1"/>
  <c r="M6" i="65" s="1"/>
  <c r="T6" i="65" s="1"/>
  <c r="V6" i="65"/>
  <c r="G9" i="64"/>
  <c r="T9" i="64"/>
  <c r="V6" i="64"/>
  <c r="J7" i="64" s="1"/>
  <c r="T4" i="63"/>
  <c r="M4" i="61"/>
  <c r="G5" i="60"/>
  <c r="J5" i="60" s="1"/>
  <c r="T4" i="58"/>
  <c r="J5" i="57"/>
  <c r="K5" i="57" s="1"/>
  <c r="L5" i="57" s="1"/>
  <c r="N5" i="57" s="1"/>
  <c r="R4" i="57"/>
  <c r="L5" i="56"/>
  <c r="R5" i="56"/>
  <c r="V5" i="56"/>
  <c r="K5" i="55"/>
  <c r="N4" i="54"/>
  <c r="K5" i="53"/>
  <c r="K5" i="52"/>
  <c r="V5" i="52" s="1"/>
  <c r="AA15" i="38" l="1"/>
  <c r="W16" i="38"/>
  <c r="AA15" i="36"/>
  <c r="W16" i="36"/>
  <c r="V7" i="68"/>
  <c r="J8" i="68" s="1"/>
  <c r="AA15" i="68"/>
  <c r="W16" i="68"/>
  <c r="G8" i="69"/>
  <c r="J8" i="69" s="1"/>
  <c r="X15" i="69"/>
  <c r="Y15" i="69" s="1"/>
  <c r="K8" i="68"/>
  <c r="G10" i="68"/>
  <c r="T10" i="68"/>
  <c r="L6" i="66"/>
  <c r="N6" i="66" s="1"/>
  <c r="M6" i="66" s="1"/>
  <c r="T6" i="66" s="1"/>
  <c r="V6" i="66"/>
  <c r="R6" i="65"/>
  <c r="G7" i="65"/>
  <c r="J7" i="65" s="1"/>
  <c r="K7" i="65" s="1"/>
  <c r="G10" i="64"/>
  <c r="T10" i="64"/>
  <c r="K7" i="64"/>
  <c r="R7" i="64" s="1"/>
  <c r="G5" i="63"/>
  <c r="J5" i="63" s="1"/>
  <c r="T4" i="61"/>
  <c r="K5" i="60"/>
  <c r="R5" i="60" s="1"/>
  <c r="G5" i="58"/>
  <c r="J5" i="58" s="1"/>
  <c r="V5" i="57"/>
  <c r="R5" i="57"/>
  <c r="S5" i="57" s="1"/>
  <c r="M5" i="57"/>
  <c r="N5" i="56"/>
  <c r="L5" i="55"/>
  <c r="R5" i="55" s="1"/>
  <c r="V5" i="55"/>
  <c r="M4" i="54"/>
  <c r="L5" i="53"/>
  <c r="R5" i="53" s="1"/>
  <c r="V5" i="53"/>
  <c r="L5" i="52"/>
  <c r="R5" i="52" s="1"/>
  <c r="X16" i="38" l="1"/>
  <c r="Y16" i="38" s="1"/>
  <c r="X16" i="36"/>
  <c r="Y16" i="36" s="1"/>
  <c r="V8" i="68"/>
  <c r="J9" i="68" s="1"/>
  <c r="R8" i="68"/>
  <c r="X16" i="68"/>
  <c r="Y16" i="68" s="1"/>
  <c r="AA15" i="69"/>
  <c r="W16" i="69"/>
  <c r="K8" i="69"/>
  <c r="G11" i="68"/>
  <c r="T11" i="68"/>
  <c r="G7" i="66"/>
  <c r="J7" i="66" s="1"/>
  <c r="K7" i="66" s="1"/>
  <c r="R6" i="66"/>
  <c r="V7" i="65"/>
  <c r="L7" i="65"/>
  <c r="N7" i="65" s="1"/>
  <c r="M7" i="65" s="1"/>
  <c r="T7" i="65" s="1"/>
  <c r="V7" i="64"/>
  <c r="J8" i="64" s="1"/>
  <c r="K8" i="64" s="1"/>
  <c r="V8" i="64" s="1"/>
  <c r="J9" i="64" s="1"/>
  <c r="G11" i="64"/>
  <c r="T11" i="64"/>
  <c r="K5" i="63"/>
  <c r="G5" i="61"/>
  <c r="J5" i="61" s="1"/>
  <c r="T5" i="61"/>
  <c r="V5" i="60"/>
  <c r="S5" i="60"/>
  <c r="K5" i="58"/>
  <c r="R5" i="58" s="1"/>
  <c r="S5" i="58" s="1"/>
  <c r="T5" i="58" s="1"/>
  <c r="T5" i="57"/>
  <c r="M5" i="56"/>
  <c r="S5" i="55"/>
  <c r="N5" i="55"/>
  <c r="T4" i="54"/>
  <c r="S5" i="53"/>
  <c r="N5" i="53"/>
  <c r="S5" i="52"/>
  <c r="N5" i="52"/>
  <c r="W17" i="38" l="1"/>
  <c r="AA16" i="38"/>
  <c r="AA16" i="36"/>
  <c r="W17" i="36"/>
  <c r="K9" i="68"/>
  <c r="AA16" i="68"/>
  <c r="W17" i="68"/>
  <c r="X16" i="69"/>
  <c r="Y16" i="69" s="1"/>
  <c r="L8" i="69"/>
  <c r="N8" i="69" s="1"/>
  <c r="M8" i="69" s="1"/>
  <c r="T8" i="69" s="1"/>
  <c r="R8" i="69"/>
  <c r="V8" i="69"/>
  <c r="G12" i="68"/>
  <c r="T12" i="68"/>
  <c r="V7" i="66"/>
  <c r="L7" i="66"/>
  <c r="N7" i="66" s="1"/>
  <c r="M7" i="66" s="1"/>
  <c r="T7" i="66" s="1"/>
  <c r="R7" i="65"/>
  <c r="G8" i="65"/>
  <c r="J8" i="65" s="1"/>
  <c r="K8" i="65" s="1"/>
  <c r="K9" i="64"/>
  <c r="V9" i="64" s="1"/>
  <c r="J10" i="64" s="1"/>
  <c r="G12" i="64"/>
  <c r="T12" i="64"/>
  <c r="R8" i="64"/>
  <c r="L5" i="63"/>
  <c r="R5" i="63"/>
  <c r="V5" i="63"/>
  <c r="G6" i="61"/>
  <c r="K5" i="61"/>
  <c r="R5" i="61" s="1"/>
  <c r="T5" i="60"/>
  <c r="G6" i="58"/>
  <c r="V5" i="58"/>
  <c r="G6" i="57"/>
  <c r="J6" i="57" s="1"/>
  <c r="T5" i="56"/>
  <c r="M5" i="55"/>
  <c r="G5" i="54"/>
  <c r="J5" i="54" s="1"/>
  <c r="M5" i="53"/>
  <c r="M5" i="52"/>
  <c r="X17" i="38" l="1"/>
  <c r="Y17" i="38" s="1"/>
  <c r="X17" i="36"/>
  <c r="Y17" i="36" s="1"/>
  <c r="J10" i="68"/>
  <c r="R9" i="68"/>
  <c r="V9" i="68"/>
  <c r="X17" i="68"/>
  <c r="Y17" i="68" s="1"/>
  <c r="W17" i="69"/>
  <c r="AA16" i="69"/>
  <c r="G9" i="69"/>
  <c r="J9" i="69" s="1"/>
  <c r="G13" i="68"/>
  <c r="T13" i="68"/>
  <c r="G8" i="66"/>
  <c r="J8" i="66" s="1"/>
  <c r="K8" i="66" s="1"/>
  <c r="R7" i="66"/>
  <c r="V8" i="65"/>
  <c r="L8" i="65"/>
  <c r="N8" i="65" s="1"/>
  <c r="M8" i="65" s="1"/>
  <c r="T8" i="65" s="1"/>
  <c r="R9" i="64"/>
  <c r="K10" i="64"/>
  <c r="V10" i="64" s="1"/>
  <c r="J11" i="64" s="1"/>
  <c r="G13" i="64"/>
  <c r="T13" i="64"/>
  <c r="N5" i="63"/>
  <c r="V5" i="61"/>
  <c r="J6" i="61" s="1"/>
  <c r="G6" i="60"/>
  <c r="J6" i="60" s="1"/>
  <c r="J6" i="58"/>
  <c r="K6" i="58" s="1"/>
  <c r="R6" i="58" s="1"/>
  <c r="S6" i="58" s="1"/>
  <c r="T6" i="58" s="1"/>
  <c r="G7" i="58" s="1"/>
  <c r="K6" i="57"/>
  <c r="V6" i="57" s="1"/>
  <c r="G6" i="56"/>
  <c r="J6" i="56" s="1"/>
  <c r="T5" i="55"/>
  <c r="K5" i="54"/>
  <c r="T5" i="53"/>
  <c r="T5" i="52"/>
  <c r="AA17" i="38" l="1"/>
  <c r="W18" i="38"/>
  <c r="AA17" i="36"/>
  <c r="W18" i="36"/>
  <c r="R10" i="68"/>
  <c r="V10" i="68"/>
  <c r="K10" i="68"/>
  <c r="AA17" i="68"/>
  <c r="W18" i="68"/>
  <c r="K9" i="69"/>
  <c r="X17" i="69"/>
  <c r="Y17" i="69"/>
  <c r="G14" i="68"/>
  <c r="T14" i="68"/>
  <c r="V8" i="66"/>
  <c r="L8" i="66"/>
  <c r="N8" i="66" s="1"/>
  <c r="M8" i="66" s="1"/>
  <c r="T8" i="66" s="1"/>
  <c r="R8" i="65"/>
  <c r="G9" i="65"/>
  <c r="J9" i="65" s="1"/>
  <c r="K9" i="65" s="1"/>
  <c r="R10" i="64"/>
  <c r="K11" i="64"/>
  <c r="V11" i="64" s="1"/>
  <c r="J12" i="64" s="1"/>
  <c r="G14" i="64"/>
  <c r="T14" i="64"/>
  <c r="M5" i="63"/>
  <c r="K6" i="61"/>
  <c r="K6" i="60"/>
  <c r="R6" i="60" s="1"/>
  <c r="V6" i="58"/>
  <c r="J7" i="58" s="1"/>
  <c r="L6" i="57"/>
  <c r="R6" i="57" s="1"/>
  <c r="S6" i="57" s="1"/>
  <c r="K6" i="56"/>
  <c r="G6" i="55"/>
  <c r="J6" i="55" s="1"/>
  <c r="L5" i="54"/>
  <c r="R5" i="54" s="1"/>
  <c r="V5" i="54"/>
  <c r="G6" i="53"/>
  <c r="J6" i="53" s="1"/>
  <c r="G6" i="52"/>
  <c r="J6" i="52" s="1"/>
  <c r="X18" i="38" l="1"/>
  <c r="Y18" i="38" s="1"/>
  <c r="X18" i="36"/>
  <c r="Y18" i="36" s="1"/>
  <c r="J11" i="68"/>
  <c r="X18" i="68"/>
  <c r="Y18" i="68" s="1"/>
  <c r="W18" i="69"/>
  <c r="AA17" i="69"/>
  <c r="L9" i="69"/>
  <c r="N9" i="69" s="1"/>
  <c r="M9" i="69" s="1"/>
  <c r="T9" i="69" s="1"/>
  <c r="R9" i="69"/>
  <c r="V9" i="69"/>
  <c r="R8" i="66"/>
  <c r="G15" i="68"/>
  <c r="G9" i="66"/>
  <c r="J9" i="66" s="1"/>
  <c r="K9" i="66" s="1"/>
  <c r="V9" i="65"/>
  <c r="L9" i="65"/>
  <c r="N9" i="65" s="1"/>
  <c r="M9" i="65" s="1"/>
  <c r="T9" i="65" s="1"/>
  <c r="K12" i="64"/>
  <c r="V12" i="64" s="1"/>
  <c r="J13" i="64" s="1"/>
  <c r="R11" i="64"/>
  <c r="G15" i="64"/>
  <c r="T5" i="63"/>
  <c r="L6" i="61"/>
  <c r="N6" i="61" s="1"/>
  <c r="M6" i="61" s="1"/>
  <c r="T6" i="61" s="1"/>
  <c r="V6" i="61"/>
  <c r="S6" i="60"/>
  <c r="V6" i="60"/>
  <c r="K7" i="58"/>
  <c r="R7" i="58" s="1"/>
  <c r="S7" i="58" s="1"/>
  <c r="T7" i="58" s="1"/>
  <c r="N6" i="57"/>
  <c r="L6" i="56"/>
  <c r="R6" i="56"/>
  <c r="V6" i="56"/>
  <c r="K6" i="55"/>
  <c r="S5" i="54"/>
  <c r="N5" i="54"/>
  <c r="K6" i="53"/>
  <c r="K6" i="52"/>
  <c r="W19" i="38" l="1"/>
  <c r="AA18" i="38"/>
  <c r="AA18" i="36"/>
  <c r="W19" i="36"/>
  <c r="K11" i="68"/>
  <c r="AA18" i="68"/>
  <c r="W19" i="68"/>
  <c r="G10" i="69"/>
  <c r="J10" i="69" s="1"/>
  <c r="Y18" i="69"/>
  <c r="X18" i="69"/>
  <c r="V9" i="66"/>
  <c r="L9" i="66"/>
  <c r="R9" i="65"/>
  <c r="G10" i="65"/>
  <c r="J10" i="65" s="1"/>
  <c r="K13" i="64"/>
  <c r="V13" i="64" s="1"/>
  <c r="J14" i="64" s="1"/>
  <c r="R12" i="64"/>
  <c r="G6" i="63"/>
  <c r="J6" i="63" s="1"/>
  <c r="G7" i="61"/>
  <c r="J7" i="61" s="1"/>
  <c r="R6" i="61"/>
  <c r="T6" i="60"/>
  <c r="G8" i="58"/>
  <c r="V7" i="58"/>
  <c r="M6" i="57"/>
  <c r="N6" i="56"/>
  <c r="L6" i="55"/>
  <c r="R6" i="55" s="1"/>
  <c r="V6" i="55"/>
  <c r="M5" i="54"/>
  <c r="L6" i="53"/>
  <c r="R6" i="53" s="1"/>
  <c r="V6" i="53"/>
  <c r="L6" i="52"/>
  <c r="V6" i="52"/>
  <c r="X19" i="38" l="1"/>
  <c r="Y19" i="38" s="1"/>
  <c r="X19" i="36"/>
  <c r="Y19" i="36" s="1"/>
  <c r="R11" i="68"/>
  <c r="V11" i="68"/>
  <c r="J12" i="68" s="1"/>
  <c r="X19" i="68"/>
  <c r="Y19" i="68" s="1"/>
  <c r="AA18" i="69"/>
  <c r="W19" i="69"/>
  <c r="K10" i="69"/>
  <c r="N9" i="66"/>
  <c r="M9" i="66" s="1"/>
  <c r="T9" i="66" s="1"/>
  <c r="R9" i="66"/>
  <c r="K10" i="65"/>
  <c r="V10" i="65" s="1"/>
  <c r="K14" i="64"/>
  <c r="V14" i="64" s="1"/>
  <c r="J15" i="64" s="1"/>
  <c r="R13" i="64"/>
  <c r="K6" i="63"/>
  <c r="K7" i="61"/>
  <c r="G7" i="60"/>
  <c r="J7" i="60" s="1"/>
  <c r="J8" i="58"/>
  <c r="K8" i="58" s="1"/>
  <c r="R8" i="58" s="1"/>
  <c r="S8" i="58" s="1"/>
  <c r="T8" i="58" s="1"/>
  <c r="T6" i="57"/>
  <c r="M6" i="56"/>
  <c r="S6" i="55"/>
  <c r="N6" i="55"/>
  <c r="T5" i="54"/>
  <c r="S6" i="53"/>
  <c r="N6" i="53"/>
  <c r="N6" i="52"/>
  <c r="R6" i="52"/>
  <c r="AA19" i="38" l="1"/>
  <c r="W20" i="38"/>
  <c r="AA19" i="36"/>
  <c r="W20" i="36"/>
  <c r="K12" i="68"/>
  <c r="R12" i="68" s="1"/>
  <c r="AA19" i="68"/>
  <c r="W20" i="68"/>
  <c r="L10" i="69"/>
  <c r="N10" i="69" s="1"/>
  <c r="M10" i="69" s="1"/>
  <c r="T10" i="69" s="1"/>
  <c r="X19" i="69"/>
  <c r="Y19" i="69" s="1"/>
  <c r="V10" i="69"/>
  <c r="G10" i="66"/>
  <c r="J10" i="66" s="1"/>
  <c r="K10" i="66" s="1"/>
  <c r="L10" i="65"/>
  <c r="N10" i="65" s="1"/>
  <c r="M10" i="65" s="1"/>
  <c r="T10" i="65" s="1"/>
  <c r="K15" i="64"/>
  <c r="R14" i="64"/>
  <c r="L6" i="63"/>
  <c r="R6" i="63"/>
  <c r="V6" i="63"/>
  <c r="L7" i="61"/>
  <c r="N7" i="61" s="1"/>
  <c r="M7" i="61" s="1"/>
  <c r="T7" i="61" s="1"/>
  <c r="V7" i="61"/>
  <c r="K7" i="60"/>
  <c r="R7" i="60" s="1"/>
  <c r="G9" i="58"/>
  <c r="V8" i="58"/>
  <c r="G7" i="57"/>
  <c r="J7" i="57" s="1"/>
  <c r="T6" i="56"/>
  <c r="M6" i="55"/>
  <c r="G6" i="54"/>
  <c r="J6" i="54" s="1"/>
  <c r="M6" i="53"/>
  <c r="M6" i="52"/>
  <c r="S6" i="52"/>
  <c r="X20" i="38" l="1"/>
  <c r="Y20" i="38" s="1"/>
  <c r="X20" i="36"/>
  <c r="Y20" i="36" s="1"/>
  <c r="V12" i="68"/>
  <c r="J13" i="68"/>
  <c r="X20" i="68"/>
  <c r="Y20" i="68" s="1"/>
  <c r="W20" i="69"/>
  <c r="AA19" i="69"/>
  <c r="R10" i="69"/>
  <c r="G11" i="69"/>
  <c r="J11" i="69" s="1"/>
  <c r="V10" i="66"/>
  <c r="L10" i="66"/>
  <c r="N10" i="66" s="1"/>
  <c r="M10" i="66" s="1"/>
  <c r="R10" i="65"/>
  <c r="G11" i="65"/>
  <c r="J11" i="65" s="1"/>
  <c r="L15" i="64"/>
  <c r="R15" i="64" s="1"/>
  <c r="V15" i="64"/>
  <c r="N6" i="63"/>
  <c r="G8" i="61"/>
  <c r="J8" i="61"/>
  <c r="R7" i="61"/>
  <c r="S7" i="60"/>
  <c r="V7" i="60"/>
  <c r="J9" i="58"/>
  <c r="K9" i="58" s="1"/>
  <c r="R9" i="58" s="1"/>
  <c r="S9" i="58" s="1"/>
  <c r="T9" i="58" s="1"/>
  <c r="K7" i="57"/>
  <c r="V7" i="57" s="1"/>
  <c r="G7" i="56"/>
  <c r="J7" i="56" s="1"/>
  <c r="T6" i="55"/>
  <c r="K6" i="54"/>
  <c r="T6" i="53"/>
  <c r="T6" i="52"/>
  <c r="W21" i="38" l="1"/>
  <c r="AA20" i="38"/>
  <c r="AA20" i="36"/>
  <c r="W21" i="36"/>
  <c r="K13" i="68"/>
  <c r="AA20" i="68"/>
  <c r="W21" i="68"/>
  <c r="K11" i="69"/>
  <c r="L11" i="69" s="1"/>
  <c r="N11" i="69" s="1"/>
  <c r="M11" i="69" s="1"/>
  <c r="T11" i="69" s="1"/>
  <c r="R11" i="69"/>
  <c r="X20" i="69"/>
  <c r="Y20" i="69" s="1"/>
  <c r="R10" i="66"/>
  <c r="S10" i="66" s="1"/>
  <c r="T10" i="66" s="1"/>
  <c r="G11" i="66" s="1"/>
  <c r="J11" i="66" s="1"/>
  <c r="K11" i="66" s="1"/>
  <c r="K11" i="65"/>
  <c r="V11" i="65" s="1"/>
  <c r="N15" i="64"/>
  <c r="M15" i="64" s="1"/>
  <c r="M6" i="63"/>
  <c r="K8" i="61"/>
  <c r="V8" i="61"/>
  <c r="T7" i="60"/>
  <c r="G10" i="58"/>
  <c r="V9" i="58"/>
  <c r="L7" i="57"/>
  <c r="K7" i="56"/>
  <c r="G7" i="55"/>
  <c r="J7" i="55" s="1"/>
  <c r="L6" i="54"/>
  <c r="R6" i="54" s="1"/>
  <c r="V6" i="54"/>
  <c r="G7" i="53"/>
  <c r="J7" i="53" s="1"/>
  <c r="G7" i="52"/>
  <c r="J7" i="52" s="1"/>
  <c r="X21" i="38" l="1"/>
  <c r="Y21" i="38" s="1"/>
  <c r="X21" i="36"/>
  <c r="Y21" i="36" s="1"/>
  <c r="R13" i="68"/>
  <c r="V13" i="68"/>
  <c r="J14" i="68" s="1"/>
  <c r="X21" i="68"/>
  <c r="Y21" i="68" s="1"/>
  <c r="W21" i="69"/>
  <c r="AA20" i="69"/>
  <c r="G12" i="69"/>
  <c r="J12" i="69" s="1"/>
  <c r="V11" i="69"/>
  <c r="V11" i="66"/>
  <c r="L11" i="66"/>
  <c r="N11" i="66" s="1"/>
  <c r="M11" i="66" s="1"/>
  <c r="T11" i="66" s="1"/>
  <c r="L11" i="65"/>
  <c r="N11" i="65" s="1"/>
  <c r="M11" i="65" s="1"/>
  <c r="T11" i="65" s="1"/>
  <c r="T15" i="64"/>
  <c r="T6" i="63"/>
  <c r="L8" i="61"/>
  <c r="N8" i="61" s="1"/>
  <c r="M8" i="61" s="1"/>
  <c r="T8" i="61" s="1"/>
  <c r="G8" i="60"/>
  <c r="J8" i="60" s="1"/>
  <c r="J10" i="58"/>
  <c r="K10" i="58" s="1"/>
  <c r="V10" i="58" s="1"/>
  <c r="N7" i="57"/>
  <c r="R7" i="57"/>
  <c r="S7" i="57" s="1"/>
  <c r="L7" i="56"/>
  <c r="R7" i="56"/>
  <c r="V7" i="56"/>
  <c r="K7" i="55"/>
  <c r="V7" i="55" s="1"/>
  <c r="S6" i="54"/>
  <c r="N6" i="54"/>
  <c r="K7" i="53"/>
  <c r="K7" i="52"/>
  <c r="AA21" i="38" l="1"/>
  <c r="W22" i="38"/>
  <c r="AA21" i="36"/>
  <c r="W22" i="36"/>
  <c r="K14" i="68"/>
  <c r="V14" i="68" s="1"/>
  <c r="J15" i="68" s="1"/>
  <c r="AA21" i="68"/>
  <c r="W22" i="68"/>
  <c r="K12" i="69"/>
  <c r="V12" i="69" s="1"/>
  <c r="X21" i="69"/>
  <c r="Y21" i="69"/>
  <c r="R11" i="66"/>
  <c r="G12" i="66"/>
  <c r="J12" i="66" s="1"/>
  <c r="K12" i="66" s="1"/>
  <c r="R11" i="65"/>
  <c r="G12" i="65"/>
  <c r="J12" i="65" s="1"/>
  <c r="G16" i="64"/>
  <c r="J16" i="64" s="1"/>
  <c r="G7" i="63"/>
  <c r="J7" i="63" s="1"/>
  <c r="R8" i="61"/>
  <c r="G9" i="61"/>
  <c r="J9" i="61" s="1"/>
  <c r="K8" i="60"/>
  <c r="R8" i="60" s="1"/>
  <c r="R10" i="58"/>
  <c r="M7" i="57"/>
  <c r="N7" i="56"/>
  <c r="L7" i="55"/>
  <c r="R7" i="55"/>
  <c r="M6" i="54"/>
  <c r="L7" i="53"/>
  <c r="R7" i="53" s="1"/>
  <c r="V7" i="53"/>
  <c r="L7" i="52"/>
  <c r="V7" i="52"/>
  <c r="X22" i="38" l="1"/>
  <c r="Y22" i="38" s="1"/>
  <c r="X22" i="36"/>
  <c r="Y22" i="36" s="1"/>
  <c r="K15" i="68"/>
  <c r="R14" i="68"/>
  <c r="X22" i="68"/>
  <c r="Y22" i="68" s="1"/>
  <c r="AA21" i="69"/>
  <c r="W22" i="69"/>
  <c r="L12" i="69"/>
  <c r="N12" i="69" s="1"/>
  <c r="M12" i="69" s="1"/>
  <c r="T12" i="69" s="1"/>
  <c r="R12" i="69"/>
  <c r="V12" i="66"/>
  <c r="L12" i="66"/>
  <c r="N12" i="66" s="1"/>
  <c r="M12" i="66" s="1"/>
  <c r="T12" i="66" s="1"/>
  <c r="K12" i="65"/>
  <c r="V12" i="65" s="1"/>
  <c r="K16" i="64"/>
  <c r="K7" i="63"/>
  <c r="K9" i="61"/>
  <c r="V9" i="61" s="1"/>
  <c r="S8" i="60"/>
  <c r="T8" i="60" s="1"/>
  <c r="V8" i="60"/>
  <c r="S10" i="58"/>
  <c r="T10" i="58" s="1"/>
  <c r="T7" i="57"/>
  <c r="M7" i="56"/>
  <c r="S7" i="55"/>
  <c r="N7" i="55"/>
  <c r="T6" i="54"/>
  <c r="S7" i="53"/>
  <c r="N7" i="53"/>
  <c r="M7" i="53" s="1"/>
  <c r="N7" i="52"/>
  <c r="M7" i="52" s="1"/>
  <c r="R7" i="52"/>
  <c r="W23" i="38" l="1"/>
  <c r="AA22" i="38"/>
  <c r="AA22" i="36"/>
  <c r="W23" i="36"/>
  <c r="L15" i="68"/>
  <c r="N15" i="68" s="1"/>
  <c r="M15" i="68" s="1"/>
  <c r="T15" i="68" s="1"/>
  <c r="G16" i="68" s="1"/>
  <c r="R15" i="68"/>
  <c r="V15" i="68"/>
  <c r="AA22" i="68"/>
  <c r="W23" i="68"/>
  <c r="G13" i="69"/>
  <c r="J13" i="69" s="1"/>
  <c r="Y22" i="69"/>
  <c r="X22" i="69"/>
  <c r="R12" i="66"/>
  <c r="G13" i="66"/>
  <c r="J13" i="66" s="1"/>
  <c r="K13" i="66" s="1"/>
  <c r="L12" i="65"/>
  <c r="N12" i="65" s="1"/>
  <c r="M12" i="65" s="1"/>
  <c r="L16" i="64"/>
  <c r="R16" i="64" s="1"/>
  <c r="V16" i="64"/>
  <c r="L7" i="63"/>
  <c r="R7" i="63"/>
  <c r="V7" i="63"/>
  <c r="L9" i="61"/>
  <c r="N9" i="61" s="1"/>
  <c r="M9" i="61" s="1"/>
  <c r="T9" i="61" s="1"/>
  <c r="G9" i="60"/>
  <c r="J9" i="60" s="1"/>
  <c r="G11" i="58"/>
  <c r="J11" i="58" s="1"/>
  <c r="K11" i="58" s="1"/>
  <c r="G8" i="57"/>
  <c r="J8" i="57" s="1"/>
  <c r="T7" i="56"/>
  <c r="M7" i="55"/>
  <c r="G7" i="54"/>
  <c r="J7" i="54" s="1"/>
  <c r="T7" i="53"/>
  <c r="S7" i="52"/>
  <c r="T7" i="52" s="1"/>
  <c r="X23" i="38" l="1"/>
  <c r="Y23" i="38" s="1"/>
  <c r="X23" i="36"/>
  <c r="Y23" i="36" s="1"/>
  <c r="J16" i="68"/>
  <c r="X23" i="68"/>
  <c r="Y23" i="68" s="1"/>
  <c r="W23" i="69"/>
  <c r="AA22" i="69"/>
  <c r="K13" i="69"/>
  <c r="V13" i="66"/>
  <c r="L13" i="66"/>
  <c r="R12" i="65"/>
  <c r="S12" i="65" s="1"/>
  <c r="T12" i="65" s="1"/>
  <c r="G13" i="65" s="1"/>
  <c r="J13" i="65" s="1"/>
  <c r="N16" i="64"/>
  <c r="N7" i="63"/>
  <c r="M7" i="63" s="1"/>
  <c r="G10" i="61"/>
  <c r="J10" i="61" s="1"/>
  <c r="R9" i="61"/>
  <c r="K9" i="60"/>
  <c r="R9" i="60" s="1"/>
  <c r="V11" i="58"/>
  <c r="R11" i="58"/>
  <c r="S11" i="58" s="1"/>
  <c r="T11" i="58" s="1"/>
  <c r="K8" i="57"/>
  <c r="V8" i="57" s="1"/>
  <c r="G8" i="56"/>
  <c r="J8" i="56" s="1"/>
  <c r="T7" i="55"/>
  <c r="K7" i="54"/>
  <c r="G8" i="53"/>
  <c r="J8" i="53" s="1"/>
  <c r="G8" i="52"/>
  <c r="J8" i="52" s="1"/>
  <c r="AA23" i="38" l="1"/>
  <c r="W24" i="38"/>
  <c r="AA23" i="36"/>
  <c r="W24" i="36"/>
  <c r="K16" i="68"/>
  <c r="L16" i="68" s="1"/>
  <c r="AA23" i="68"/>
  <c r="W24" i="68"/>
  <c r="L13" i="69"/>
  <c r="N13" i="69" s="1"/>
  <c r="M13" i="69" s="1"/>
  <c r="T13" i="69" s="1"/>
  <c r="R13" i="69"/>
  <c r="V13" i="69"/>
  <c r="Y23" i="69"/>
  <c r="X23" i="69"/>
  <c r="N13" i="66"/>
  <c r="M13" i="66" s="1"/>
  <c r="T13" i="66" s="1"/>
  <c r="R13" i="66"/>
  <c r="K13" i="65"/>
  <c r="V13" i="65" s="1"/>
  <c r="M16" i="64"/>
  <c r="T7" i="63"/>
  <c r="K10" i="61"/>
  <c r="V10" i="61" s="1"/>
  <c r="S9" i="60"/>
  <c r="T9" i="60" s="1"/>
  <c r="V9" i="60"/>
  <c r="G12" i="58"/>
  <c r="J12" i="58" s="1"/>
  <c r="L8" i="57"/>
  <c r="N8" i="57" s="1"/>
  <c r="M8" i="57" s="1"/>
  <c r="K8" i="56"/>
  <c r="G8" i="55"/>
  <c r="J8" i="55" s="1"/>
  <c r="L7" i="54"/>
  <c r="R7" i="54" s="1"/>
  <c r="V7" i="54"/>
  <c r="K8" i="53"/>
  <c r="K8" i="52"/>
  <c r="X24" i="38" l="1"/>
  <c r="Y24" i="38" s="1"/>
  <c r="X24" i="36"/>
  <c r="Y24" i="36" s="1"/>
  <c r="R16" i="68"/>
  <c r="N16" i="68"/>
  <c r="M16" i="68" s="1"/>
  <c r="T16" i="68" s="1"/>
  <c r="G17" i="68" s="1"/>
  <c r="V16" i="68"/>
  <c r="X24" i="68"/>
  <c r="Y24" i="68" s="1"/>
  <c r="AA23" i="69"/>
  <c r="W24" i="69"/>
  <c r="G14" i="69"/>
  <c r="J14" i="69" s="1"/>
  <c r="G14" i="66"/>
  <c r="J14" i="66" s="1"/>
  <c r="K14" i="66" s="1"/>
  <c r="L13" i="65"/>
  <c r="N13" i="65" s="1"/>
  <c r="M13" i="65" s="1"/>
  <c r="T16" i="64"/>
  <c r="G8" i="63"/>
  <c r="J8" i="63" s="1"/>
  <c r="L10" i="61"/>
  <c r="N10" i="61" s="1"/>
  <c r="M10" i="61" s="1"/>
  <c r="T10" i="61" s="1"/>
  <c r="G10" i="60"/>
  <c r="J10" i="60" s="1"/>
  <c r="K12" i="58"/>
  <c r="R12" i="58" s="1"/>
  <c r="S12" i="58" s="1"/>
  <c r="T12" i="58" s="1"/>
  <c r="R8" i="57"/>
  <c r="S8" i="57" s="1"/>
  <c r="T8" i="57" s="1"/>
  <c r="G9" i="57" s="1"/>
  <c r="J9" i="57" s="1"/>
  <c r="L8" i="56"/>
  <c r="N8" i="56" s="1"/>
  <c r="M8" i="56" s="1"/>
  <c r="T8" i="56" s="1"/>
  <c r="R8" i="56"/>
  <c r="V8" i="56"/>
  <c r="K8" i="55"/>
  <c r="S7" i="54"/>
  <c r="N7" i="54"/>
  <c r="M7" i="54" s="1"/>
  <c r="L8" i="53"/>
  <c r="N8" i="53" s="1"/>
  <c r="M8" i="53" s="1"/>
  <c r="V8" i="53"/>
  <c r="L8" i="52"/>
  <c r="N8" i="52" s="1"/>
  <c r="M8" i="52" s="1"/>
  <c r="V8" i="52"/>
  <c r="AA24" i="38" l="1"/>
  <c r="W25" i="38"/>
  <c r="AA24" i="36"/>
  <c r="W25" i="36"/>
  <c r="J17" i="68"/>
  <c r="AA24" i="68"/>
  <c r="W25" i="68"/>
  <c r="K14" i="69"/>
  <c r="X24" i="69"/>
  <c r="Y24" i="69" s="1"/>
  <c r="V14" i="66"/>
  <c r="L14" i="66"/>
  <c r="N14" i="66" s="1"/>
  <c r="M14" i="66" s="1"/>
  <c r="T14" i="66" s="1"/>
  <c r="R13" i="65"/>
  <c r="S13" i="65" s="1"/>
  <c r="T13" i="65" s="1"/>
  <c r="G14" i="65" s="1"/>
  <c r="J14" i="65" s="1"/>
  <c r="G17" i="64"/>
  <c r="J17" i="64" s="1"/>
  <c r="K8" i="63"/>
  <c r="G11" i="61"/>
  <c r="J11" i="61" s="1"/>
  <c r="R10" i="61"/>
  <c r="K10" i="60"/>
  <c r="R10" i="60" s="1"/>
  <c r="V12" i="58"/>
  <c r="G13" i="58"/>
  <c r="K9" i="57"/>
  <c r="L9" i="57" s="1"/>
  <c r="N9" i="57" s="1"/>
  <c r="M9" i="57" s="1"/>
  <c r="G9" i="56"/>
  <c r="J9" i="56" s="1"/>
  <c r="L8" i="55"/>
  <c r="R8" i="55"/>
  <c r="V8" i="55"/>
  <c r="T7" i="54"/>
  <c r="R8" i="53"/>
  <c r="R8" i="52"/>
  <c r="X25" i="38" l="1"/>
  <c r="Y25" i="38" s="1"/>
  <c r="X25" i="36"/>
  <c r="Y25" i="36" s="1"/>
  <c r="K17" i="68"/>
  <c r="X25" i="68"/>
  <c r="Y25" i="68" s="1"/>
  <c r="W25" i="69"/>
  <c r="AA24" i="69"/>
  <c r="L14" i="69"/>
  <c r="N14" i="69" s="1"/>
  <c r="M14" i="69" s="1"/>
  <c r="T14" i="69" s="1"/>
  <c r="R14" i="69"/>
  <c r="V14" i="69"/>
  <c r="G15" i="66"/>
  <c r="J15" i="66" s="1"/>
  <c r="R14" i="66"/>
  <c r="K14" i="65"/>
  <c r="V14" i="65" s="1"/>
  <c r="K17" i="64"/>
  <c r="L8" i="63"/>
  <c r="R8" i="63"/>
  <c r="V8" i="63"/>
  <c r="K11" i="61"/>
  <c r="V11" i="61"/>
  <c r="S10" i="60"/>
  <c r="T10" i="60" s="1"/>
  <c r="V10" i="60"/>
  <c r="J13" i="58"/>
  <c r="K13" i="58" s="1"/>
  <c r="R13" i="58" s="1"/>
  <c r="S13" i="58" s="1"/>
  <c r="T13" i="58" s="1"/>
  <c r="R9" i="57"/>
  <c r="S9" i="57" s="1"/>
  <c r="T9" i="57" s="1"/>
  <c r="G10" i="57" s="1"/>
  <c r="V9" i="57"/>
  <c r="K9" i="56"/>
  <c r="S8" i="55"/>
  <c r="N8" i="55"/>
  <c r="M8" i="55" s="1"/>
  <c r="T8" i="55" s="1"/>
  <c r="G8" i="54"/>
  <c r="J8" i="54" s="1"/>
  <c r="S8" i="53"/>
  <c r="T8" i="53" s="1"/>
  <c r="S8" i="52"/>
  <c r="T8" i="52" s="1"/>
  <c r="AA25" i="38" l="1"/>
  <c r="W26" i="38"/>
  <c r="AA25" i="36"/>
  <c r="W26" i="36"/>
  <c r="L17" i="68"/>
  <c r="N17" i="68" s="1"/>
  <c r="M17" i="68" s="1"/>
  <c r="T17" i="68" s="1"/>
  <c r="G18" i="68" s="1"/>
  <c r="R17" i="68"/>
  <c r="V17" i="68"/>
  <c r="AA25" i="68"/>
  <c r="W26" i="68"/>
  <c r="G15" i="69"/>
  <c r="J15" i="69" s="1"/>
  <c r="X25" i="69"/>
  <c r="Y25" i="69" s="1"/>
  <c r="K15" i="66"/>
  <c r="L15" i="66" s="1"/>
  <c r="N15" i="66" s="1"/>
  <c r="M15" i="66" s="1"/>
  <c r="T15" i="66" s="1"/>
  <c r="L14" i="65"/>
  <c r="N14" i="65" s="1"/>
  <c r="M14" i="65" s="1"/>
  <c r="T14" i="65" s="1"/>
  <c r="L17" i="64"/>
  <c r="R17" i="64" s="1"/>
  <c r="V17" i="64"/>
  <c r="N8" i="63"/>
  <c r="M8" i="63" s="1"/>
  <c r="L11" i="61"/>
  <c r="N11" i="61" s="1"/>
  <c r="M11" i="61" s="1"/>
  <c r="T11" i="61" s="1"/>
  <c r="G11" i="60"/>
  <c r="J11" i="60" s="1"/>
  <c r="V13" i="58"/>
  <c r="G14" i="58"/>
  <c r="J10" i="57"/>
  <c r="K10" i="57" s="1"/>
  <c r="L9" i="56"/>
  <c r="N9" i="56" s="1"/>
  <c r="M9" i="56" s="1"/>
  <c r="T9" i="56" s="1"/>
  <c r="R9" i="56"/>
  <c r="V9" i="56"/>
  <c r="G9" i="55"/>
  <c r="J9" i="55" s="1"/>
  <c r="K8" i="54"/>
  <c r="G9" i="53"/>
  <c r="J9" i="53" s="1"/>
  <c r="G9" i="52"/>
  <c r="J9" i="52" s="1"/>
  <c r="X26" i="38" l="1"/>
  <c r="Y26" i="38" s="1"/>
  <c r="X26" i="36"/>
  <c r="Y26" i="36" s="1"/>
  <c r="J18" i="68"/>
  <c r="X26" i="68"/>
  <c r="Y26" i="68" s="1"/>
  <c r="AA25" i="69"/>
  <c r="W26" i="69"/>
  <c r="K15" i="69"/>
  <c r="V15" i="66"/>
  <c r="G16" i="66"/>
  <c r="R15" i="66"/>
  <c r="R14" i="65"/>
  <c r="G15" i="65"/>
  <c r="J15" i="65" s="1"/>
  <c r="N17" i="64"/>
  <c r="T8" i="63"/>
  <c r="G12" i="61"/>
  <c r="J12" i="61" s="1"/>
  <c r="R11" i="61"/>
  <c r="K11" i="60"/>
  <c r="R11" i="60" s="1"/>
  <c r="J14" i="58"/>
  <c r="K14" i="58" s="1"/>
  <c r="R14" i="58" s="1"/>
  <c r="S14" i="58" s="1"/>
  <c r="T14" i="58" s="1"/>
  <c r="L10" i="57"/>
  <c r="N10" i="57" s="1"/>
  <c r="M10" i="57" s="1"/>
  <c r="V10" i="57"/>
  <c r="G10" i="56"/>
  <c r="J10" i="56" s="1"/>
  <c r="K9" i="55"/>
  <c r="V9" i="55" s="1"/>
  <c r="L8" i="54"/>
  <c r="R8" i="54" s="1"/>
  <c r="V8" i="54"/>
  <c r="K9" i="53"/>
  <c r="V9" i="53" s="1"/>
  <c r="K9" i="52"/>
  <c r="V9" i="52" s="1"/>
  <c r="W27" i="38" l="1"/>
  <c r="AA26" i="38"/>
  <c r="AA26" i="36"/>
  <c r="W27" i="36"/>
  <c r="K18" i="68"/>
  <c r="AA26" i="68"/>
  <c r="W27" i="68"/>
  <c r="L15" i="69"/>
  <c r="N15" i="69" s="1"/>
  <c r="M15" i="69" s="1"/>
  <c r="T15" i="69" s="1"/>
  <c r="R15" i="69"/>
  <c r="V15" i="69"/>
  <c r="Y26" i="69"/>
  <c r="X26" i="69"/>
  <c r="J16" i="66"/>
  <c r="K16" i="66" s="1"/>
  <c r="L16" i="66" s="1"/>
  <c r="K15" i="65"/>
  <c r="V15" i="65" s="1"/>
  <c r="M17" i="64"/>
  <c r="G9" i="63"/>
  <c r="J9" i="63" s="1"/>
  <c r="K12" i="61"/>
  <c r="V12" i="61"/>
  <c r="S11" i="60"/>
  <c r="T11" i="60" s="1"/>
  <c r="V11" i="60"/>
  <c r="V14" i="58"/>
  <c r="G15" i="58"/>
  <c r="R10" i="57"/>
  <c r="S10" i="57" s="1"/>
  <c r="T10" i="57" s="1"/>
  <c r="G11" i="57" s="1"/>
  <c r="J11" i="57" s="1"/>
  <c r="K10" i="56"/>
  <c r="L9" i="55"/>
  <c r="N9" i="55" s="1"/>
  <c r="M9" i="55" s="1"/>
  <c r="R9" i="55"/>
  <c r="S8" i="54"/>
  <c r="N8" i="54"/>
  <c r="M8" i="54" s="1"/>
  <c r="L9" i="53"/>
  <c r="N9" i="53" s="1"/>
  <c r="M9" i="53" s="1"/>
  <c r="L9" i="52"/>
  <c r="N9" i="52" s="1"/>
  <c r="M9" i="52" s="1"/>
  <c r="X27" i="38" l="1"/>
  <c r="Y27" i="38" s="1"/>
  <c r="AA27" i="38" s="1"/>
  <c r="X27" i="36"/>
  <c r="L18" i="68"/>
  <c r="M18" i="68" s="1"/>
  <c r="T18" i="68" s="1"/>
  <c r="R18" i="68"/>
  <c r="V18" i="68"/>
  <c r="X27" i="68"/>
  <c r="Y27" i="68" s="1"/>
  <c r="AA27" i="68" s="1"/>
  <c r="AA26" i="69"/>
  <c r="W27" i="69"/>
  <c r="G16" i="69"/>
  <c r="J16" i="69" s="1"/>
  <c r="G19" i="68"/>
  <c r="V16" i="66"/>
  <c r="R16" i="66"/>
  <c r="N16" i="66"/>
  <c r="M16" i="66" s="1"/>
  <c r="T16" i="66" s="1"/>
  <c r="G17" i="66" s="1"/>
  <c r="L15" i="65"/>
  <c r="N15" i="65" s="1"/>
  <c r="M15" i="65" s="1"/>
  <c r="T15" i="65" s="1"/>
  <c r="T17" i="64"/>
  <c r="K9" i="63"/>
  <c r="R12" i="61"/>
  <c r="L12" i="61"/>
  <c r="N12" i="61" s="1"/>
  <c r="M12" i="61" s="1"/>
  <c r="T12" i="61" s="1"/>
  <c r="G12" i="60"/>
  <c r="J12" i="60" s="1"/>
  <c r="J15" i="58"/>
  <c r="K15" i="58" s="1"/>
  <c r="R15" i="58" s="1"/>
  <c r="K11" i="57"/>
  <c r="L11" i="57" s="1"/>
  <c r="N11" i="57" s="1"/>
  <c r="M11" i="57" s="1"/>
  <c r="L10" i="56"/>
  <c r="N10" i="56" s="1"/>
  <c r="M10" i="56" s="1"/>
  <c r="T10" i="56" s="1"/>
  <c r="R10" i="56"/>
  <c r="V10" i="56"/>
  <c r="S9" i="55"/>
  <c r="T9" i="55"/>
  <c r="T8" i="54"/>
  <c r="R9" i="53"/>
  <c r="R9" i="52"/>
  <c r="Y27" i="36" l="1"/>
  <c r="AA27" i="36" s="1"/>
  <c r="J19" i="68"/>
  <c r="X27" i="69"/>
  <c r="Y27" i="69" s="1"/>
  <c r="AA27" i="69" s="1"/>
  <c r="K16" i="69"/>
  <c r="V16" i="69"/>
  <c r="K19" i="68"/>
  <c r="V19" i="68" s="1"/>
  <c r="J17" i="66"/>
  <c r="K17" i="66" s="1"/>
  <c r="L17" i="66" s="1"/>
  <c r="R15" i="65"/>
  <c r="G16" i="65"/>
  <c r="J16" i="65" s="1"/>
  <c r="K16" i="65" s="1"/>
  <c r="G18" i="64"/>
  <c r="J18" i="64" s="1"/>
  <c r="L9" i="63"/>
  <c r="N9" i="63" s="1"/>
  <c r="M9" i="63" s="1"/>
  <c r="T9" i="63" s="1"/>
  <c r="R9" i="63"/>
  <c r="V9" i="63"/>
  <c r="G13" i="61"/>
  <c r="J13" i="61" s="1"/>
  <c r="K12" i="60"/>
  <c r="R12" i="60" s="1"/>
  <c r="V15" i="58"/>
  <c r="S15" i="58"/>
  <c r="T15" i="58" s="1"/>
  <c r="G16" i="58" s="1"/>
  <c r="V11" i="57"/>
  <c r="R11" i="57"/>
  <c r="S11" i="57" s="1"/>
  <c r="T11" i="57" s="1"/>
  <c r="G12" i="57" s="1"/>
  <c r="G11" i="56"/>
  <c r="J11" i="56" s="1"/>
  <c r="G10" i="55"/>
  <c r="J10" i="55" s="1"/>
  <c r="G9" i="54"/>
  <c r="J9" i="54" s="1"/>
  <c r="S9" i="53"/>
  <c r="T9" i="53" s="1"/>
  <c r="S9" i="52"/>
  <c r="T9" i="52" s="1"/>
  <c r="L16" i="69" l="1"/>
  <c r="N16" i="69" s="1"/>
  <c r="M16" i="69" s="1"/>
  <c r="T16" i="69" s="1"/>
  <c r="R16" i="69"/>
  <c r="L19" i="68"/>
  <c r="N19" i="68" s="1"/>
  <c r="V17" i="66"/>
  <c r="R17" i="66"/>
  <c r="N17" i="66"/>
  <c r="M17" i="66" s="1"/>
  <c r="T17" i="66" s="1"/>
  <c r="G18" i="66" s="1"/>
  <c r="V16" i="65"/>
  <c r="L16" i="65"/>
  <c r="K18" i="64"/>
  <c r="G10" i="63"/>
  <c r="J10" i="63" s="1"/>
  <c r="K13" i="61"/>
  <c r="V13" i="61" s="1"/>
  <c r="S12" i="60"/>
  <c r="T12" i="60" s="1"/>
  <c r="V12" i="60"/>
  <c r="J16" i="58"/>
  <c r="K16" i="58" s="1"/>
  <c r="L16" i="58" s="1"/>
  <c r="N16" i="58" s="1"/>
  <c r="M16" i="58" s="1"/>
  <c r="J12" i="57"/>
  <c r="K11" i="56"/>
  <c r="V11" i="56"/>
  <c r="K10" i="55"/>
  <c r="K9" i="54"/>
  <c r="G10" i="53"/>
  <c r="J10" i="53" s="1"/>
  <c r="G10" i="52"/>
  <c r="J10" i="52" s="1"/>
  <c r="G17" i="69" l="1"/>
  <c r="J17" i="69" s="1"/>
  <c r="M19" i="68"/>
  <c r="T19" i="68" s="1"/>
  <c r="R19" i="68"/>
  <c r="J18" i="66"/>
  <c r="K18" i="66" s="1"/>
  <c r="L18" i="66" s="1"/>
  <c r="M18" i="66" s="1"/>
  <c r="T18" i="66" s="1"/>
  <c r="R16" i="65"/>
  <c r="N16" i="65"/>
  <c r="M16" i="65" s="1"/>
  <c r="T16" i="65" s="1"/>
  <c r="L18" i="64"/>
  <c r="M18" i="64" s="1"/>
  <c r="T18" i="64" s="1"/>
  <c r="V18" i="64"/>
  <c r="K10" i="63"/>
  <c r="R13" i="61"/>
  <c r="L13" i="61"/>
  <c r="N13" i="61" s="1"/>
  <c r="M13" i="61" s="1"/>
  <c r="T13" i="61" s="1"/>
  <c r="G13" i="60"/>
  <c r="J13" i="60" s="1"/>
  <c r="V16" i="58"/>
  <c r="R16" i="58"/>
  <c r="S16" i="58" s="1"/>
  <c r="T16" i="58" s="1"/>
  <c r="G17" i="58" s="1"/>
  <c r="K12" i="57"/>
  <c r="V12" i="57" s="1"/>
  <c r="L11" i="56"/>
  <c r="N11" i="56" s="1"/>
  <c r="M11" i="56" s="1"/>
  <c r="T11" i="56" s="1"/>
  <c r="R11" i="56"/>
  <c r="L10" i="55"/>
  <c r="N10" i="55" s="1"/>
  <c r="M10" i="55" s="1"/>
  <c r="R10" i="55"/>
  <c r="V10" i="55"/>
  <c r="L9" i="54"/>
  <c r="N9" i="54" s="1"/>
  <c r="M9" i="54" s="1"/>
  <c r="V9" i="54"/>
  <c r="K10" i="53"/>
  <c r="V10" i="53" s="1"/>
  <c r="K10" i="52"/>
  <c r="K17" i="69" l="1"/>
  <c r="R17" i="69" s="1"/>
  <c r="V17" i="69"/>
  <c r="G20" i="68"/>
  <c r="J20" i="68" s="1"/>
  <c r="V18" i="66"/>
  <c r="R18" i="66"/>
  <c r="G19" i="66"/>
  <c r="G17" i="65"/>
  <c r="J17" i="65" s="1"/>
  <c r="R18" i="64"/>
  <c r="G19" i="64"/>
  <c r="J19" i="64" s="1"/>
  <c r="L10" i="63"/>
  <c r="N10" i="63" s="1"/>
  <c r="M10" i="63" s="1"/>
  <c r="T10" i="63" s="1"/>
  <c r="R10" i="63"/>
  <c r="V10" i="63"/>
  <c r="G14" i="61"/>
  <c r="J14" i="61" s="1"/>
  <c r="K13" i="60"/>
  <c r="R13" i="60" s="1"/>
  <c r="J17" i="58"/>
  <c r="K17" i="58" s="1"/>
  <c r="V17" i="58" s="1"/>
  <c r="L17" i="58"/>
  <c r="L12" i="57"/>
  <c r="N12" i="57" s="1"/>
  <c r="M12" i="57" s="1"/>
  <c r="G12" i="56"/>
  <c r="J12" i="56" s="1"/>
  <c r="S10" i="55"/>
  <c r="T10" i="55" s="1"/>
  <c r="R9" i="54"/>
  <c r="L10" i="53"/>
  <c r="N10" i="53" s="1"/>
  <c r="M10" i="53" s="1"/>
  <c r="L10" i="52"/>
  <c r="N10" i="52" s="1"/>
  <c r="M10" i="52" s="1"/>
  <c r="V10" i="52"/>
  <c r="S17" i="69" l="1"/>
  <c r="K20" i="68"/>
  <c r="R20" i="68" s="1"/>
  <c r="J19" i="66"/>
  <c r="K19" i="66" s="1"/>
  <c r="K17" i="65"/>
  <c r="V17" i="65" s="1"/>
  <c r="K19" i="64"/>
  <c r="G11" i="63"/>
  <c r="J11" i="63" s="1"/>
  <c r="K14" i="61"/>
  <c r="V14" i="61" s="1"/>
  <c r="S13" i="60"/>
  <c r="T13" i="60" s="1"/>
  <c r="V13" i="60"/>
  <c r="R17" i="58"/>
  <c r="S17" i="58" s="1"/>
  <c r="T17" i="58" s="1"/>
  <c r="N17" i="58"/>
  <c r="R12" i="57"/>
  <c r="S12" i="57" s="1"/>
  <c r="T12" i="57" s="1"/>
  <c r="G13" i="57" s="1"/>
  <c r="J13" i="57" s="1"/>
  <c r="K12" i="56"/>
  <c r="G11" i="55"/>
  <c r="J11" i="55" s="1"/>
  <c r="S9" i="54"/>
  <c r="T9" i="54" s="1"/>
  <c r="R10" i="53"/>
  <c r="R10" i="52"/>
  <c r="V20" i="68" l="1"/>
  <c r="T17" i="69"/>
  <c r="S20" i="68"/>
  <c r="L19" i="66"/>
  <c r="N19" i="66" s="1"/>
  <c r="M19" i="66" s="1"/>
  <c r="T19" i="66" s="1"/>
  <c r="V19" i="66"/>
  <c r="L17" i="65"/>
  <c r="N17" i="65" s="1"/>
  <c r="M17" i="65" s="1"/>
  <c r="T17" i="65" s="1"/>
  <c r="G18" i="65" s="1"/>
  <c r="J18" i="65" s="1"/>
  <c r="L19" i="64"/>
  <c r="N19" i="64" s="1"/>
  <c r="M19" i="64" s="1"/>
  <c r="T19" i="64" s="1"/>
  <c r="V19" i="64"/>
  <c r="K11" i="63"/>
  <c r="L14" i="61"/>
  <c r="N14" i="61" s="1"/>
  <c r="M14" i="61" s="1"/>
  <c r="T14" i="61" s="1"/>
  <c r="G14" i="60"/>
  <c r="J14" i="60" s="1"/>
  <c r="G18" i="58"/>
  <c r="J18" i="58" s="1"/>
  <c r="K13" i="57"/>
  <c r="L13" i="57" s="1"/>
  <c r="N13" i="57" s="1"/>
  <c r="M13" i="57" s="1"/>
  <c r="L12" i="56"/>
  <c r="N12" i="56" s="1"/>
  <c r="M12" i="56" s="1"/>
  <c r="T12" i="56" s="1"/>
  <c r="R12" i="56"/>
  <c r="V12" i="56"/>
  <c r="K11" i="55"/>
  <c r="V11" i="55" s="1"/>
  <c r="G10" i="54"/>
  <c r="J10" i="54" s="1"/>
  <c r="S10" i="53"/>
  <c r="T10" i="53" s="1"/>
  <c r="S10" i="52"/>
  <c r="T10" i="52" s="1"/>
  <c r="G18" i="69" l="1"/>
  <c r="J18" i="69" s="1"/>
  <c r="T20" i="68"/>
  <c r="R19" i="66"/>
  <c r="G20" i="66"/>
  <c r="J20" i="66" s="1"/>
  <c r="R17" i="65"/>
  <c r="K18" i="65"/>
  <c r="R19" i="64"/>
  <c r="G20" i="64"/>
  <c r="J20" i="64" s="1"/>
  <c r="L11" i="63"/>
  <c r="N11" i="63" s="1"/>
  <c r="M11" i="63" s="1"/>
  <c r="T11" i="63" s="1"/>
  <c r="R11" i="63"/>
  <c r="V11" i="63"/>
  <c r="R14" i="61"/>
  <c r="G15" i="61"/>
  <c r="J15" i="61" s="1"/>
  <c r="K14" i="60"/>
  <c r="R14" i="60" s="1"/>
  <c r="K18" i="58"/>
  <c r="V18" i="58" s="1"/>
  <c r="L18" i="58"/>
  <c r="V13" i="57"/>
  <c r="R13" i="57"/>
  <c r="S13" i="57" s="1"/>
  <c r="T13" i="57" s="1"/>
  <c r="G14" i="57" s="1"/>
  <c r="G13" i="56"/>
  <c r="J13" i="56" s="1"/>
  <c r="L11" i="55"/>
  <c r="N11" i="55" s="1"/>
  <c r="M11" i="55" s="1"/>
  <c r="K10" i="54"/>
  <c r="G11" i="53"/>
  <c r="J11" i="53" s="1"/>
  <c r="G11" i="52"/>
  <c r="J11" i="52" s="1"/>
  <c r="K18" i="69" l="1"/>
  <c r="R18" i="69" s="1"/>
  <c r="V18" i="69"/>
  <c r="G21" i="68"/>
  <c r="J21" i="68" s="1"/>
  <c r="K20" i="66"/>
  <c r="L18" i="65"/>
  <c r="M18" i="65" s="1"/>
  <c r="T18" i="65" s="1"/>
  <c r="G19" i="65" s="1"/>
  <c r="V18" i="65"/>
  <c r="K20" i="64"/>
  <c r="G12" i="63"/>
  <c r="J12" i="63" s="1"/>
  <c r="K15" i="61"/>
  <c r="V15" i="61" s="1"/>
  <c r="S14" i="60"/>
  <c r="T14" i="60" s="1"/>
  <c r="V14" i="60"/>
  <c r="N18" i="58"/>
  <c r="R18" i="58"/>
  <c r="J14" i="57"/>
  <c r="K13" i="56"/>
  <c r="R11" i="55"/>
  <c r="S11" i="55"/>
  <c r="T11" i="55" s="1"/>
  <c r="L10" i="54"/>
  <c r="N10" i="54" s="1"/>
  <c r="M10" i="54" s="1"/>
  <c r="V10" i="54"/>
  <c r="K11" i="53"/>
  <c r="V11" i="53" s="1"/>
  <c r="K11" i="52"/>
  <c r="S18" i="69" l="1"/>
  <c r="K21" i="68"/>
  <c r="V21" i="68" s="1"/>
  <c r="L20" i="66"/>
  <c r="N20" i="66" s="1"/>
  <c r="M20" i="66" s="1"/>
  <c r="V20" i="66"/>
  <c r="R18" i="65"/>
  <c r="J19" i="65"/>
  <c r="K19" i="65" s="1"/>
  <c r="L20" i="64"/>
  <c r="N20" i="64" s="1"/>
  <c r="M20" i="64" s="1"/>
  <c r="V20" i="64"/>
  <c r="K12" i="63"/>
  <c r="L15" i="61"/>
  <c r="N15" i="61" s="1"/>
  <c r="M15" i="61" s="1"/>
  <c r="T15" i="61" s="1"/>
  <c r="G15" i="60"/>
  <c r="J15" i="60" s="1"/>
  <c r="S18" i="58"/>
  <c r="K14" i="57"/>
  <c r="V14" i="57" s="1"/>
  <c r="L13" i="56"/>
  <c r="N13" i="56" s="1"/>
  <c r="M13" i="56" s="1"/>
  <c r="T13" i="56" s="1"/>
  <c r="R13" i="56"/>
  <c r="V13" i="56"/>
  <c r="G12" i="55"/>
  <c r="J12" i="55" s="1"/>
  <c r="R10" i="54"/>
  <c r="L11" i="53"/>
  <c r="N11" i="53" s="1"/>
  <c r="M11" i="53" s="1"/>
  <c r="L11" i="52"/>
  <c r="N11" i="52" s="1"/>
  <c r="M11" i="52" s="1"/>
  <c r="V11" i="52"/>
  <c r="L19" i="65" l="1"/>
  <c r="N19" i="65" s="1"/>
  <c r="M19" i="65" s="1"/>
  <c r="T19" i="65" s="1"/>
  <c r="G20" i="65" s="1"/>
  <c r="T18" i="69"/>
  <c r="L21" i="68"/>
  <c r="M21" i="68" s="1"/>
  <c r="T21" i="68" s="1"/>
  <c r="R20" i="66"/>
  <c r="S20" i="66" s="1"/>
  <c r="T20" i="66" s="1"/>
  <c r="V19" i="65"/>
  <c r="R20" i="64"/>
  <c r="S20" i="64" s="1"/>
  <c r="T20" i="64" s="1"/>
  <c r="G21" i="64" s="1"/>
  <c r="J21" i="64" s="1"/>
  <c r="L12" i="63"/>
  <c r="N12" i="63" s="1"/>
  <c r="M12" i="63" s="1"/>
  <c r="T12" i="63" s="1"/>
  <c r="R12" i="63"/>
  <c r="V12" i="63"/>
  <c r="G16" i="61"/>
  <c r="J16" i="61" s="1"/>
  <c r="R15" i="61"/>
  <c r="K15" i="60"/>
  <c r="R15" i="60" s="1"/>
  <c r="T18" i="58"/>
  <c r="L14" i="57"/>
  <c r="N14" i="57" s="1"/>
  <c r="M14" i="57" s="1"/>
  <c r="G14" i="56"/>
  <c r="J14" i="56" s="1"/>
  <c r="K12" i="55"/>
  <c r="S10" i="54"/>
  <c r="T10" i="54" s="1"/>
  <c r="R11" i="53"/>
  <c r="R11" i="52"/>
  <c r="J20" i="65" l="1"/>
  <c r="K20" i="65" s="1"/>
  <c r="V20" i="65" s="1"/>
  <c r="R19" i="65"/>
  <c r="G19" i="69"/>
  <c r="J19" i="69" s="1"/>
  <c r="G22" i="68"/>
  <c r="J22" i="68" s="1"/>
  <c r="R21" i="68"/>
  <c r="G21" i="66"/>
  <c r="J21" i="66" s="1"/>
  <c r="K21" i="64"/>
  <c r="G13" i="63"/>
  <c r="J13" i="63" s="1"/>
  <c r="K16" i="61"/>
  <c r="V16" i="61" s="1"/>
  <c r="S15" i="60"/>
  <c r="T15" i="60" s="1"/>
  <c r="V15" i="60"/>
  <c r="G19" i="58"/>
  <c r="J19" i="58" s="1"/>
  <c r="R14" i="57"/>
  <c r="S14" i="57" s="1"/>
  <c r="T14" i="57" s="1"/>
  <c r="G15" i="57" s="1"/>
  <c r="J15" i="57" s="1"/>
  <c r="K14" i="56"/>
  <c r="L12" i="55"/>
  <c r="N12" i="55" s="1"/>
  <c r="M12" i="55" s="1"/>
  <c r="R12" i="55"/>
  <c r="V12" i="55"/>
  <c r="G11" i="54"/>
  <c r="J11" i="54" s="1"/>
  <c r="S11" i="53"/>
  <c r="T11" i="53" s="1"/>
  <c r="S11" i="52"/>
  <c r="T11" i="52" s="1"/>
  <c r="K19" i="69" l="1"/>
  <c r="R19" i="69" s="1"/>
  <c r="K22" i="68"/>
  <c r="R22" i="68" s="1"/>
  <c r="K21" i="66"/>
  <c r="L20" i="65"/>
  <c r="N20" i="65" s="1"/>
  <c r="M20" i="65" s="1"/>
  <c r="L21" i="64"/>
  <c r="M21" i="64" s="1"/>
  <c r="T21" i="64" s="1"/>
  <c r="V21" i="64"/>
  <c r="K13" i="63"/>
  <c r="L16" i="61"/>
  <c r="N16" i="61" s="1"/>
  <c r="M16" i="61" s="1"/>
  <c r="G16" i="60"/>
  <c r="J16" i="60" s="1"/>
  <c r="K19" i="58"/>
  <c r="L19" i="58"/>
  <c r="K15" i="57"/>
  <c r="L15" i="57" s="1"/>
  <c r="N15" i="57" s="1"/>
  <c r="M15" i="57" s="1"/>
  <c r="L14" i="56"/>
  <c r="N14" i="56" s="1"/>
  <c r="M14" i="56" s="1"/>
  <c r="T14" i="56" s="1"/>
  <c r="R14" i="56"/>
  <c r="V14" i="56"/>
  <c r="S12" i="55"/>
  <c r="T12" i="55"/>
  <c r="K11" i="54"/>
  <c r="G12" i="53"/>
  <c r="J12" i="53" s="1"/>
  <c r="G12" i="52"/>
  <c r="J12" i="52" s="1"/>
  <c r="V22" i="68" l="1"/>
  <c r="S19" i="69"/>
  <c r="T19" i="69" s="1"/>
  <c r="V19" i="69"/>
  <c r="S22" i="68"/>
  <c r="L21" i="66"/>
  <c r="M21" i="66" s="1"/>
  <c r="T21" i="66" s="1"/>
  <c r="V21" i="66"/>
  <c r="R20" i="65"/>
  <c r="S20" i="65" s="1"/>
  <c r="T20" i="65" s="1"/>
  <c r="G21" i="65" s="1"/>
  <c r="J21" i="65" s="1"/>
  <c r="K21" i="65" s="1"/>
  <c r="V21" i="65" s="1"/>
  <c r="R21" i="64"/>
  <c r="G22" i="64"/>
  <c r="J22" i="64" s="1"/>
  <c r="L13" i="63"/>
  <c r="N13" i="63" s="1"/>
  <c r="M13" i="63" s="1"/>
  <c r="T13" i="63" s="1"/>
  <c r="R13" i="63"/>
  <c r="V13" i="63"/>
  <c r="R16" i="61"/>
  <c r="K16" i="60"/>
  <c r="R19" i="58"/>
  <c r="S19" i="58" s="1"/>
  <c r="N19" i="58"/>
  <c r="V19" i="58"/>
  <c r="R15" i="57"/>
  <c r="S15" i="57" s="1"/>
  <c r="T15" i="57" s="1"/>
  <c r="G16" i="57" s="1"/>
  <c r="V15" i="57"/>
  <c r="G15" i="56"/>
  <c r="J15" i="56" s="1"/>
  <c r="G13" i="55"/>
  <c r="J13" i="55" s="1"/>
  <c r="L11" i="54"/>
  <c r="N11" i="54" s="1"/>
  <c r="M11" i="54" s="1"/>
  <c r="V11" i="54"/>
  <c r="K12" i="53"/>
  <c r="K12" i="52"/>
  <c r="G20" i="69" l="1"/>
  <c r="J20" i="69" s="1"/>
  <c r="T22" i="68"/>
  <c r="R21" i="66"/>
  <c r="G22" i="66"/>
  <c r="J22" i="66" s="1"/>
  <c r="L21" i="65"/>
  <c r="M21" i="65" s="1"/>
  <c r="T21" i="65" s="1"/>
  <c r="G22" i="65" s="1"/>
  <c r="J22" i="65" s="1"/>
  <c r="K22" i="64"/>
  <c r="G14" i="63"/>
  <c r="J14" i="63" s="1"/>
  <c r="S16" i="61"/>
  <c r="T16" i="61" s="1"/>
  <c r="L16" i="60"/>
  <c r="R16" i="60" s="1"/>
  <c r="V16" i="60"/>
  <c r="T19" i="58"/>
  <c r="J16" i="57"/>
  <c r="K16" i="57" s="1"/>
  <c r="K15" i="56"/>
  <c r="V15" i="56" s="1"/>
  <c r="K13" i="55"/>
  <c r="V13" i="55" s="1"/>
  <c r="R11" i="54"/>
  <c r="L12" i="53"/>
  <c r="N12" i="53" s="1"/>
  <c r="M12" i="53" s="1"/>
  <c r="V12" i="53"/>
  <c r="L12" i="52"/>
  <c r="N12" i="52" s="1"/>
  <c r="M12" i="52" s="1"/>
  <c r="V12" i="52"/>
  <c r="K20" i="69" l="1"/>
  <c r="R20" i="69" s="1"/>
  <c r="V20" i="69"/>
  <c r="G23" i="68"/>
  <c r="J23" i="68" s="1"/>
  <c r="K22" i="66"/>
  <c r="R21" i="65"/>
  <c r="K22" i="65"/>
  <c r="L22" i="64"/>
  <c r="N22" i="64" s="1"/>
  <c r="M22" i="64" s="1"/>
  <c r="T22" i="64" s="1"/>
  <c r="V22" i="64"/>
  <c r="K14" i="63"/>
  <c r="G17" i="61"/>
  <c r="J17" i="61" s="1"/>
  <c r="L17" i="61" s="1"/>
  <c r="N17" i="61" s="1"/>
  <c r="S16" i="60"/>
  <c r="N16" i="60"/>
  <c r="G20" i="58"/>
  <c r="J20" i="58" s="1"/>
  <c r="L16" i="57"/>
  <c r="N16" i="57" s="1"/>
  <c r="M16" i="57" s="1"/>
  <c r="V16" i="57"/>
  <c r="L15" i="56"/>
  <c r="N15" i="56" s="1"/>
  <c r="M15" i="56" s="1"/>
  <c r="T15" i="56" s="1"/>
  <c r="R15" i="56"/>
  <c r="L13" i="55"/>
  <c r="N13" i="55" s="1"/>
  <c r="M13" i="55" s="1"/>
  <c r="R13" i="55"/>
  <c r="S11" i="54"/>
  <c r="T11" i="54" s="1"/>
  <c r="R12" i="53"/>
  <c r="R12" i="52"/>
  <c r="S12" i="52"/>
  <c r="T12" i="52"/>
  <c r="L22" i="65" l="1"/>
  <c r="N22" i="65" s="1"/>
  <c r="M22" i="65" s="1"/>
  <c r="T22" i="65" s="1"/>
  <c r="G23" i="65" s="1"/>
  <c r="S20" i="69"/>
  <c r="T20" i="69" s="1"/>
  <c r="K23" i="68"/>
  <c r="V23" i="68" s="1"/>
  <c r="L22" i="66"/>
  <c r="N22" i="66" s="1"/>
  <c r="M22" i="66" s="1"/>
  <c r="V22" i="66"/>
  <c r="V22" i="65"/>
  <c r="R22" i="64"/>
  <c r="G23" i="64"/>
  <c r="J23" i="64" s="1"/>
  <c r="L14" i="63"/>
  <c r="N14" i="63" s="1"/>
  <c r="M14" i="63" s="1"/>
  <c r="T14" i="63" s="1"/>
  <c r="R14" i="63"/>
  <c r="V14" i="63"/>
  <c r="K17" i="61"/>
  <c r="R17" i="61" s="1"/>
  <c r="S17" i="61" s="1"/>
  <c r="M16" i="60"/>
  <c r="K20" i="58"/>
  <c r="L20" i="58"/>
  <c r="N20" i="58" s="1"/>
  <c r="R16" i="57"/>
  <c r="G16" i="56"/>
  <c r="J16" i="56" s="1"/>
  <c r="S13" i="55"/>
  <c r="T13" i="55"/>
  <c r="G12" i="54"/>
  <c r="J12" i="54" s="1"/>
  <c r="S12" i="53"/>
  <c r="T12" i="53" s="1"/>
  <c r="G13" i="52"/>
  <c r="J13" i="52" s="1"/>
  <c r="R22" i="65" l="1"/>
  <c r="G21" i="69"/>
  <c r="J21" i="69" s="1"/>
  <c r="L23" i="68"/>
  <c r="N23" i="68" s="1"/>
  <c r="M23" i="68" s="1"/>
  <c r="T23" i="68" s="1"/>
  <c r="R22" i="66"/>
  <c r="S22" i="66" s="1"/>
  <c r="T22" i="66" s="1"/>
  <c r="G23" i="66" s="1"/>
  <c r="J23" i="66" s="1"/>
  <c r="J23" i="65"/>
  <c r="K23" i="65" s="1"/>
  <c r="V23" i="65" s="1"/>
  <c r="K23" i="64"/>
  <c r="G15" i="63"/>
  <c r="J15" i="63" s="1"/>
  <c r="V17" i="61"/>
  <c r="T17" i="61"/>
  <c r="T16" i="60"/>
  <c r="R20" i="58"/>
  <c r="S20" i="58" s="1"/>
  <c r="T20" i="58" s="1"/>
  <c r="V20" i="58"/>
  <c r="S16" i="57"/>
  <c r="T16" i="57" s="1"/>
  <c r="G17" i="57" s="1"/>
  <c r="J17" i="57" s="1"/>
  <c r="K16" i="56"/>
  <c r="G14" i="55"/>
  <c r="J14" i="55" s="1"/>
  <c r="K12" i="54"/>
  <c r="G13" i="53"/>
  <c r="J13" i="53" s="1"/>
  <c r="K13" i="52"/>
  <c r="V13" i="52" s="1"/>
  <c r="K21" i="69" l="1"/>
  <c r="R21" i="69" s="1"/>
  <c r="V21" i="69"/>
  <c r="G24" i="68"/>
  <c r="J24" i="68" s="1"/>
  <c r="R23" i="68"/>
  <c r="K23" i="66"/>
  <c r="L23" i="65"/>
  <c r="N23" i="65" s="1"/>
  <c r="M23" i="65" s="1"/>
  <c r="T23" i="65" s="1"/>
  <c r="L23" i="64"/>
  <c r="N23" i="64" s="1"/>
  <c r="M23" i="64" s="1"/>
  <c r="T23" i="64" s="1"/>
  <c r="V23" i="64"/>
  <c r="K15" i="63"/>
  <c r="G18" i="61"/>
  <c r="J18" i="61" s="1"/>
  <c r="L18" i="61" s="1"/>
  <c r="N18" i="61" s="1"/>
  <c r="G17" i="60"/>
  <c r="J17" i="60" s="1"/>
  <c r="G21" i="58"/>
  <c r="J21" i="58" s="1"/>
  <c r="L17" i="57"/>
  <c r="N17" i="57" s="1"/>
  <c r="K17" i="57"/>
  <c r="L16" i="56"/>
  <c r="N16" i="56" s="1"/>
  <c r="M16" i="56" s="1"/>
  <c r="R16" i="56"/>
  <c r="V16" i="56"/>
  <c r="K14" i="55"/>
  <c r="L12" i="54"/>
  <c r="N12" i="54" s="1"/>
  <c r="M12" i="54" s="1"/>
  <c r="V12" i="54"/>
  <c r="K13" i="53"/>
  <c r="L13" i="52"/>
  <c r="N13" i="52" s="1"/>
  <c r="M13" i="52" s="1"/>
  <c r="V24" i="68" l="1"/>
  <c r="S21" i="69"/>
  <c r="T21" i="69" s="1"/>
  <c r="K24" i="68"/>
  <c r="L24" i="68" s="1"/>
  <c r="M24" i="68" s="1"/>
  <c r="T24" i="68" s="1"/>
  <c r="L23" i="66"/>
  <c r="N23" i="66" s="1"/>
  <c r="M23" i="66" s="1"/>
  <c r="T23" i="66" s="1"/>
  <c r="V23" i="66"/>
  <c r="G24" i="65"/>
  <c r="J24" i="65" s="1"/>
  <c r="R23" i="65"/>
  <c r="R23" i="64"/>
  <c r="G24" i="64"/>
  <c r="J24" i="64" s="1"/>
  <c r="L15" i="63"/>
  <c r="N15" i="63" s="1"/>
  <c r="M15" i="63" s="1"/>
  <c r="T15" i="63" s="1"/>
  <c r="R15" i="63"/>
  <c r="V15" i="63"/>
  <c r="K18" i="61"/>
  <c r="R18" i="61" s="1"/>
  <c r="K17" i="60"/>
  <c r="R17" i="60" s="1"/>
  <c r="K21" i="58"/>
  <c r="V21" i="58" s="1"/>
  <c r="L21" i="58"/>
  <c r="N21" i="58" s="1"/>
  <c r="R17" i="57"/>
  <c r="S17" i="57" s="1"/>
  <c r="V17" i="57"/>
  <c r="S16" i="56"/>
  <c r="T16" i="56"/>
  <c r="L14" i="55"/>
  <c r="N14" i="55" s="1"/>
  <c r="M14" i="55" s="1"/>
  <c r="R14" i="55"/>
  <c r="V14" i="55"/>
  <c r="R12" i="54"/>
  <c r="L13" i="53"/>
  <c r="N13" i="53" s="1"/>
  <c r="M13" i="53" s="1"/>
  <c r="V13" i="53"/>
  <c r="R13" i="52"/>
  <c r="G22" i="69" l="1"/>
  <c r="J22" i="69" s="1"/>
  <c r="G25" i="68"/>
  <c r="R24" i="68"/>
  <c r="R23" i="66"/>
  <c r="G24" i="66"/>
  <c r="J24" i="66" s="1"/>
  <c r="K24" i="65"/>
  <c r="K24" i="64"/>
  <c r="G16" i="63"/>
  <c r="J16" i="63" s="1"/>
  <c r="S18" i="61"/>
  <c r="T18" i="61" s="1"/>
  <c r="G19" i="61" s="1"/>
  <c r="V18" i="61"/>
  <c r="V17" i="60"/>
  <c r="S17" i="60"/>
  <c r="T17" i="60" s="1"/>
  <c r="R21" i="58"/>
  <c r="T17" i="57"/>
  <c r="G17" i="56"/>
  <c r="J17" i="56" s="1"/>
  <c r="S14" i="55"/>
  <c r="S12" i="54"/>
  <c r="T12" i="54" s="1"/>
  <c r="R13" i="53"/>
  <c r="S13" i="52"/>
  <c r="T13" i="52" s="1"/>
  <c r="K22" i="69" l="1"/>
  <c r="R22" i="69" s="1"/>
  <c r="J25" i="68"/>
  <c r="K24" i="66"/>
  <c r="V24" i="65"/>
  <c r="L24" i="65"/>
  <c r="L24" i="64"/>
  <c r="V24" i="64"/>
  <c r="K16" i="63"/>
  <c r="J19" i="61"/>
  <c r="G18" i="60"/>
  <c r="J18" i="60" s="1"/>
  <c r="S21" i="58"/>
  <c r="T21" i="58" s="1"/>
  <c r="G18" i="57"/>
  <c r="J18" i="57" s="1"/>
  <c r="L18" i="57" s="1"/>
  <c r="N18" i="57" s="1"/>
  <c r="K17" i="56"/>
  <c r="R17" i="56" s="1"/>
  <c r="T14" i="55"/>
  <c r="G13" i="54"/>
  <c r="J13" i="54" s="1"/>
  <c r="S13" i="53"/>
  <c r="T13" i="53" s="1"/>
  <c r="G14" i="52"/>
  <c r="J14" i="52" s="1"/>
  <c r="K25" i="68" l="1"/>
  <c r="L25" i="68" s="1"/>
  <c r="N25" i="68" s="1"/>
  <c r="M25" i="68" s="1"/>
  <c r="T25" i="68" s="1"/>
  <c r="V25" i="68"/>
  <c r="S22" i="69"/>
  <c r="T22" i="69" s="1"/>
  <c r="V22" i="69"/>
  <c r="G26" i="68"/>
  <c r="R25" i="68"/>
  <c r="V24" i="66"/>
  <c r="N24" i="65"/>
  <c r="M24" i="65" s="1"/>
  <c r="R24" i="65"/>
  <c r="S24" i="65" s="1"/>
  <c r="N24" i="64"/>
  <c r="M24" i="64" s="1"/>
  <c r="R24" i="64"/>
  <c r="S24" i="64" s="1"/>
  <c r="L16" i="63"/>
  <c r="N16" i="63" s="1"/>
  <c r="M16" i="63" s="1"/>
  <c r="R16" i="63"/>
  <c r="V16" i="63"/>
  <c r="K19" i="61"/>
  <c r="V19" i="61"/>
  <c r="L19" i="61"/>
  <c r="N19" i="61" s="1"/>
  <c r="K18" i="60"/>
  <c r="R18" i="60" s="1"/>
  <c r="G22" i="58"/>
  <c r="J22" i="58" s="1"/>
  <c r="L22" i="58" s="1"/>
  <c r="N22" i="58" s="1"/>
  <c r="K18" i="57"/>
  <c r="R18" i="57" s="1"/>
  <c r="S17" i="56"/>
  <c r="V17" i="56"/>
  <c r="G15" i="55"/>
  <c r="J15" i="55" s="1"/>
  <c r="K13" i="54"/>
  <c r="G14" i="53"/>
  <c r="J14" i="53" s="1"/>
  <c r="K14" i="52"/>
  <c r="V14" i="52" s="1"/>
  <c r="G23" i="69" l="1"/>
  <c r="J23" i="69" s="1"/>
  <c r="J26" i="68"/>
  <c r="T24" i="65"/>
  <c r="G25" i="65" s="1"/>
  <c r="J25" i="65" s="1"/>
  <c r="T24" i="64"/>
  <c r="G25" i="64" s="1"/>
  <c r="J25" i="64" s="1"/>
  <c r="K25" i="64" s="1"/>
  <c r="S16" i="63"/>
  <c r="T16" i="63"/>
  <c r="R19" i="61"/>
  <c r="S19" i="61" s="1"/>
  <c r="T19" i="61" s="1"/>
  <c r="G20" i="61" s="1"/>
  <c r="J20" i="61" s="1"/>
  <c r="S18" i="60"/>
  <c r="T18" i="60" s="1"/>
  <c r="V18" i="60"/>
  <c r="K22" i="58"/>
  <c r="R22" i="58" s="1"/>
  <c r="V18" i="57"/>
  <c r="S18" i="57"/>
  <c r="T17" i="56"/>
  <c r="K15" i="55"/>
  <c r="L13" i="54"/>
  <c r="N13" i="54" s="1"/>
  <c r="M13" i="54" s="1"/>
  <c r="V13" i="54"/>
  <c r="K14" i="53"/>
  <c r="V14" i="53" s="1"/>
  <c r="L14" i="52"/>
  <c r="N14" i="52" s="1"/>
  <c r="M14" i="52" s="1"/>
  <c r="K26" i="68" l="1"/>
  <c r="L26" i="68" s="1"/>
  <c r="N26" i="68" s="1"/>
  <c r="M26" i="68" s="1"/>
  <c r="T26" i="68" s="1"/>
  <c r="G27" i="68" s="1"/>
  <c r="V26" i="68"/>
  <c r="K23" i="69"/>
  <c r="R23" i="69" s="1"/>
  <c r="K25" i="65"/>
  <c r="L25" i="64"/>
  <c r="N25" i="64" s="1"/>
  <c r="M25" i="64" s="1"/>
  <c r="T25" i="64" s="1"/>
  <c r="V25" i="64"/>
  <c r="G17" i="63"/>
  <c r="J17" i="63" s="1"/>
  <c r="L20" i="61"/>
  <c r="N20" i="61" s="1"/>
  <c r="K20" i="61"/>
  <c r="G19" i="60"/>
  <c r="J19" i="60" s="1"/>
  <c r="S22" i="58"/>
  <c r="T22" i="58" s="1"/>
  <c r="V22" i="58"/>
  <c r="T18" i="57"/>
  <c r="G18" i="56"/>
  <c r="J18" i="56" s="1"/>
  <c r="L15" i="55"/>
  <c r="N15" i="55" s="1"/>
  <c r="M15" i="55" s="1"/>
  <c r="V15" i="55"/>
  <c r="R13" i="54"/>
  <c r="L14" i="53"/>
  <c r="N14" i="53" s="1"/>
  <c r="M14" i="53" s="1"/>
  <c r="R14" i="52"/>
  <c r="S14" i="52"/>
  <c r="T14" i="52"/>
  <c r="R26" i="68" l="1"/>
  <c r="S23" i="69"/>
  <c r="T23" i="69" s="1"/>
  <c r="V23" i="69"/>
  <c r="J27" i="68"/>
  <c r="K27" i="68"/>
  <c r="L27" i="68" s="1"/>
  <c r="M27" i="68" s="1"/>
  <c r="T27" i="68" s="1"/>
  <c r="L25" i="65"/>
  <c r="N25" i="65" s="1"/>
  <c r="M25" i="65" s="1"/>
  <c r="T25" i="65" s="1"/>
  <c r="V25" i="65"/>
  <c r="R25" i="64"/>
  <c r="G26" i="64"/>
  <c r="J26" i="64" s="1"/>
  <c r="K17" i="63"/>
  <c r="V17" i="63" s="1"/>
  <c r="L17" i="63"/>
  <c r="N17" i="63" s="1"/>
  <c r="R20" i="61"/>
  <c r="S20" i="61" s="1"/>
  <c r="T20" i="61" s="1"/>
  <c r="G21" i="61" s="1"/>
  <c r="V20" i="61"/>
  <c r="K19" i="60"/>
  <c r="L19" i="60"/>
  <c r="G23" i="58"/>
  <c r="J23" i="58" s="1"/>
  <c r="L23" i="58"/>
  <c r="N23" i="58" s="1"/>
  <c r="G19" i="57"/>
  <c r="J19" i="57" s="1"/>
  <c r="K18" i="56"/>
  <c r="R18" i="56" s="1"/>
  <c r="R15" i="55"/>
  <c r="S15" i="55"/>
  <c r="S13" i="54"/>
  <c r="T13" i="54" s="1"/>
  <c r="R14" i="53"/>
  <c r="G15" i="52"/>
  <c r="J15" i="52" s="1"/>
  <c r="V27" i="68" l="1"/>
  <c r="G24" i="69"/>
  <c r="J24" i="69" s="1"/>
  <c r="R27" i="68"/>
  <c r="G28" i="68"/>
  <c r="R25" i="65"/>
  <c r="G26" i="65"/>
  <c r="J26" i="65" s="1"/>
  <c r="K26" i="64"/>
  <c r="R17" i="63"/>
  <c r="J21" i="61"/>
  <c r="L21" i="61" s="1"/>
  <c r="N21" i="61" s="1"/>
  <c r="R19" i="60"/>
  <c r="V19" i="60"/>
  <c r="K23" i="58"/>
  <c r="R23" i="58" s="1"/>
  <c r="K19" i="57"/>
  <c r="L19" i="57"/>
  <c r="N19" i="57" s="1"/>
  <c r="V18" i="56"/>
  <c r="S18" i="56"/>
  <c r="T18" i="56" s="1"/>
  <c r="T15" i="55"/>
  <c r="G14" i="54"/>
  <c r="J14" i="54" s="1"/>
  <c r="S14" i="53"/>
  <c r="T14" i="53" s="1"/>
  <c r="K15" i="52"/>
  <c r="V15" i="52" s="1"/>
  <c r="K24" i="69" l="1"/>
  <c r="R24" i="69" s="1"/>
  <c r="V24" i="69"/>
  <c r="J28" i="68"/>
  <c r="K26" i="65"/>
  <c r="L26" i="64"/>
  <c r="N26" i="64" s="1"/>
  <c r="M26" i="64" s="1"/>
  <c r="T26" i="64" s="1"/>
  <c r="V26" i="64"/>
  <c r="S17" i="63"/>
  <c r="K21" i="61"/>
  <c r="R21" i="61" s="1"/>
  <c r="S21" i="61" s="1"/>
  <c r="T21" i="61" s="1"/>
  <c r="S19" i="60"/>
  <c r="S23" i="58"/>
  <c r="T23" i="58" s="1"/>
  <c r="V23" i="58"/>
  <c r="R19" i="57"/>
  <c r="V19" i="57"/>
  <c r="G19" i="56"/>
  <c r="J19" i="56" s="1"/>
  <c r="G16" i="55"/>
  <c r="J16" i="55" s="1"/>
  <c r="K14" i="54"/>
  <c r="V14" i="54" s="1"/>
  <c r="G15" i="53"/>
  <c r="J15" i="53" s="1"/>
  <c r="L15" i="52"/>
  <c r="N15" i="52" s="1"/>
  <c r="M15" i="52" s="1"/>
  <c r="V28" i="68" l="1"/>
  <c r="S24" i="69"/>
  <c r="T24" i="69" s="1"/>
  <c r="K28" i="68"/>
  <c r="L26" i="65"/>
  <c r="N26" i="65" s="1"/>
  <c r="M26" i="65" s="1"/>
  <c r="T26" i="65" s="1"/>
  <c r="V26" i="65"/>
  <c r="R26" i="64"/>
  <c r="G27" i="64"/>
  <c r="J27" i="64" s="1"/>
  <c r="T17" i="63"/>
  <c r="V21" i="61"/>
  <c r="G22" i="61"/>
  <c r="J22" i="61" s="1"/>
  <c r="G24" i="58"/>
  <c r="J24" i="58" s="1"/>
  <c r="L24" i="58"/>
  <c r="N24" i="58" s="1"/>
  <c r="S19" i="57"/>
  <c r="T19" i="57" s="1"/>
  <c r="K19" i="56"/>
  <c r="V19" i="56"/>
  <c r="L19" i="56"/>
  <c r="N19" i="56" s="1"/>
  <c r="K16" i="55"/>
  <c r="L14" i="54"/>
  <c r="N14" i="54" s="1"/>
  <c r="M14" i="54" s="1"/>
  <c r="R14" i="54"/>
  <c r="K15" i="53"/>
  <c r="R15" i="52"/>
  <c r="S15" i="52"/>
  <c r="T15" i="52" s="1"/>
  <c r="G25" i="69" l="1"/>
  <c r="J25" i="69" s="1"/>
  <c r="L28" i="68"/>
  <c r="N28" i="68" s="1"/>
  <c r="M28" i="68" s="1"/>
  <c r="T28" i="68" s="1"/>
  <c r="R26" i="65"/>
  <c r="G27" i="65"/>
  <c r="J27" i="65" s="1"/>
  <c r="K27" i="64"/>
  <c r="G18" i="63"/>
  <c r="J18" i="63" s="1"/>
  <c r="K22" i="61"/>
  <c r="V22" i="61" s="1"/>
  <c r="L22" i="61"/>
  <c r="N22" i="61" s="1"/>
  <c r="K24" i="58"/>
  <c r="R24" i="58" s="1"/>
  <c r="G20" i="57"/>
  <c r="J20" i="57" s="1"/>
  <c r="L20" i="57" s="1"/>
  <c r="N20" i="57" s="1"/>
  <c r="R19" i="56"/>
  <c r="L16" i="55"/>
  <c r="N16" i="55" s="1"/>
  <c r="M16" i="55" s="1"/>
  <c r="R16" i="55"/>
  <c r="V16" i="55"/>
  <c r="S14" i="54"/>
  <c r="L15" i="53"/>
  <c r="N15" i="53" s="1"/>
  <c r="M15" i="53" s="1"/>
  <c r="V15" i="53"/>
  <c r="G16" i="52"/>
  <c r="J16" i="52" s="1"/>
  <c r="K25" i="69" l="1"/>
  <c r="R25" i="69" s="1"/>
  <c r="R28" i="68"/>
  <c r="G29" i="68"/>
  <c r="J29" i="68" s="1"/>
  <c r="K27" i="65"/>
  <c r="V27" i="65" s="1"/>
  <c r="L27" i="64"/>
  <c r="M27" i="64" s="1"/>
  <c r="T27" i="64" s="1"/>
  <c r="V27" i="64"/>
  <c r="K18" i="63"/>
  <c r="L18" i="63"/>
  <c r="N18" i="63" s="1"/>
  <c r="R22" i="61"/>
  <c r="S22" i="61" s="1"/>
  <c r="T22" i="61" s="1"/>
  <c r="G23" i="61" s="1"/>
  <c r="J23" i="61" s="1"/>
  <c r="V24" i="58"/>
  <c r="S24" i="58"/>
  <c r="T24" i="58" s="1"/>
  <c r="K20" i="57"/>
  <c r="R20" i="57" s="1"/>
  <c r="S19" i="56"/>
  <c r="T19" i="56" s="1"/>
  <c r="S16" i="55"/>
  <c r="T14" i="54"/>
  <c r="R15" i="53"/>
  <c r="K16" i="52"/>
  <c r="V16" i="52" s="1"/>
  <c r="V29" i="68" l="1"/>
  <c r="S25" i="69"/>
  <c r="T25" i="69" s="1"/>
  <c r="V25" i="69"/>
  <c r="K29" i="68"/>
  <c r="L29" i="68" s="1"/>
  <c r="N29" i="68" s="1"/>
  <c r="M29" i="68" s="1"/>
  <c r="T29" i="68" s="1"/>
  <c r="L27" i="65"/>
  <c r="M27" i="65" s="1"/>
  <c r="T27" i="65" s="1"/>
  <c r="R27" i="64"/>
  <c r="G28" i="64"/>
  <c r="J28" i="64" s="1"/>
  <c r="R18" i="63"/>
  <c r="S18" i="63"/>
  <c r="T18" i="63" s="1"/>
  <c r="V18" i="63"/>
  <c r="L23" i="61"/>
  <c r="N23" i="61" s="1"/>
  <c r="K23" i="61"/>
  <c r="V23" i="61" s="1"/>
  <c r="G25" i="58"/>
  <c r="J25" i="58" s="1"/>
  <c r="V20" i="57"/>
  <c r="S20" i="57"/>
  <c r="T20" i="57" s="1"/>
  <c r="G20" i="56"/>
  <c r="J20" i="56" s="1"/>
  <c r="T16" i="55"/>
  <c r="G17" i="55" s="1"/>
  <c r="J17" i="55" s="1"/>
  <c r="T17" i="55"/>
  <c r="G15" i="54"/>
  <c r="J15" i="54" s="1"/>
  <c r="S15" i="53"/>
  <c r="T15" i="53" s="1"/>
  <c r="L16" i="52"/>
  <c r="N16" i="52" s="1"/>
  <c r="M16" i="52" s="1"/>
  <c r="G26" i="69" l="1"/>
  <c r="J26" i="69" s="1"/>
  <c r="G30" i="68"/>
  <c r="R29" i="68"/>
  <c r="R27" i="65"/>
  <c r="G28" i="65"/>
  <c r="J28" i="65" s="1"/>
  <c r="K28" i="64"/>
  <c r="G19" i="63"/>
  <c r="J19" i="63" s="1"/>
  <c r="R23" i="61"/>
  <c r="S23" i="61" s="1"/>
  <c r="T23" i="61" s="1"/>
  <c r="G24" i="61" s="1"/>
  <c r="J24" i="61" s="1"/>
  <c r="K25" i="58"/>
  <c r="L25" i="58"/>
  <c r="N25" i="58" s="1"/>
  <c r="G21" i="57"/>
  <c r="J21" i="57" s="1"/>
  <c r="L21" i="57" s="1"/>
  <c r="N21" i="57" s="1"/>
  <c r="K20" i="56"/>
  <c r="R20" i="56" s="1"/>
  <c r="G18" i="55"/>
  <c r="T18" i="55"/>
  <c r="K17" i="55"/>
  <c r="R17" i="55" s="1"/>
  <c r="K15" i="54"/>
  <c r="G16" i="53"/>
  <c r="J16" i="53" s="1"/>
  <c r="R16" i="52"/>
  <c r="S16" i="52"/>
  <c r="T16" i="52"/>
  <c r="K26" i="69" l="1"/>
  <c r="R26" i="69" s="1"/>
  <c r="J30" i="68"/>
  <c r="K28" i="65"/>
  <c r="V28" i="65" s="1"/>
  <c r="L28" i="64"/>
  <c r="N28" i="64" s="1"/>
  <c r="M28" i="64" s="1"/>
  <c r="T28" i="64" s="1"/>
  <c r="V28" i="64"/>
  <c r="K19" i="63"/>
  <c r="V19" i="63"/>
  <c r="L19" i="63"/>
  <c r="N19" i="63" s="1"/>
  <c r="L24" i="61"/>
  <c r="N24" i="61" s="1"/>
  <c r="K24" i="61"/>
  <c r="R25" i="58"/>
  <c r="S25" i="58" s="1"/>
  <c r="T25" i="58" s="1"/>
  <c r="V25" i="58"/>
  <c r="K21" i="57"/>
  <c r="R21" i="57" s="1"/>
  <c r="S20" i="56"/>
  <c r="T20" i="56" s="1"/>
  <c r="V20" i="56"/>
  <c r="V17" i="55"/>
  <c r="J18" i="55"/>
  <c r="K18" i="55" s="1"/>
  <c r="V18" i="55" s="1"/>
  <c r="G19" i="55"/>
  <c r="L15" i="54"/>
  <c r="N15" i="54" s="1"/>
  <c r="M15" i="54" s="1"/>
  <c r="V15" i="54"/>
  <c r="K16" i="53"/>
  <c r="V16" i="53" s="1"/>
  <c r="T17" i="52"/>
  <c r="G17" i="52"/>
  <c r="J17" i="52" s="1"/>
  <c r="K30" i="68" l="1"/>
  <c r="L30" i="68" s="1"/>
  <c r="M30" i="68" s="1"/>
  <c r="T30" i="68" s="1"/>
  <c r="V30" i="68"/>
  <c r="S26" i="69"/>
  <c r="T26" i="69" s="1"/>
  <c r="V26" i="69"/>
  <c r="R30" i="68"/>
  <c r="G31" i="68"/>
  <c r="J31" i="68" s="1"/>
  <c r="L28" i="65"/>
  <c r="N28" i="65" s="1"/>
  <c r="M28" i="65" s="1"/>
  <c r="T28" i="65" s="1"/>
  <c r="R28" i="64"/>
  <c r="G29" i="64"/>
  <c r="J29" i="64" s="1"/>
  <c r="R19" i="63"/>
  <c r="S19" i="63"/>
  <c r="T19" i="63" s="1"/>
  <c r="R24" i="61"/>
  <c r="S24" i="61"/>
  <c r="T24" i="61" s="1"/>
  <c r="G25" i="61" s="1"/>
  <c r="V24" i="61"/>
  <c r="G26" i="58"/>
  <c r="J26" i="58" s="1"/>
  <c r="V21" i="57"/>
  <c r="S21" i="57"/>
  <c r="T21" i="57" s="1"/>
  <c r="G21" i="56"/>
  <c r="J21" i="56" s="1"/>
  <c r="R15" i="54"/>
  <c r="R18" i="55"/>
  <c r="J19" i="55"/>
  <c r="S15" i="54"/>
  <c r="T15" i="54" s="1"/>
  <c r="L16" i="53"/>
  <c r="N16" i="53" s="1"/>
  <c r="M16" i="53" s="1"/>
  <c r="K17" i="52"/>
  <c r="R17" i="52" s="1"/>
  <c r="T18" i="52"/>
  <c r="G18" i="52"/>
  <c r="V31" i="68" l="1"/>
  <c r="G27" i="69"/>
  <c r="J27" i="69" s="1"/>
  <c r="K31" i="68"/>
  <c r="R28" i="65"/>
  <c r="G29" i="65"/>
  <c r="J29" i="65" s="1"/>
  <c r="K29" i="64"/>
  <c r="G20" i="63"/>
  <c r="J20" i="63" s="1"/>
  <c r="L20" i="63"/>
  <c r="N20" i="63" s="1"/>
  <c r="J25" i="61"/>
  <c r="K26" i="58"/>
  <c r="L26" i="58"/>
  <c r="N26" i="58" s="1"/>
  <c r="G22" i="57"/>
  <c r="J22" i="57" s="1"/>
  <c r="K21" i="56"/>
  <c r="R21" i="56" s="1"/>
  <c r="K19" i="55"/>
  <c r="R19" i="55" s="1"/>
  <c r="S19" i="55" s="1"/>
  <c r="G16" i="54"/>
  <c r="J16" i="54" s="1"/>
  <c r="R16" i="53"/>
  <c r="G19" i="52"/>
  <c r="V17" i="52"/>
  <c r="J18" i="52" s="1"/>
  <c r="V27" i="69" l="1"/>
  <c r="K27" i="69"/>
  <c r="R27" i="69" s="1"/>
  <c r="L31" i="68"/>
  <c r="N31" i="68" s="1"/>
  <c r="M31" i="68" s="1"/>
  <c r="T31" i="68" s="1"/>
  <c r="K29" i="65"/>
  <c r="L29" i="64"/>
  <c r="N29" i="64" s="1"/>
  <c r="M29" i="64" s="1"/>
  <c r="T29" i="64" s="1"/>
  <c r="V29" i="64"/>
  <c r="K20" i="63"/>
  <c r="R20" i="63" s="1"/>
  <c r="K25" i="61"/>
  <c r="V25" i="61" s="1"/>
  <c r="L25" i="61"/>
  <c r="N25" i="61" s="1"/>
  <c r="R26" i="58"/>
  <c r="V26" i="58"/>
  <c r="K22" i="57"/>
  <c r="V22" i="57" s="1"/>
  <c r="L22" i="57"/>
  <c r="N22" i="57" s="1"/>
  <c r="V21" i="56"/>
  <c r="S21" i="56"/>
  <c r="T21" i="56" s="1"/>
  <c r="T19" i="55"/>
  <c r="V19" i="55"/>
  <c r="K16" i="54"/>
  <c r="S16" i="53"/>
  <c r="T16" i="53" s="1"/>
  <c r="K18" i="52"/>
  <c r="R18" i="52" s="1"/>
  <c r="S27" i="69" l="1"/>
  <c r="T27" i="69" s="1"/>
  <c r="R31" i="68"/>
  <c r="G32" i="68"/>
  <c r="J32" i="68" s="1"/>
  <c r="L29" i="65"/>
  <c r="N29" i="65" s="1"/>
  <c r="M29" i="65" s="1"/>
  <c r="T29" i="65" s="1"/>
  <c r="V29" i="65"/>
  <c r="R29" i="64"/>
  <c r="G30" i="64"/>
  <c r="J30" i="64" s="1"/>
  <c r="S20" i="63"/>
  <c r="T20" i="63" s="1"/>
  <c r="V20" i="63"/>
  <c r="R25" i="61"/>
  <c r="S25" i="61" s="1"/>
  <c r="T25" i="61" s="1"/>
  <c r="G26" i="61" s="1"/>
  <c r="J26" i="61" s="1"/>
  <c r="L26" i="61" s="1"/>
  <c r="N26" i="61" s="1"/>
  <c r="S26" i="58"/>
  <c r="T26" i="58" s="1"/>
  <c r="R22" i="57"/>
  <c r="G22" i="56"/>
  <c r="J22" i="56" s="1"/>
  <c r="L22" i="56" s="1"/>
  <c r="N22" i="56" s="1"/>
  <c r="G20" i="55"/>
  <c r="J20" i="55" s="1"/>
  <c r="L16" i="54"/>
  <c r="N16" i="54" s="1"/>
  <c r="M16" i="54" s="1"/>
  <c r="V16" i="54"/>
  <c r="G17" i="53"/>
  <c r="J17" i="53" s="1"/>
  <c r="V18" i="52"/>
  <c r="J19" i="52" s="1"/>
  <c r="V32" i="68" l="1"/>
  <c r="G28" i="69"/>
  <c r="J28" i="69" s="1"/>
  <c r="K32" i="68"/>
  <c r="R29" i="65"/>
  <c r="G30" i="65"/>
  <c r="J30" i="65" s="1"/>
  <c r="K30" i="64"/>
  <c r="V30" i="64" s="1"/>
  <c r="G21" i="63"/>
  <c r="J21" i="63" s="1"/>
  <c r="L21" i="63"/>
  <c r="N21" i="63" s="1"/>
  <c r="K26" i="61"/>
  <c r="R26" i="61" s="1"/>
  <c r="S26" i="61" s="1"/>
  <c r="T26" i="61" s="1"/>
  <c r="G27" i="58"/>
  <c r="J27" i="58" s="1"/>
  <c r="S22" i="57"/>
  <c r="T22" i="57" s="1"/>
  <c r="K22" i="56"/>
  <c r="R22" i="56" s="1"/>
  <c r="K20" i="55"/>
  <c r="R20" i="55" s="1"/>
  <c r="S20" i="55" s="1"/>
  <c r="R16" i="54"/>
  <c r="K17" i="53"/>
  <c r="R17" i="53" s="1"/>
  <c r="K19" i="52"/>
  <c r="V19" i="52" s="1"/>
  <c r="V28" i="69" l="1"/>
  <c r="K28" i="69"/>
  <c r="R28" i="69" s="1"/>
  <c r="R32" i="68"/>
  <c r="K30" i="65"/>
  <c r="L30" i="65" s="1"/>
  <c r="M30" i="65" s="1"/>
  <c r="T30" i="65" s="1"/>
  <c r="L30" i="64"/>
  <c r="M30" i="64" s="1"/>
  <c r="T30" i="64" s="1"/>
  <c r="K21" i="63"/>
  <c r="R21" i="63" s="1"/>
  <c r="V21" i="63"/>
  <c r="V26" i="61"/>
  <c r="G27" i="61"/>
  <c r="K27" i="58"/>
  <c r="V27" i="58" s="1"/>
  <c r="L27" i="58"/>
  <c r="N27" i="58" s="1"/>
  <c r="G23" i="57"/>
  <c r="J23" i="57" s="1"/>
  <c r="L23" i="57" s="1"/>
  <c r="N23" i="57" s="1"/>
  <c r="S22" i="56"/>
  <c r="T22" i="56" s="1"/>
  <c r="V22" i="56"/>
  <c r="V20" i="55"/>
  <c r="T20" i="55"/>
  <c r="S16" i="54"/>
  <c r="T16" i="54" s="1"/>
  <c r="V17" i="53"/>
  <c r="S17" i="53"/>
  <c r="L19" i="52"/>
  <c r="M19" i="52" s="1"/>
  <c r="S28" i="69" l="1"/>
  <c r="T28" i="69" s="1"/>
  <c r="S32" i="68"/>
  <c r="G31" i="65"/>
  <c r="R30" i="65"/>
  <c r="V30" i="65"/>
  <c r="R30" i="64"/>
  <c r="G31" i="64"/>
  <c r="J31" i="64" s="1"/>
  <c r="S21" i="63"/>
  <c r="T21" i="63" s="1"/>
  <c r="J27" i="61"/>
  <c r="L27" i="61" s="1"/>
  <c r="N27" i="61" s="1"/>
  <c r="R27" i="58"/>
  <c r="K23" i="57"/>
  <c r="R23" i="57" s="1"/>
  <c r="G23" i="56"/>
  <c r="J23" i="56" s="1"/>
  <c r="G21" i="55"/>
  <c r="J21" i="55" s="1"/>
  <c r="G17" i="54"/>
  <c r="J17" i="54" s="1"/>
  <c r="R19" i="52"/>
  <c r="S19" i="52" s="1"/>
  <c r="G29" i="69" l="1"/>
  <c r="J29" i="69" s="1"/>
  <c r="T32" i="68"/>
  <c r="J31" i="65"/>
  <c r="K31" i="65" s="1"/>
  <c r="K31" i="64"/>
  <c r="G22" i="63"/>
  <c r="J22" i="63" s="1"/>
  <c r="L22" i="63"/>
  <c r="N22" i="63" s="1"/>
  <c r="K27" i="61"/>
  <c r="R27" i="61" s="1"/>
  <c r="S27" i="61"/>
  <c r="T27" i="61" s="1"/>
  <c r="S27" i="58"/>
  <c r="T27" i="58" s="1"/>
  <c r="S23" i="57"/>
  <c r="T23" i="57" s="1"/>
  <c r="V23" i="57"/>
  <c r="K23" i="56"/>
  <c r="R23" i="56" s="1"/>
  <c r="K21" i="55"/>
  <c r="R21" i="55" s="1"/>
  <c r="K17" i="54"/>
  <c r="R17" i="54" s="1"/>
  <c r="S17" i="54" s="1"/>
  <c r="T17" i="54" s="1"/>
  <c r="G18" i="54" s="1"/>
  <c r="T19" i="52"/>
  <c r="K29" i="69" l="1"/>
  <c r="R29" i="69" s="1"/>
  <c r="G33" i="68"/>
  <c r="J33" i="68" s="1"/>
  <c r="L31" i="65"/>
  <c r="N31" i="65" s="1"/>
  <c r="M31" i="65" s="1"/>
  <c r="T31" i="65" s="1"/>
  <c r="G32" i="65" s="1"/>
  <c r="V31" i="65"/>
  <c r="L31" i="64"/>
  <c r="N31" i="64" s="1"/>
  <c r="M31" i="64" s="1"/>
  <c r="T31" i="64" s="1"/>
  <c r="V31" i="64"/>
  <c r="K22" i="63"/>
  <c r="R22" i="63" s="1"/>
  <c r="V27" i="61"/>
  <c r="G28" i="61"/>
  <c r="G28" i="58"/>
  <c r="J28" i="58" s="1"/>
  <c r="G24" i="57"/>
  <c r="J24" i="57" s="1"/>
  <c r="L24" i="57" s="1"/>
  <c r="N24" i="57" s="1"/>
  <c r="V23" i="56"/>
  <c r="S23" i="56"/>
  <c r="T23" i="56" s="1"/>
  <c r="V21" i="55"/>
  <c r="S21" i="55"/>
  <c r="V17" i="54"/>
  <c r="J18" i="54" s="1"/>
  <c r="G20" i="52"/>
  <c r="J20" i="52" s="1"/>
  <c r="K20" i="52" s="1"/>
  <c r="R20" i="52" s="1"/>
  <c r="S20" i="52" s="1"/>
  <c r="T20" i="52" s="1"/>
  <c r="V29" i="69" l="1"/>
  <c r="S29" i="69"/>
  <c r="T29" i="69" s="1"/>
  <c r="K33" i="68"/>
  <c r="V33" i="68" s="1"/>
  <c r="J32" i="65"/>
  <c r="K32" i="65" s="1"/>
  <c r="R31" i="65"/>
  <c r="R31" i="64"/>
  <c r="G32" i="64"/>
  <c r="J32" i="64" s="1"/>
  <c r="S22" i="63"/>
  <c r="T22" i="63" s="1"/>
  <c r="V22" i="63"/>
  <c r="J28" i="61"/>
  <c r="L28" i="61" s="1"/>
  <c r="N28" i="61" s="1"/>
  <c r="K28" i="61"/>
  <c r="R28" i="61" s="1"/>
  <c r="K28" i="58"/>
  <c r="L28" i="58"/>
  <c r="N28" i="58" s="1"/>
  <c r="K24" i="57"/>
  <c r="R24" i="57" s="1"/>
  <c r="G24" i="56"/>
  <c r="J24" i="56" s="1"/>
  <c r="T21" i="55"/>
  <c r="K18" i="54"/>
  <c r="R18" i="54" s="1"/>
  <c r="G21" i="52"/>
  <c r="V20" i="52"/>
  <c r="G30" i="69" l="1"/>
  <c r="J30" i="69" s="1"/>
  <c r="L33" i="68"/>
  <c r="M33" i="68" s="1"/>
  <c r="T33" i="68" s="1"/>
  <c r="L32" i="65"/>
  <c r="N32" i="65" s="1"/>
  <c r="M32" i="65" s="1"/>
  <c r="V32" i="65"/>
  <c r="K32" i="64"/>
  <c r="G23" i="63"/>
  <c r="J23" i="63" s="1"/>
  <c r="S28" i="61"/>
  <c r="T28" i="61" s="1"/>
  <c r="V28" i="61"/>
  <c r="R28" i="58"/>
  <c r="V28" i="58"/>
  <c r="S24" i="57"/>
  <c r="T24" i="57" s="1"/>
  <c r="V24" i="57"/>
  <c r="K24" i="56"/>
  <c r="R24" i="56" s="1"/>
  <c r="V18" i="54"/>
  <c r="G22" i="55"/>
  <c r="J22" i="55" s="1"/>
  <c r="S18" i="54"/>
  <c r="T18" i="54" s="1"/>
  <c r="J21" i="52"/>
  <c r="K21" i="52" s="1"/>
  <c r="R21" i="52" s="1"/>
  <c r="S21" i="52" s="1"/>
  <c r="T21" i="52" s="1"/>
  <c r="G22" i="52" s="1"/>
  <c r="R33" i="68" l="1"/>
  <c r="K30" i="69"/>
  <c r="R30" i="69" s="1"/>
  <c r="G34" i="68"/>
  <c r="J34" i="68" s="1"/>
  <c r="R32" i="65"/>
  <c r="S32" i="65" s="1"/>
  <c r="T32" i="65" s="1"/>
  <c r="L32" i="64"/>
  <c r="N32" i="64" s="1"/>
  <c r="M32" i="64" s="1"/>
  <c r="V32" i="64"/>
  <c r="K23" i="63"/>
  <c r="V23" i="63"/>
  <c r="L23" i="63"/>
  <c r="N23" i="63" s="1"/>
  <c r="G29" i="61"/>
  <c r="J29" i="61" s="1"/>
  <c r="L29" i="61" s="1"/>
  <c r="N29" i="61" s="1"/>
  <c r="S28" i="58"/>
  <c r="T28" i="58" s="1"/>
  <c r="G25" i="57"/>
  <c r="J25" i="57" s="1"/>
  <c r="L25" i="57" s="1"/>
  <c r="N25" i="57" s="1"/>
  <c r="S24" i="56"/>
  <c r="T24" i="56" s="1"/>
  <c r="V24" i="56"/>
  <c r="K22" i="55"/>
  <c r="R22" i="55" s="1"/>
  <c r="G19" i="54"/>
  <c r="J19" i="54" s="1"/>
  <c r="V21" i="52"/>
  <c r="J22" i="52" s="1"/>
  <c r="K22" i="52" s="1"/>
  <c r="V22" i="52" s="1"/>
  <c r="S30" i="69" l="1"/>
  <c r="T30" i="69" s="1"/>
  <c r="V30" i="69"/>
  <c r="K34" i="68"/>
  <c r="V34" i="68" s="1"/>
  <c r="G33" i="65"/>
  <c r="J33" i="65" s="1"/>
  <c r="R32" i="64"/>
  <c r="S32" i="64" s="1"/>
  <c r="T32" i="64" s="1"/>
  <c r="G33" i="64" s="1"/>
  <c r="J33" i="64" s="1"/>
  <c r="R23" i="63"/>
  <c r="S23" i="63"/>
  <c r="T23" i="63" s="1"/>
  <c r="K29" i="61"/>
  <c r="R29" i="61" s="1"/>
  <c r="G29" i="58"/>
  <c r="J29" i="58" s="1"/>
  <c r="L29" i="58"/>
  <c r="N29" i="58" s="1"/>
  <c r="K25" i="57"/>
  <c r="R25" i="57" s="1"/>
  <c r="G25" i="56"/>
  <c r="J25" i="56" s="1"/>
  <c r="L25" i="56"/>
  <c r="N25" i="56" s="1"/>
  <c r="V22" i="55"/>
  <c r="S22" i="55"/>
  <c r="K19" i="54"/>
  <c r="L19" i="54"/>
  <c r="N19" i="54" s="1"/>
  <c r="L22" i="52"/>
  <c r="M22" i="52" s="1"/>
  <c r="G31" i="69" l="1"/>
  <c r="J31" i="69" s="1"/>
  <c r="L34" i="68"/>
  <c r="N34" i="68" s="1"/>
  <c r="M34" i="68" s="1"/>
  <c r="T34" i="68" s="1"/>
  <c r="K33" i="65"/>
  <c r="K33" i="64"/>
  <c r="V33" i="64" s="1"/>
  <c r="G24" i="63"/>
  <c r="J24" i="63" s="1"/>
  <c r="S29" i="61"/>
  <c r="T29" i="61" s="1"/>
  <c r="V29" i="61"/>
  <c r="K29" i="58"/>
  <c r="R29" i="58" s="1"/>
  <c r="V25" i="57"/>
  <c r="S25" i="57"/>
  <c r="T25" i="57" s="1"/>
  <c r="K25" i="56"/>
  <c r="R25" i="56" s="1"/>
  <c r="R19" i="54"/>
  <c r="S19" i="54" s="1"/>
  <c r="T19" i="54" s="1"/>
  <c r="T22" i="55"/>
  <c r="V19" i="54"/>
  <c r="R22" i="52"/>
  <c r="S22" i="52" s="1"/>
  <c r="T22" i="52" s="1"/>
  <c r="R34" i="68" l="1"/>
  <c r="K31" i="69"/>
  <c r="R31" i="69" s="1"/>
  <c r="G35" i="68"/>
  <c r="J35" i="68" s="1"/>
  <c r="L33" i="65"/>
  <c r="M33" i="65" s="1"/>
  <c r="T33" i="65" s="1"/>
  <c r="V33" i="65"/>
  <c r="L33" i="64"/>
  <c r="M33" i="64" s="1"/>
  <c r="T33" i="64" s="1"/>
  <c r="K24" i="63"/>
  <c r="L24" i="63"/>
  <c r="N24" i="63" s="1"/>
  <c r="G30" i="61"/>
  <c r="J30" i="61" s="1"/>
  <c r="L30" i="61" s="1"/>
  <c r="N30" i="61" s="1"/>
  <c r="V29" i="58"/>
  <c r="S29" i="58"/>
  <c r="T29" i="58" s="1"/>
  <c r="G26" i="57"/>
  <c r="J26" i="57" s="1"/>
  <c r="L26" i="57" s="1"/>
  <c r="N26" i="57" s="1"/>
  <c r="V25" i="56"/>
  <c r="S25" i="56"/>
  <c r="T25" i="56" s="1"/>
  <c r="G23" i="55"/>
  <c r="J23" i="55" s="1"/>
  <c r="G20" i="54"/>
  <c r="J20" i="54" s="1"/>
  <c r="G23" i="52"/>
  <c r="J23" i="52" s="1"/>
  <c r="K23" i="52" s="1"/>
  <c r="R23" i="52" s="1"/>
  <c r="S23" i="52" s="1"/>
  <c r="T23" i="52" s="1"/>
  <c r="V31" i="69" l="1"/>
  <c r="S31" i="69"/>
  <c r="T31" i="69" s="1"/>
  <c r="K35" i="68"/>
  <c r="V35" i="68" s="1"/>
  <c r="R33" i="65"/>
  <c r="G34" i="65"/>
  <c r="J34" i="65" s="1"/>
  <c r="R33" i="64"/>
  <c r="G34" i="64"/>
  <c r="J34" i="64" s="1"/>
  <c r="R24" i="63"/>
  <c r="S24" i="63"/>
  <c r="T24" i="63" s="1"/>
  <c r="V24" i="63"/>
  <c r="K30" i="61"/>
  <c r="R30" i="61" s="1"/>
  <c r="G30" i="58"/>
  <c r="J30" i="58" s="1"/>
  <c r="L30" i="58" s="1"/>
  <c r="N30" i="58" s="1"/>
  <c r="K26" i="57"/>
  <c r="R26" i="57" s="1"/>
  <c r="X25" i="56"/>
  <c r="G26" i="56"/>
  <c r="J26" i="56" s="1"/>
  <c r="K23" i="55"/>
  <c r="R23" i="55" s="1"/>
  <c r="S23" i="55" s="1"/>
  <c r="T23" i="55" s="1"/>
  <c r="K20" i="54"/>
  <c r="R20" i="54" s="1"/>
  <c r="G24" i="52"/>
  <c r="V23" i="52"/>
  <c r="J24" i="52" s="1"/>
  <c r="G32" i="69" l="1"/>
  <c r="J32" i="69" s="1"/>
  <c r="L35" i="68"/>
  <c r="N35" i="68" s="1"/>
  <c r="M35" i="68" s="1"/>
  <c r="T35" i="68" s="1"/>
  <c r="K34" i="65"/>
  <c r="V34" i="65" s="1"/>
  <c r="K34" i="64"/>
  <c r="G25" i="63"/>
  <c r="J25" i="63" s="1"/>
  <c r="V30" i="61"/>
  <c r="S30" i="61"/>
  <c r="T30" i="61" s="1"/>
  <c r="K30" i="58"/>
  <c r="R30" i="58" s="1"/>
  <c r="V26" i="57"/>
  <c r="S26" i="57"/>
  <c r="T26" i="57" s="1"/>
  <c r="K26" i="56"/>
  <c r="R26" i="56" s="1"/>
  <c r="V23" i="55"/>
  <c r="G24" i="55"/>
  <c r="V20" i="54"/>
  <c r="S20" i="54"/>
  <c r="T20" i="54" s="1"/>
  <c r="K24" i="52"/>
  <c r="R24" i="52" s="1"/>
  <c r="S24" i="52" s="1"/>
  <c r="T24" i="52" s="1"/>
  <c r="G25" i="52" s="1"/>
  <c r="K32" i="69" l="1"/>
  <c r="R32" i="69" s="1"/>
  <c r="R35" i="68"/>
  <c r="G36" i="68"/>
  <c r="J36" i="68" s="1"/>
  <c r="L34" i="65"/>
  <c r="N34" i="65" s="1"/>
  <c r="M34" i="65" s="1"/>
  <c r="T34" i="65" s="1"/>
  <c r="L34" i="64"/>
  <c r="N34" i="64" s="1"/>
  <c r="M34" i="64" s="1"/>
  <c r="T34" i="64" s="1"/>
  <c r="V34" i="64"/>
  <c r="K25" i="63"/>
  <c r="V25" i="63"/>
  <c r="L25" i="63"/>
  <c r="N25" i="63" s="1"/>
  <c r="G31" i="61"/>
  <c r="J31" i="61" s="1"/>
  <c r="V30" i="58"/>
  <c r="S30" i="58"/>
  <c r="T30" i="58" s="1"/>
  <c r="G27" i="57"/>
  <c r="J27" i="57" s="1"/>
  <c r="L27" i="57" s="1"/>
  <c r="N27" i="57" s="1"/>
  <c r="V26" i="56"/>
  <c r="S26" i="56"/>
  <c r="T26" i="56" s="1"/>
  <c r="J24" i="55"/>
  <c r="K24" i="55" s="1"/>
  <c r="R24" i="55" s="1"/>
  <c r="S24" i="55" s="1"/>
  <c r="T24" i="55" s="1"/>
  <c r="G21" i="54"/>
  <c r="J21" i="54" s="1"/>
  <c r="V24" i="52"/>
  <c r="J25" i="52" s="1"/>
  <c r="S32" i="69" l="1"/>
  <c r="T32" i="69" s="1"/>
  <c r="V32" i="69"/>
  <c r="K36" i="68"/>
  <c r="V36" i="68" s="1"/>
  <c r="R34" i="65"/>
  <c r="G35" i="65"/>
  <c r="J35" i="65" s="1"/>
  <c r="R34" i="64"/>
  <c r="G35" i="64"/>
  <c r="J35" i="64" s="1"/>
  <c r="R25" i="63"/>
  <c r="K31" i="61"/>
  <c r="V31" i="61" s="1"/>
  <c r="L31" i="61"/>
  <c r="N31" i="61" s="1"/>
  <c r="G31" i="58"/>
  <c r="J31" i="58" s="1"/>
  <c r="K27" i="57"/>
  <c r="R27" i="57" s="1"/>
  <c r="G27" i="56"/>
  <c r="J27" i="56" s="1"/>
  <c r="V24" i="55"/>
  <c r="G25" i="55"/>
  <c r="K21" i="54"/>
  <c r="R21" i="54" s="1"/>
  <c r="K25" i="52"/>
  <c r="G33" i="69" l="1"/>
  <c r="J33" i="69" s="1"/>
  <c r="R36" i="68"/>
  <c r="K35" i="65"/>
  <c r="K35" i="64"/>
  <c r="S25" i="63"/>
  <c r="T25" i="63" s="1"/>
  <c r="R31" i="61"/>
  <c r="K31" i="58"/>
  <c r="L31" i="58"/>
  <c r="N31" i="58" s="1"/>
  <c r="V27" i="57"/>
  <c r="S27" i="57"/>
  <c r="T27" i="57" s="1"/>
  <c r="K27" i="56"/>
  <c r="R27" i="56" s="1"/>
  <c r="J25" i="55"/>
  <c r="K25" i="55" s="1"/>
  <c r="R25" i="55" s="1"/>
  <c r="S25" i="55" s="1"/>
  <c r="T25" i="55" s="1"/>
  <c r="S21" i="54"/>
  <c r="T21" i="54" s="1"/>
  <c r="V21" i="54"/>
  <c r="L25" i="52"/>
  <c r="M25" i="52" s="1"/>
  <c r="V25" i="52"/>
  <c r="K33" i="69" l="1"/>
  <c r="R33" i="69" s="1"/>
  <c r="S36" i="68"/>
  <c r="T36" i="68" s="1"/>
  <c r="L35" i="65"/>
  <c r="N35" i="65" s="1"/>
  <c r="M35" i="65" s="1"/>
  <c r="T35" i="65" s="1"/>
  <c r="V35" i="65"/>
  <c r="L35" i="64"/>
  <c r="N35" i="64" s="1"/>
  <c r="M35" i="64" s="1"/>
  <c r="T35" i="64" s="1"/>
  <c r="V35" i="64"/>
  <c r="G26" i="63"/>
  <c r="J26" i="63" s="1"/>
  <c r="S31" i="61"/>
  <c r="T31" i="61" s="1"/>
  <c r="R31" i="58"/>
  <c r="S31" i="58" s="1"/>
  <c r="T31" i="58" s="1"/>
  <c r="V31" i="58"/>
  <c r="G28" i="57"/>
  <c r="J28" i="57" s="1"/>
  <c r="S27" i="56"/>
  <c r="T27" i="56" s="1"/>
  <c r="V27" i="56"/>
  <c r="V25" i="55"/>
  <c r="G26" i="55"/>
  <c r="X25" i="55"/>
  <c r="G22" i="54"/>
  <c r="J22" i="54" s="1"/>
  <c r="L22" i="54" s="1"/>
  <c r="N22" i="54" s="1"/>
  <c r="R25" i="52"/>
  <c r="S25" i="52" s="1"/>
  <c r="T25" i="52" s="1"/>
  <c r="S33" i="69" l="1"/>
  <c r="T33" i="69" s="1"/>
  <c r="V33" i="69"/>
  <c r="G37" i="68"/>
  <c r="J37" i="68" s="1"/>
  <c r="R35" i="65"/>
  <c r="G36" i="65"/>
  <c r="J36" i="65" s="1"/>
  <c r="R35" i="64"/>
  <c r="G36" i="64"/>
  <c r="J36" i="64" s="1"/>
  <c r="K26" i="63"/>
  <c r="L26" i="63"/>
  <c r="N26" i="63" s="1"/>
  <c r="G32" i="61"/>
  <c r="J32" i="61" s="1"/>
  <c r="L32" i="61" s="1"/>
  <c r="N32" i="61" s="1"/>
  <c r="G32" i="58"/>
  <c r="J32" i="58" s="1"/>
  <c r="K28" i="57"/>
  <c r="V28" i="57" s="1"/>
  <c r="L28" i="57"/>
  <c r="N28" i="57" s="1"/>
  <c r="G28" i="56"/>
  <c r="J28" i="56" s="1"/>
  <c r="J26" i="55"/>
  <c r="K26" i="55" s="1"/>
  <c r="R26" i="55" s="1"/>
  <c r="S26" i="55" s="1"/>
  <c r="T26" i="55" s="1"/>
  <c r="K22" i="54"/>
  <c r="R22" i="54" s="1"/>
  <c r="G26" i="52"/>
  <c r="J26" i="52" s="1"/>
  <c r="K26" i="52" s="1"/>
  <c r="V26" i="52" s="1"/>
  <c r="X25" i="52"/>
  <c r="G34" i="69" l="1"/>
  <c r="J34" i="69" s="1"/>
  <c r="K37" i="68"/>
  <c r="V37" i="68" s="1"/>
  <c r="K36" i="65"/>
  <c r="K36" i="64"/>
  <c r="V36" i="64" s="1"/>
  <c r="R26" i="63"/>
  <c r="V26" i="63"/>
  <c r="K32" i="61"/>
  <c r="R32" i="61" s="1"/>
  <c r="K32" i="58"/>
  <c r="V32" i="58" s="1"/>
  <c r="L32" i="58"/>
  <c r="N32" i="58" s="1"/>
  <c r="R28" i="57"/>
  <c r="K28" i="56"/>
  <c r="L28" i="56"/>
  <c r="N28" i="56" s="1"/>
  <c r="V26" i="55"/>
  <c r="G27" i="55"/>
  <c r="S22" i="54"/>
  <c r="T22" i="54" s="1"/>
  <c r="V22" i="54"/>
  <c r="R26" i="52"/>
  <c r="S26" i="52" s="1"/>
  <c r="T26" i="52" s="1"/>
  <c r="K34" i="69" l="1"/>
  <c r="R34" i="69" s="1"/>
  <c r="L37" i="68"/>
  <c r="N37" i="68" s="1"/>
  <c r="M37" i="68" s="1"/>
  <c r="T37" i="68" s="1"/>
  <c r="V36" i="65"/>
  <c r="L36" i="64"/>
  <c r="S26" i="63"/>
  <c r="T26" i="63" s="1"/>
  <c r="S32" i="61"/>
  <c r="T32" i="61" s="1"/>
  <c r="V32" i="61"/>
  <c r="R32" i="58"/>
  <c r="S28" i="57"/>
  <c r="T28" i="57" s="1"/>
  <c r="R28" i="56"/>
  <c r="S28" i="56"/>
  <c r="T28" i="56" s="1"/>
  <c r="V28" i="56"/>
  <c r="J27" i="55"/>
  <c r="K27" i="55" s="1"/>
  <c r="R27" i="55" s="1"/>
  <c r="S27" i="55" s="1"/>
  <c r="T27" i="55" s="1"/>
  <c r="G23" i="54"/>
  <c r="J23" i="54" s="1"/>
  <c r="G27" i="52"/>
  <c r="J27" i="52" s="1"/>
  <c r="K27" i="52" s="1"/>
  <c r="V27" i="52" s="1"/>
  <c r="R37" i="68" l="1"/>
  <c r="S34" i="69"/>
  <c r="T34" i="69" s="1"/>
  <c r="V34" i="69"/>
  <c r="G38" i="68"/>
  <c r="J38" i="68" s="1"/>
  <c r="N36" i="64"/>
  <c r="M36" i="64" s="1"/>
  <c r="R36" i="64"/>
  <c r="S36" i="64" s="1"/>
  <c r="G27" i="63"/>
  <c r="J27" i="63" s="1"/>
  <c r="G33" i="61"/>
  <c r="J33" i="61" s="1"/>
  <c r="L33" i="61" s="1"/>
  <c r="N33" i="61" s="1"/>
  <c r="S32" i="58"/>
  <c r="T32" i="58" s="1"/>
  <c r="G29" i="57"/>
  <c r="J29" i="57" s="1"/>
  <c r="L29" i="57" s="1"/>
  <c r="N29" i="57" s="1"/>
  <c r="G29" i="56"/>
  <c r="J29" i="56" s="1"/>
  <c r="V27" i="55"/>
  <c r="G28" i="55"/>
  <c r="K23" i="54"/>
  <c r="R23" i="54" s="1"/>
  <c r="R27" i="52"/>
  <c r="S27" i="52" s="1"/>
  <c r="T27" i="52" s="1"/>
  <c r="G28" i="52" s="1"/>
  <c r="J28" i="52" s="1"/>
  <c r="K28" i="52" s="1"/>
  <c r="L28" i="52" s="1"/>
  <c r="M28" i="52" s="1"/>
  <c r="G35" i="69" l="1"/>
  <c r="J35" i="69" s="1"/>
  <c r="K38" i="68"/>
  <c r="V38" i="68" s="1"/>
  <c r="T36" i="64"/>
  <c r="G37" i="64" s="1"/>
  <c r="J37" i="64" s="1"/>
  <c r="K37" i="64" s="1"/>
  <c r="K27" i="63"/>
  <c r="V27" i="63"/>
  <c r="L27" i="63"/>
  <c r="N27" i="63" s="1"/>
  <c r="K33" i="61"/>
  <c r="R33" i="61" s="1"/>
  <c r="G33" i="58"/>
  <c r="J33" i="58" s="1"/>
  <c r="L33" i="58"/>
  <c r="N33" i="58" s="1"/>
  <c r="K29" i="57"/>
  <c r="R29" i="57" s="1"/>
  <c r="K29" i="56"/>
  <c r="R29" i="56" s="1"/>
  <c r="J28" i="55"/>
  <c r="K28" i="55" s="1"/>
  <c r="V23" i="54"/>
  <c r="S23" i="54"/>
  <c r="T23" i="54" s="1"/>
  <c r="R28" i="52"/>
  <c r="S28" i="52" s="1"/>
  <c r="T28" i="52" s="1"/>
  <c r="V28" i="52"/>
  <c r="K35" i="69" l="1"/>
  <c r="R35" i="69" s="1"/>
  <c r="L38" i="68"/>
  <c r="N38" i="68" s="1"/>
  <c r="M38" i="68" s="1"/>
  <c r="T38" i="68" s="1"/>
  <c r="L37" i="64"/>
  <c r="N37" i="64" s="1"/>
  <c r="M37" i="64" s="1"/>
  <c r="T37" i="64" s="1"/>
  <c r="V37" i="64"/>
  <c r="R27" i="63"/>
  <c r="S27" i="63"/>
  <c r="T27" i="63" s="1"/>
  <c r="V33" i="61"/>
  <c r="S33" i="61"/>
  <c r="T33" i="61" s="1"/>
  <c r="K33" i="58"/>
  <c r="R33" i="58" s="1"/>
  <c r="V29" i="57"/>
  <c r="S29" i="57"/>
  <c r="T29" i="57" s="1"/>
  <c r="S29" i="56"/>
  <c r="T29" i="56" s="1"/>
  <c r="V29" i="56"/>
  <c r="R28" i="55"/>
  <c r="S28" i="55" s="1"/>
  <c r="T28" i="55" s="1"/>
  <c r="G29" i="55" s="1"/>
  <c r="V28" i="55"/>
  <c r="G24" i="54"/>
  <c r="J24" i="54" s="1"/>
  <c r="G29" i="52"/>
  <c r="J29" i="52" s="1"/>
  <c r="R38" i="68" l="1"/>
  <c r="S35" i="69"/>
  <c r="T35" i="69" s="1"/>
  <c r="V35" i="69"/>
  <c r="G39" i="68"/>
  <c r="J39" i="68" s="1"/>
  <c r="R37" i="64"/>
  <c r="G38" i="64"/>
  <c r="J38" i="64" s="1"/>
  <c r="G28" i="63"/>
  <c r="J28" i="63" s="1"/>
  <c r="L28" i="63"/>
  <c r="N28" i="63" s="1"/>
  <c r="G34" i="61"/>
  <c r="J34" i="61" s="1"/>
  <c r="L34" i="61" s="1"/>
  <c r="N34" i="61" s="1"/>
  <c r="V33" i="58"/>
  <c r="S33" i="58"/>
  <c r="T33" i="58" s="1"/>
  <c r="G30" i="57"/>
  <c r="J30" i="57" s="1"/>
  <c r="L30" i="57" s="1"/>
  <c r="N30" i="57" s="1"/>
  <c r="G30" i="56"/>
  <c r="J30" i="56" s="1"/>
  <c r="J29" i="55"/>
  <c r="K29" i="55" s="1"/>
  <c r="R29" i="55" s="1"/>
  <c r="K24" i="54"/>
  <c r="R24" i="54" s="1"/>
  <c r="K29" i="52"/>
  <c r="R29" i="52" s="1"/>
  <c r="S29" i="52" s="1"/>
  <c r="T29" i="52" s="1"/>
  <c r="G36" i="69" l="1"/>
  <c r="J36" i="69" s="1"/>
  <c r="K39" i="68"/>
  <c r="V39" i="68" s="1"/>
  <c r="K38" i="64"/>
  <c r="K28" i="63"/>
  <c r="R28" i="63" s="1"/>
  <c r="K34" i="61"/>
  <c r="R34" i="61" s="1"/>
  <c r="G34" i="58"/>
  <c r="J34" i="58" s="1"/>
  <c r="K30" i="57"/>
  <c r="R30" i="57" s="1"/>
  <c r="K30" i="56"/>
  <c r="R30" i="56" s="1"/>
  <c r="V29" i="55"/>
  <c r="S29" i="55"/>
  <c r="T29" i="55" s="1"/>
  <c r="S24" i="54"/>
  <c r="T24" i="54" s="1"/>
  <c r="V24" i="54"/>
  <c r="G30" i="52"/>
  <c r="V29" i="52"/>
  <c r="K36" i="69" l="1"/>
  <c r="R36" i="69" s="1"/>
  <c r="L39" i="68"/>
  <c r="M39" i="68" s="1"/>
  <c r="T39" i="68" s="1"/>
  <c r="L38" i="64"/>
  <c r="N38" i="64" s="1"/>
  <c r="M38" i="64" s="1"/>
  <c r="T38" i="64" s="1"/>
  <c r="V38" i="64"/>
  <c r="S28" i="63"/>
  <c r="T28" i="63" s="1"/>
  <c r="V28" i="63"/>
  <c r="S34" i="61"/>
  <c r="T34" i="61" s="1"/>
  <c r="V34" i="61"/>
  <c r="K34" i="58"/>
  <c r="L34" i="58"/>
  <c r="N34" i="58" s="1"/>
  <c r="V30" i="57"/>
  <c r="S30" i="57"/>
  <c r="T30" i="57" s="1"/>
  <c r="S30" i="56"/>
  <c r="T30" i="56" s="1"/>
  <c r="V30" i="56"/>
  <c r="G30" i="55"/>
  <c r="J30" i="55" s="1"/>
  <c r="K30" i="55" s="1"/>
  <c r="G25" i="54"/>
  <c r="J25" i="54" s="1"/>
  <c r="L25" i="54" s="1"/>
  <c r="N25" i="54" s="1"/>
  <c r="J30" i="52"/>
  <c r="K30" i="52" s="1"/>
  <c r="R30" i="52" s="1"/>
  <c r="S30" i="52" s="1"/>
  <c r="T30" i="52" s="1"/>
  <c r="G31" i="52" s="1"/>
  <c r="R39" i="68" l="1"/>
  <c r="S36" i="69"/>
  <c r="T36" i="69" s="1"/>
  <c r="V36" i="69"/>
  <c r="G40" i="68"/>
  <c r="J40" i="68" s="1"/>
  <c r="R38" i="64"/>
  <c r="G39" i="64"/>
  <c r="J39" i="64" s="1"/>
  <c r="G29" i="63"/>
  <c r="J29" i="63" s="1"/>
  <c r="G35" i="61"/>
  <c r="J35" i="61" s="1"/>
  <c r="L35" i="61" s="1"/>
  <c r="N35" i="61" s="1"/>
  <c r="R34" i="58"/>
  <c r="S34" i="58" s="1"/>
  <c r="T34" i="58" s="1"/>
  <c r="V34" i="58"/>
  <c r="G31" i="57"/>
  <c r="J31" i="57" s="1"/>
  <c r="G31" i="56"/>
  <c r="J31" i="56" s="1"/>
  <c r="L31" i="56" s="1"/>
  <c r="N31" i="56" s="1"/>
  <c r="V30" i="55"/>
  <c r="R30" i="55"/>
  <c r="K25" i="54"/>
  <c r="R25" i="54" s="1"/>
  <c r="V30" i="52"/>
  <c r="J31" i="52" s="1"/>
  <c r="G37" i="69" l="1"/>
  <c r="J37" i="69" s="1"/>
  <c r="K40" i="68"/>
  <c r="V40" i="68" s="1"/>
  <c r="K39" i="64"/>
  <c r="K29" i="63"/>
  <c r="V29" i="63"/>
  <c r="L29" i="63"/>
  <c r="N29" i="63" s="1"/>
  <c r="K35" i="61"/>
  <c r="R35" i="61" s="1"/>
  <c r="G35" i="58"/>
  <c r="J35" i="58" s="1"/>
  <c r="K31" i="57"/>
  <c r="V31" i="57" s="1"/>
  <c r="L31" i="57"/>
  <c r="N31" i="57" s="1"/>
  <c r="K31" i="56"/>
  <c r="R31" i="56" s="1"/>
  <c r="S30" i="55"/>
  <c r="T30" i="55" s="1"/>
  <c r="V25" i="54"/>
  <c r="S25" i="54"/>
  <c r="T25" i="54" s="1"/>
  <c r="K31" i="52"/>
  <c r="V31" i="52" s="1"/>
  <c r="I52" i="50"/>
  <c r="I51" i="50"/>
  <c r="I50" i="50"/>
  <c r="I49" i="50"/>
  <c r="I48" i="50"/>
  <c r="I47" i="50"/>
  <c r="I46" i="50"/>
  <c r="I45" i="50"/>
  <c r="I44" i="50"/>
  <c r="I43" i="50"/>
  <c r="I42" i="50"/>
  <c r="I41" i="50"/>
  <c r="I40" i="50"/>
  <c r="I39" i="50"/>
  <c r="I38" i="50"/>
  <c r="I37" i="50"/>
  <c r="I36" i="50"/>
  <c r="I35" i="50"/>
  <c r="I34" i="50"/>
  <c r="I33" i="50"/>
  <c r="I32" i="50"/>
  <c r="I31" i="50"/>
  <c r="I30" i="50"/>
  <c r="I29" i="50"/>
  <c r="I28" i="50"/>
  <c r="I27" i="50"/>
  <c r="I26" i="50"/>
  <c r="I25" i="50"/>
  <c r="I24" i="50"/>
  <c r="I23" i="50"/>
  <c r="I22" i="50"/>
  <c r="I21" i="50"/>
  <c r="I20" i="50"/>
  <c r="I19" i="50"/>
  <c r="I18" i="50"/>
  <c r="I17" i="50"/>
  <c r="I16" i="50"/>
  <c r="I15" i="50"/>
  <c r="I14" i="50"/>
  <c r="I13" i="50"/>
  <c r="I12" i="50"/>
  <c r="I11" i="50"/>
  <c r="I10" i="50"/>
  <c r="I9" i="50"/>
  <c r="I8" i="50"/>
  <c r="I7" i="50"/>
  <c r="I6" i="50"/>
  <c r="A6" i="50"/>
  <c r="A7" i="50" s="1"/>
  <c r="A8" i="50" s="1"/>
  <c r="A9" i="50" s="1"/>
  <c r="A10" i="50" s="1"/>
  <c r="A11" i="50" s="1"/>
  <c r="A12" i="50" s="1"/>
  <c r="A13" i="50" s="1"/>
  <c r="A14" i="50" s="1"/>
  <c r="A15" i="50" s="1"/>
  <c r="A16" i="50" s="1"/>
  <c r="A17" i="50" s="1"/>
  <c r="A18" i="50" s="1"/>
  <c r="A19" i="50" s="1"/>
  <c r="A20" i="50" s="1"/>
  <c r="A21" i="50" s="1"/>
  <c r="A22" i="50" s="1"/>
  <c r="A23" i="50" s="1"/>
  <c r="A24" i="50" s="1"/>
  <c r="A25" i="50" s="1"/>
  <c r="A26" i="50" s="1"/>
  <c r="A27" i="50" s="1"/>
  <c r="A28" i="50" s="1"/>
  <c r="A29" i="50" s="1"/>
  <c r="A30" i="50" s="1"/>
  <c r="A31" i="50" s="1"/>
  <c r="A32" i="50" s="1"/>
  <c r="A33" i="50" s="1"/>
  <c r="A34" i="50" s="1"/>
  <c r="A35" i="50" s="1"/>
  <c r="A36" i="50" s="1"/>
  <c r="A37" i="50" s="1"/>
  <c r="A38" i="50" s="1"/>
  <c r="A39" i="50" s="1"/>
  <c r="A40" i="50" s="1"/>
  <c r="A41" i="50" s="1"/>
  <c r="A42" i="50" s="1"/>
  <c r="A43" i="50" s="1"/>
  <c r="A44" i="50" s="1"/>
  <c r="A45" i="50" s="1"/>
  <c r="A46" i="50" s="1"/>
  <c r="A47" i="50" s="1"/>
  <c r="A48" i="50" s="1"/>
  <c r="A49" i="50" s="1"/>
  <c r="A50" i="50" s="1"/>
  <c r="A51" i="50" s="1"/>
  <c r="A52" i="50" s="1"/>
  <c r="I5" i="50"/>
  <c r="S4" i="50"/>
  <c r="I4" i="50"/>
  <c r="H4" i="50"/>
  <c r="H5" i="50" s="1"/>
  <c r="H6" i="50" s="1"/>
  <c r="H7" i="50" s="1"/>
  <c r="H8" i="50" s="1"/>
  <c r="H9" i="50" s="1"/>
  <c r="H10" i="50" s="1"/>
  <c r="H11" i="50" s="1"/>
  <c r="H12" i="50" s="1"/>
  <c r="H13" i="50" s="1"/>
  <c r="H14" i="50" s="1"/>
  <c r="H15" i="50" s="1"/>
  <c r="H16" i="50" s="1"/>
  <c r="H17" i="50" s="1"/>
  <c r="H18" i="50" s="1"/>
  <c r="H19" i="50" s="1"/>
  <c r="H20" i="50" s="1"/>
  <c r="H21" i="50" s="1"/>
  <c r="H22" i="50" s="1"/>
  <c r="H23" i="50" s="1"/>
  <c r="H24" i="50" s="1"/>
  <c r="H26" i="50" s="1"/>
  <c r="H27" i="50" s="1"/>
  <c r="H28" i="50" s="1"/>
  <c r="H29" i="50" s="1"/>
  <c r="H30" i="50" s="1"/>
  <c r="H31" i="50" s="1"/>
  <c r="H32" i="50" s="1"/>
  <c r="H33" i="50" s="1"/>
  <c r="H35" i="50" s="1"/>
  <c r="H37" i="50" s="1"/>
  <c r="H38" i="50" s="1"/>
  <c r="H39" i="50" s="1"/>
  <c r="H40" i="50" s="1"/>
  <c r="H41" i="50" s="1"/>
  <c r="H42" i="50" s="1"/>
  <c r="H47" i="50" s="1"/>
  <c r="T3" i="50"/>
  <c r="G4" i="50" s="1"/>
  <c r="J4" i="50" s="1"/>
  <c r="S3" i="50"/>
  <c r="N3" i="50"/>
  <c r="T1" i="50"/>
  <c r="Q5" i="50" s="1"/>
  <c r="K37" i="69" l="1"/>
  <c r="R37" i="69" s="1"/>
  <c r="L40" i="68"/>
  <c r="N40" i="68" s="1"/>
  <c r="M40" i="68" s="1"/>
  <c r="T40" i="68" s="1"/>
  <c r="L39" i="64"/>
  <c r="M39" i="64" s="1"/>
  <c r="T39" i="64" s="1"/>
  <c r="V39" i="64"/>
  <c r="R29" i="63"/>
  <c r="S29" i="63"/>
  <c r="T29" i="63" s="1"/>
  <c r="S35" i="61"/>
  <c r="T35" i="61" s="1"/>
  <c r="V35" i="61"/>
  <c r="K35" i="58"/>
  <c r="V35" i="58" s="1"/>
  <c r="L35" i="58"/>
  <c r="N35" i="58" s="1"/>
  <c r="R31" i="57"/>
  <c r="S31" i="56"/>
  <c r="T31" i="56" s="1"/>
  <c r="V31" i="56"/>
  <c r="G31" i="55"/>
  <c r="J31" i="55" s="1"/>
  <c r="K31" i="55" s="1"/>
  <c r="G26" i="54"/>
  <c r="J26" i="54" s="1"/>
  <c r="X25" i="54"/>
  <c r="L31" i="52"/>
  <c r="M31" i="52" s="1"/>
  <c r="H48" i="50"/>
  <c r="H49" i="50" s="1"/>
  <c r="H50" i="50" s="1"/>
  <c r="H51" i="50" s="1"/>
  <c r="H52" i="50" s="1"/>
  <c r="Q7" i="50"/>
  <c r="Q9" i="50"/>
  <c r="Q11" i="50"/>
  <c r="Q13" i="50"/>
  <c r="Q15" i="50"/>
  <c r="Q17" i="50"/>
  <c r="Q19" i="50"/>
  <c r="Q21" i="50"/>
  <c r="Q23" i="50"/>
  <c r="Q25" i="50"/>
  <c r="Q27" i="50"/>
  <c r="Q29" i="50"/>
  <c r="Q31" i="50"/>
  <c r="Q33" i="50"/>
  <c r="Q35" i="50"/>
  <c r="Q37" i="50"/>
  <c r="Q39" i="50"/>
  <c r="Q41" i="50"/>
  <c r="Q43" i="50"/>
  <c r="Q45" i="50"/>
  <c r="Q47" i="50"/>
  <c r="Q49" i="50"/>
  <c r="Q51" i="50"/>
  <c r="Q6" i="50"/>
  <c r="Q8" i="50"/>
  <c r="Q10" i="50"/>
  <c r="Q12" i="50"/>
  <c r="Q14" i="50"/>
  <c r="Q16" i="50"/>
  <c r="Q18" i="50"/>
  <c r="Q20" i="50"/>
  <c r="Q22" i="50"/>
  <c r="Q24" i="50"/>
  <c r="Q26" i="50"/>
  <c r="Q28" i="50"/>
  <c r="Q30" i="50"/>
  <c r="Q32" i="50"/>
  <c r="Q34" i="50"/>
  <c r="Q36" i="50"/>
  <c r="Q38" i="50"/>
  <c r="Q40" i="50"/>
  <c r="Q42" i="50"/>
  <c r="Q44" i="50"/>
  <c r="Q46" i="50"/>
  <c r="Q48" i="50"/>
  <c r="Q50" i="50"/>
  <c r="Q52" i="50"/>
  <c r="K4" i="50"/>
  <c r="L4" i="50" s="1"/>
  <c r="R40" i="68" l="1"/>
  <c r="S37" i="69"/>
  <c r="T37" i="69" s="1"/>
  <c r="V37" i="69"/>
  <c r="G41" i="68"/>
  <c r="J41" i="68" s="1"/>
  <c r="R39" i="64"/>
  <c r="G40" i="64"/>
  <c r="J40" i="64" s="1"/>
  <c r="G30" i="63"/>
  <c r="J30" i="63" s="1"/>
  <c r="L30" i="63"/>
  <c r="N30" i="63" s="1"/>
  <c r="G36" i="61"/>
  <c r="J36" i="61" s="1"/>
  <c r="L36" i="61" s="1"/>
  <c r="N36" i="61" s="1"/>
  <c r="R35" i="58"/>
  <c r="S31" i="57"/>
  <c r="T31" i="57" s="1"/>
  <c r="G32" i="56"/>
  <c r="J32" i="56" s="1"/>
  <c r="V31" i="55"/>
  <c r="R31" i="55"/>
  <c r="K26" i="54"/>
  <c r="R26" i="54" s="1"/>
  <c r="R31" i="52"/>
  <c r="S31" i="52" s="1"/>
  <c r="T31" i="52" s="1"/>
  <c r="Q53" i="50"/>
  <c r="N4" i="50"/>
  <c r="R4" i="50"/>
  <c r="V4" i="50"/>
  <c r="G38" i="69" l="1"/>
  <c r="J38" i="69" s="1"/>
  <c r="K41" i="68"/>
  <c r="V41" i="68" s="1"/>
  <c r="K40" i="64"/>
  <c r="K30" i="63"/>
  <c r="R30" i="63" s="1"/>
  <c r="K36" i="61"/>
  <c r="R36" i="61" s="1"/>
  <c r="S35" i="58"/>
  <c r="T35" i="58" s="1"/>
  <c r="G32" i="57"/>
  <c r="J32" i="57" s="1"/>
  <c r="L32" i="57" s="1"/>
  <c r="N32" i="57" s="1"/>
  <c r="K32" i="56"/>
  <c r="R32" i="56" s="1"/>
  <c r="V26" i="54"/>
  <c r="S31" i="55"/>
  <c r="T31" i="55" s="1"/>
  <c r="S26" i="54"/>
  <c r="T26" i="54" s="1"/>
  <c r="G32" i="52"/>
  <c r="J32" i="52" s="1"/>
  <c r="K32" i="52" s="1"/>
  <c r="V32" i="52" s="1"/>
  <c r="M4" i="50"/>
  <c r="K38" i="69" l="1"/>
  <c r="R38" i="69" s="1"/>
  <c r="L41" i="68"/>
  <c r="N41" i="68" s="1"/>
  <c r="M41" i="68" s="1"/>
  <c r="T41" i="68" s="1"/>
  <c r="L40" i="64"/>
  <c r="N40" i="64" s="1"/>
  <c r="M40" i="64" s="1"/>
  <c r="T40" i="64" s="1"/>
  <c r="V40" i="64"/>
  <c r="S30" i="63"/>
  <c r="T30" i="63" s="1"/>
  <c r="V30" i="63"/>
  <c r="V36" i="61"/>
  <c r="S36" i="61"/>
  <c r="T36" i="61" s="1"/>
  <c r="G36" i="58"/>
  <c r="J36" i="58" s="1"/>
  <c r="K32" i="57"/>
  <c r="R32" i="57" s="1"/>
  <c r="V32" i="56"/>
  <c r="S32" i="56"/>
  <c r="T32" i="56" s="1"/>
  <c r="G32" i="55"/>
  <c r="J32" i="55" s="1"/>
  <c r="K32" i="55" s="1"/>
  <c r="G27" i="54"/>
  <c r="J27" i="54" s="1"/>
  <c r="R32" i="52"/>
  <c r="S32" i="52" s="1"/>
  <c r="T32" i="52" s="1"/>
  <c r="T4" i="50"/>
  <c r="R41" i="68" l="1"/>
  <c r="S38" i="69"/>
  <c r="T38" i="69" s="1"/>
  <c r="V38" i="69"/>
  <c r="G42" i="68"/>
  <c r="J42" i="68" s="1"/>
  <c r="R40" i="64"/>
  <c r="G41" i="64"/>
  <c r="J41" i="64" s="1"/>
  <c r="G31" i="63"/>
  <c r="J31" i="63" s="1"/>
  <c r="G37" i="61"/>
  <c r="J37" i="61" s="1"/>
  <c r="K36" i="58"/>
  <c r="V36" i="58" s="1"/>
  <c r="L36" i="58"/>
  <c r="N36" i="58" s="1"/>
  <c r="V32" i="57"/>
  <c r="S32" i="57"/>
  <c r="T32" i="57" s="1"/>
  <c r="G33" i="56"/>
  <c r="J33" i="56" s="1"/>
  <c r="V32" i="55"/>
  <c r="R32" i="55"/>
  <c r="K27" i="54"/>
  <c r="R27" i="54" s="1"/>
  <c r="G33" i="52"/>
  <c r="J33" i="52" s="1"/>
  <c r="K33" i="52" s="1"/>
  <c r="R33" i="52" s="1"/>
  <c r="S33" i="52" s="1"/>
  <c r="T33" i="52" s="1"/>
  <c r="G34" i="52" s="1"/>
  <c r="G5" i="50"/>
  <c r="J5" i="50" s="1"/>
  <c r="G39" i="69" l="1"/>
  <c r="J39" i="69" s="1"/>
  <c r="K42" i="68"/>
  <c r="V42" i="68" s="1"/>
  <c r="K41" i="64"/>
  <c r="K31" i="63"/>
  <c r="V31" i="63"/>
  <c r="L31" i="63"/>
  <c r="N31" i="63" s="1"/>
  <c r="K37" i="61"/>
  <c r="L37" i="61"/>
  <c r="N37" i="61" s="1"/>
  <c r="R36" i="58"/>
  <c r="G33" i="57"/>
  <c r="J33" i="57" s="1"/>
  <c r="L33" i="57" s="1"/>
  <c r="N33" i="57" s="1"/>
  <c r="K33" i="56"/>
  <c r="R33" i="56" s="1"/>
  <c r="S32" i="55"/>
  <c r="T32" i="55" s="1"/>
  <c r="V27" i="54"/>
  <c r="S27" i="54"/>
  <c r="T27" i="54" s="1"/>
  <c r="V33" i="52"/>
  <c r="J34" i="52" s="1"/>
  <c r="K34" i="52" s="1"/>
  <c r="K5" i="50"/>
  <c r="K39" i="69" l="1"/>
  <c r="R39" i="69" s="1"/>
  <c r="L42" i="68"/>
  <c r="M42" i="68" s="1"/>
  <c r="T42" i="68" s="1"/>
  <c r="L41" i="64"/>
  <c r="N41" i="64" s="1"/>
  <c r="M41" i="64" s="1"/>
  <c r="T41" i="64" s="1"/>
  <c r="V41" i="64"/>
  <c r="R31" i="63"/>
  <c r="S31" i="63"/>
  <c r="T31" i="63" s="1"/>
  <c r="R37" i="61"/>
  <c r="S37" i="61"/>
  <c r="V37" i="61"/>
  <c r="S36" i="58"/>
  <c r="T36" i="58" s="1"/>
  <c r="K33" i="57"/>
  <c r="R33" i="57" s="1"/>
  <c r="S33" i="56"/>
  <c r="T33" i="56" s="1"/>
  <c r="V33" i="56"/>
  <c r="G33" i="55"/>
  <c r="J33" i="55" s="1"/>
  <c r="K33" i="55" s="1"/>
  <c r="G28" i="54"/>
  <c r="J28" i="54" s="1"/>
  <c r="L34" i="52"/>
  <c r="M34" i="52" s="1"/>
  <c r="V34" i="52"/>
  <c r="L5" i="50"/>
  <c r="V5" i="50"/>
  <c r="R42" i="68" l="1"/>
  <c r="V39" i="69"/>
  <c r="S39" i="69"/>
  <c r="T39" i="69" s="1"/>
  <c r="G43" i="68"/>
  <c r="J43" i="68" s="1"/>
  <c r="R41" i="64"/>
  <c r="G42" i="64"/>
  <c r="J42" i="64" s="1"/>
  <c r="G32" i="63"/>
  <c r="J32" i="63" s="1"/>
  <c r="L32" i="63"/>
  <c r="N32" i="63" s="1"/>
  <c r="T37" i="61"/>
  <c r="G37" i="58"/>
  <c r="J37" i="58" s="1"/>
  <c r="L37" i="58" s="1"/>
  <c r="N37" i="58" s="1"/>
  <c r="S33" i="57"/>
  <c r="T33" i="57" s="1"/>
  <c r="V33" i="57"/>
  <c r="G34" i="56"/>
  <c r="J34" i="56" s="1"/>
  <c r="L34" i="56" s="1"/>
  <c r="N34" i="56" s="1"/>
  <c r="V33" i="55"/>
  <c r="R33" i="55"/>
  <c r="K28" i="54"/>
  <c r="V28" i="54" s="1"/>
  <c r="L28" i="54"/>
  <c r="N28" i="54" s="1"/>
  <c r="R34" i="52"/>
  <c r="S34" i="52" s="1"/>
  <c r="T34" i="52" s="1"/>
  <c r="N5" i="50"/>
  <c r="R5" i="50"/>
  <c r="G40" i="69" l="1"/>
  <c r="J40" i="69" s="1"/>
  <c r="K43" i="68"/>
  <c r="V43" i="68" s="1"/>
  <c r="K42" i="64"/>
  <c r="V42" i="64" s="1"/>
  <c r="K32" i="63"/>
  <c r="R32" i="63" s="1"/>
  <c r="G38" i="61"/>
  <c r="J38" i="61" s="1"/>
  <c r="L38" i="61" s="1"/>
  <c r="N38" i="61" s="1"/>
  <c r="K37" i="58"/>
  <c r="R37" i="58" s="1"/>
  <c r="G34" i="57"/>
  <c r="J34" i="57" s="1"/>
  <c r="L34" i="57" s="1"/>
  <c r="N34" i="57" s="1"/>
  <c r="K34" i="56"/>
  <c r="R34" i="56" s="1"/>
  <c r="S33" i="55"/>
  <c r="T33" i="55" s="1"/>
  <c r="R28" i="54"/>
  <c r="G35" i="52"/>
  <c r="J35" i="52" s="1"/>
  <c r="X34" i="52"/>
  <c r="K35" i="52"/>
  <c r="V35" i="52" s="1"/>
  <c r="M5" i="50"/>
  <c r="S5" i="50"/>
  <c r="K40" i="69" l="1"/>
  <c r="R40" i="69" s="1"/>
  <c r="L43" i="68"/>
  <c r="N43" i="68" s="1"/>
  <c r="M43" i="68" s="1"/>
  <c r="T43" i="68" s="1"/>
  <c r="L42" i="64"/>
  <c r="M42" i="64" s="1"/>
  <c r="T42" i="64" s="1"/>
  <c r="S32" i="63"/>
  <c r="T32" i="63" s="1"/>
  <c r="V32" i="63"/>
  <c r="K38" i="61"/>
  <c r="R38" i="61" s="1"/>
  <c r="S37" i="58"/>
  <c r="T37" i="58" s="1"/>
  <c r="V37" i="58"/>
  <c r="K34" i="57"/>
  <c r="R34" i="57" s="1"/>
  <c r="S34" i="56"/>
  <c r="T34" i="56" s="1"/>
  <c r="V34" i="56"/>
  <c r="G34" i="55"/>
  <c r="J34" i="55" s="1"/>
  <c r="K34" i="55" s="1"/>
  <c r="S28" i="54"/>
  <c r="T28" i="54" s="1"/>
  <c r="R35" i="52"/>
  <c r="S35" i="52" s="1"/>
  <c r="T35" i="52" s="1"/>
  <c r="T5" i="50"/>
  <c r="S40" i="69" l="1"/>
  <c r="T40" i="69" s="1"/>
  <c r="V40" i="69"/>
  <c r="R43" i="68"/>
  <c r="G44" i="68"/>
  <c r="J44" i="68" s="1"/>
  <c r="R42" i="64"/>
  <c r="G43" i="64"/>
  <c r="J43" i="64" s="1"/>
  <c r="G33" i="63"/>
  <c r="J33" i="63" s="1"/>
  <c r="S38" i="61"/>
  <c r="T38" i="61" s="1"/>
  <c r="V38" i="61"/>
  <c r="G38" i="58"/>
  <c r="J38" i="58" s="1"/>
  <c r="L38" i="58" s="1"/>
  <c r="N38" i="58" s="1"/>
  <c r="V34" i="57"/>
  <c r="S34" i="57"/>
  <c r="T34" i="57" s="1"/>
  <c r="X34" i="56"/>
  <c r="G35" i="56"/>
  <c r="J35" i="56" s="1"/>
  <c r="V34" i="55"/>
  <c r="R34" i="55"/>
  <c r="G29" i="54"/>
  <c r="J29" i="54" s="1"/>
  <c r="G36" i="52"/>
  <c r="J36" i="52" s="1"/>
  <c r="K36" i="52" s="1"/>
  <c r="R36" i="52" s="1"/>
  <c r="S36" i="52" s="1"/>
  <c r="T36" i="52" s="1"/>
  <c r="G37" i="52" s="1"/>
  <c r="G6" i="50"/>
  <c r="J6" i="50" s="1"/>
  <c r="G41" i="69" l="1"/>
  <c r="J41" i="69" s="1"/>
  <c r="K44" i="68"/>
  <c r="V44" i="68" s="1"/>
  <c r="K43" i="64"/>
  <c r="K33" i="63"/>
  <c r="V33" i="63"/>
  <c r="L33" i="63"/>
  <c r="N33" i="63" s="1"/>
  <c r="G39" i="61"/>
  <c r="J39" i="61" s="1"/>
  <c r="L39" i="61" s="1"/>
  <c r="N39" i="61" s="1"/>
  <c r="K38" i="58"/>
  <c r="R38" i="58" s="1"/>
  <c r="G35" i="57"/>
  <c r="J35" i="57" s="1"/>
  <c r="L35" i="57" s="1"/>
  <c r="N35" i="57" s="1"/>
  <c r="K35" i="56"/>
  <c r="R35" i="56" s="1"/>
  <c r="S34" i="55"/>
  <c r="T34" i="55" s="1"/>
  <c r="K29" i="54"/>
  <c r="R29" i="54" s="1"/>
  <c r="V36" i="52"/>
  <c r="J37" i="52" s="1"/>
  <c r="K6" i="50"/>
  <c r="V6" i="50" s="1"/>
  <c r="K41" i="69" l="1"/>
  <c r="R41" i="69" s="1"/>
  <c r="R44" i="68"/>
  <c r="L43" i="64"/>
  <c r="N43" i="64" s="1"/>
  <c r="M43" i="64" s="1"/>
  <c r="T43" i="64" s="1"/>
  <c r="V43" i="64"/>
  <c r="R33" i="63"/>
  <c r="K39" i="61"/>
  <c r="R39" i="61" s="1"/>
  <c r="V39" i="61"/>
  <c r="V38" i="58"/>
  <c r="S38" i="58"/>
  <c r="T38" i="58" s="1"/>
  <c r="K35" i="57"/>
  <c r="R35" i="57" s="1"/>
  <c r="V35" i="56"/>
  <c r="S35" i="56"/>
  <c r="T35" i="56" s="1"/>
  <c r="G35" i="55"/>
  <c r="J35" i="55" s="1"/>
  <c r="K35" i="55" s="1"/>
  <c r="X34" i="55"/>
  <c r="V29" i="54"/>
  <c r="S29" i="54"/>
  <c r="T29" i="54" s="1"/>
  <c r="K37" i="52"/>
  <c r="L6" i="50"/>
  <c r="S41" i="69" l="1"/>
  <c r="T41" i="69" s="1"/>
  <c r="V41" i="69"/>
  <c r="S44" i="68"/>
  <c r="T44" i="68" s="1"/>
  <c r="R43" i="64"/>
  <c r="G44" i="64"/>
  <c r="J44" i="64" s="1"/>
  <c r="S33" i="63"/>
  <c r="T33" i="63" s="1"/>
  <c r="S39" i="61"/>
  <c r="T39" i="61" s="1"/>
  <c r="G39" i="58"/>
  <c r="J39" i="58" s="1"/>
  <c r="L39" i="58" s="1"/>
  <c r="N39" i="58" s="1"/>
  <c r="S35" i="57"/>
  <c r="T35" i="57" s="1"/>
  <c r="V35" i="57"/>
  <c r="G36" i="56"/>
  <c r="J36" i="56" s="1"/>
  <c r="V35" i="55"/>
  <c r="R35" i="55"/>
  <c r="G30" i="54"/>
  <c r="J30" i="54" s="1"/>
  <c r="L37" i="52"/>
  <c r="M37" i="52" s="1"/>
  <c r="V37" i="52"/>
  <c r="N6" i="50"/>
  <c r="R6" i="50"/>
  <c r="G42" i="69" l="1"/>
  <c r="J42" i="69" s="1"/>
  <c r="G45" i="68"/>
  <c r="J45" i="68" s="1"/>
  <c r="K44" i="64"/>
  <c r="G34" i="63"/>
  <c r="J34" i="63" s="1"/>
  <c r="L34" i="63"/>
  <c r="N34" i="63" s="1"/>
  <c r="G40" i="61"/>
  <c r="J40" i="61" s="1"/>
  <c r="K39" i="58"/>
  <c r="R39" i="58" s="1"/>
  <c r="G36" i="57"/>
  <c r="J36" i="57" s="1"/>
  <c r="L36" i="57" s="1"/>
  <c r="N36" i="57" s="1"/>
  <c r="K36" i="56"/>
  <c r="R36" i="56" s="1"/>
  <c r="S35" i="55"/>
  <c r="T35" i="55" s="1"/>
  <c r="K30" i="54"/>
  <c r="R30" i="54" s="1"/>
  <c r="R37" i="52"/>
  <c r="S37" i="52" s="1"/>
  <c r="T37" i="52" s="1"/>
  <c r="G38" i="52" s="1"/>
  <c r="J38" i="52" s="1"/>
  <c r="S6" i="50"/>
  <c r="M6" i="50"/>
  <c r="K42" i="69" l="1"/>
  <c r="R42" i="69" s="1"/>
  <c r="K45" i="68"/>
  <c r="V45" i="68" s="1"/>
  <c r="L44" i="64"/>
  <c r="N44" i="64" s="1"/>
  <c r="M44" i="64" s="1"/>
  <c r="V44" i="64"/>
  <c r="K34" i="63"/>
  <c r="R34" i="63" s="1"/>
  <c r="K40" i="61"/>
  <c r="L40" i="61"/>
  <c r="N40" i="61" s="1"/>
  <c r="V39" i="58"/>
  <c r="S39" i="58"/>
  <c r="T39" i="58" s="1"/>
  <c r="K36" i="57"/>
  <c r="R36" i="57" s="1"/>
  <c r="S36" i="56"/>
  <c r="T36" i="56" s="1"/>
  <c r="V36" i="56"/>
  <c r="G36" i="55"/>
  <c r="J36" i="55" s="1"/>
  <c r="S30" i="54"/>
  <c r="T30" i="54" s="1"/>
  <c r="V30" i="54"/>
  <c r="K38" i="52"/>
  <c r="R38" i="52" s="1"/>
  <c r="S38" i="52" s="1"/>
  <c r="T38" i="52" s="1"/>
  <c r="G39" i="52" s="1"/>
  <c r="T6" i="50"/>
  <c r="V42" i="69" l="1"/>
  <c r="S42" i="69"/>
  <c r="T42" i="69" s="1"/>
  <c r="L45" i="68"/>
  <c r="M45" i="68" s="1"/>
  <c r="T45" i="68" s="1"/>
  <c r="R45" i="68"/>
  <c r="R44" i="64"/>
  <c r="S44" i="64" s="1"/>
  <c r="T44" i="64" s="1"/>
  <c r="G45" i="64" s="1"/>
  <c r="J45" i="64" s="1"/>
  <c r="S34" i="63"/>
  <c r="T34" i="63" s="1"/>
  <c r="V34" i="63"/>
  <c r="R40" i="61"/>
  <c r="V40" i="61"/>
  <c r="G40" i="58"/>
  <c r="J40" i="58" s="1"/>
  <c r="V36" i="57"/>
  <c r="S36" i="57"/>
  <c r="T36" i="57" s="1"/>
  <c r="G37" i="56"/>
  <c r="J37" i="56" s="1"/>
  <c r="K36" i="55"/>
  <c r="G31" i="54"/>
  <c r="J31" i="54" s="1"/>
  <c r="L31" i="54" s="1"/>
  <c r="N31" i="54" s="1"/>
  <c r="V38" i="52"/>
  <c r="J39" i="52" s="1"/>
  <c r="G7" i="50"/>
  <c r="J7" i="50" s="1"/>
  <c r="G43" i="69" l="1"/>
  <c r="J43" i="69" s="1"/>
  <c r="G46" i="68"/>
  <c r="J46" i="68" s="1"/>
  <c r="K45" i="64"/>
  <c r="G35" i="63"/>
  <c r="J35" i="63" s="1"/>
  <c r="L35" i="63"/>
  <c r="N35" i="63" s="1"/>
  <c r="S40" i="61"/>
  <c r="T40" i="61" s="1"/>
  <c r="K40" i="58"/>
  <c r="L40" i="58"/>
  <c r="N40" i="58" s="1"/>
  <c r="G37" i="57"/>
  <c r="J37" i="57" s="1"/>
  <c r="K37" i="56"/>
  <c r="L37" i="56"/>
  <c r="N37" i="56" s="1"/>
  <c r="V36" i="55"/>
  <c r="R36" i="55"/>
  <c r="K31" i="54"/>
  <c r="R31" i="54" s="1"/>
  <c r="K39" i="52"/>
  <c r="R39" i="52" s="1"/>
  <c r="S39" i="52" s="1"/>
  <c r="T39" i="52" s="1"/>
  <c r="G40" i="52" s="1"/>
  <c r="K7" i="50"/>
  <c r="V7" i="50" s="1"/>
  <c r="K43" i="69" l="1"/>
  <c r="R43" i="69" s="1"/>
  <c r="K46" i="68"/>
  <c r="V46" i="68" s="1"/>
  <c r="L45" i="64"/>
  <c r="M45" i="64" s="1"/>
  <c r="T45" i="64" s="1"/>
  <c r="V45" i="64"/>
  <c r="K35" i="63"/>
  <c r="R35" i="63" s="1"/>
  <c r="V35" i="63"/>
  <c r="G41" i="61"/>
  <c r="J41" i="61" s="1"/>
  <c r="L41" i="61" s="1"/>
  <c r="N41" i="61" s="1"/>
  <c r="R40" i="58"/>
  <c r="S40" i="58" s="1"/>
  <c r="T40" i="58" s="1"/>
  <c r="V40" i="58"/>
  <c r="K37" i="57"/>
  <c r="V37" i="57" s="1"/>
  <c r="L37" i="57"/>
  <c r="N37" i="57" s="1"/>
  <c r="R37" i="56"/>
  <c r="S37" i="56"/>
  <c r="T37" i="56" s="1"/>
  <c r="V37" i="56"/>
  <c r="S36" i="55"/>
  <c r="T36" i="55" s="1"/>
  <c r="S31" i="54"/>
  <c r="T31" i="54" s="1"/>
  <c r="V31" i="54"/>
  <c r="V39" i="52"/>
  <c r="J40" i="52" s="1"/>
  <c r="K40" i="52" s="1"/>
  <c r="L40" i="52" s="1"/>
  <c r="M40" i="52" s="1"/>
  <c r="L7" i="50"/>
  <c r="S43" i="69" l="1"/>
  <c r="T43" i="69" s="1"/>
  <c r="V43" i="69"/>
  <c r="L46" i="68"/>
  <c r="N46" i="68" s="1"/>
  <c r="M46" i="68" s="1"/>
  <c r="T46" i="68" s="1"/>
  <c r="R45" i="64"/>
  <c r="G46" i="64"/>
  <c r="J46" i="64" s="1"/>
  <c r="S35" i="63"/>
  <c r="T35" i="63" s="1"/>
  <c r="K41" i="61"/>
  <c r="R41" i="61" s="1"/>
  <c r="G41" i="58"/>
  <c r="J41" i="58" s="1"/>
  <c r="L41" i="58" s="1"/>
  <c r="N41" i="58" s="1"/>
  <c r="R37" i="57"/>
  <c r="G38" i="56"/>
  <c r="J38" i="56" s="1"/>
  <c r="G37" i="55"/>
  <c r="J37" i="55" s="1"/>
  <c r="G32" i="54"/>
  <c r="J32" i="54" s="1"/>
  <c r="V40" i="52"/>
  <c r="R40" i="52"/>
  <c r="S40" i="52" s="1"/>
  <c r="T40" i="52" s="1"/>
  <c r="N7" i="50"/>
  <c r="M7" i="50" s="1"/>
  <c r="R7" i="50"/>
  <c r="G44" i="69" l="1"/>
  <c r="J44" i="69" s="1"/>
  <c r="R46" i="68"/>
  <c r="G47" i="68"/>
  <c r="J47" i="68" s="1"/>
  <c r="K46" i="64"/>
  <c r="G36" i="63"/>
  <c r="J36" i="63" s="1"/>
  <c r="S41" i="61"/>
  <c r="T41" i="61" s="1"/>
  <c r="V41" i="61"/>
  <c r="K41" i="58"/>
  <c r="R41" i="58" s="1"/>
  <c r="S37" i="57"/>
  <c r="T37" i="57" s="1"/>
  <c r="K38" i="56"/>
  <c r="R38" i="56" s="1"/>
  <c r="K37" i="55"/>
  <c r="R37" i="55" s="1"/>
  <c r="S37" i="55" s="1"/>
  <c r="T37" i="55" s="1"/>
  <c r="K32" i="54"/>
  <c r="R32" i="54" s="1"/>
  <c r="G41" i="52"/>
  <c r="J41" i="52" s="1"/>
  <c r="K41" i="52" s="1"/>
  <c r="V41" i="52" s="1"/>
  <c r="S7" i="50"/>
  <c r="T7" i="50" s="1"/>
  <c r="K44" i="69" l="1"/>
  <c r="R44" i="69" s="1"/>
  <c r="K47" i="68"/>
  <c r="L47" i="68" s="1"/>
  <c r="N47" i="68" s="1"/>
  <c r="M47" i="68" s="1"/>
  <c r="T47" i="68" s="1"/>
  <c r="L46" i="64"/>
  <c r="N46" i="64" s="1"/>
  <c r="M46" i="64" s="1"/>
  <c r="T46" i="64" s="1"/>
  <c r="V46" i="64"/>
  <c r="K36" i="63"/>
  <c r="L36" i="63"/>
  <c r="N36" i="63" s="1"/>
  <c r="G42" i="61"/>
  <c r="J42" i="61" s="1"/>
  <c r="L42" i="61" s="1"/>
  <c r="N42" i="61" s="1"/>
  <c r="V41" i="58"/>
  <c r="S41" i="58"/>
  <c r="T41" i="58" s="1"/>
  <c r="G38" i="57"/>
  <c r="J38" i="57" s="1"/>
  <c r="L38" i="57" s="1"/>
  <c r="N38" i="57" s="1"/>
  <c r="S38" i="56"/>
  <c r="T38" i="56" s="1"/>
  <c r="V38" i="56"/>
  <c r="V37" i="55"/>
  <c r="G38" i="55"/>
  <c r="V32" i="54"/>
  <c r="S32" i="54"/>
  <c r="T32" i="54" s="1"/>
  <c r="R41" i="52"/>
  <c r="S41" i="52" s="1"/>
  <c r="T41" i="52" s="1"/>
  <c r="G8" i="50"/>
  <c r="J8" i="50" s="1"/>
  <c r="V47" i="68" l="1"/>
  <c r="S44" i="69"/>
  <c r="T44" i="69" s="1"/>
  <c r="V44" i="69"/>
  <c r="G48" i="68"/>
  <c r="J48" i="68" s="1"/>
  <c r="R47" i="68"/>
  <c r="R46" i="64"/>
  <c r="G47" i="64"/>
  <c r="J47" i="64" s="1"/>
  <c r="R36" i="63"/>
  <c r="V36" i="63"/>
  <c r="K42" i="61"/>
  <c r="R42" i="61" s="1"/>
  <c r="G42" i="58"/>
  <c r="J42" i="58" s="1"/>
  <c r="L42" i="58" s="1"/>
  <c r="N42" i="58" s="1"/>
  <c r="K38" i="57"/>
  <c r="R38" i="57" s="1"/>
  <c r="G39" i="56"/>
  <c r="J39" i="56" s="1"/>
  <c r="J38" i="55"/>
  <c r="K38" i="55" s="1"/>
  <c r="R38" i="55" s="1"/>
  <c r="S38" i="55" s="1"/>
  <c r="T38" i="55" s="1"/>
  <c r="G33" i="54"/>
  <c r="J33" i="54" s="1"/>
  <c r="G42" i="52"/>
  <c r="J42" i="52" s="1"/>
  <c r="K42" i="52" s="1"/>
  <c r="V42" i="52" s="1"/>
  <c r="K8" i="50"/>
  <c r="G45" i="69" l="1"/>
  <c r="J45" i="69" s="1"/>
  <c r="K48" i="68"/>
  <c r="R48" i="68" s="1"/>
  <c r="K47" i="64"/>
  <c r="S36" i="63"/>
  <c r="T36" i="63" s="1"/>
  <c r="V42" i="61"/>
  <c r="S42" i="61"/>
  <c r="T42" i="61" s="1"/>
  <c r="K42" i="58"/>
  <c r="R42" i="58" s="1"/>
  <c r="S38" i="57"/>
  <c r="T38" i="57" s="1"/>
  <c r="V38" i="57"/>
  <c r="K39" i="56"/>
  <c r="R39" i="56" s="1"/>
  <c r="V38" i="55"/>
  <c r="G39" i="55"/>
  <c r="K33" i="54"/>
  <c r="R33" i="54" s="1"/>
  <c r="R42" i="52"/>
  <c r="S42" i="52" s="1"/>
  <c r="T42" i="52" s="1"/>
  <c r="G43" i="52" s="1"/>
  <c r="J43" i="52" s="1"/>
  <c r="K43" i="52" s="1"/>
  <c r="L43" i="52" s="1"/>
  <c r="M43" i="52" s="1"/>
  <c r="L8" i="50"/>
  <c r="V8" i="50"/>
  <c r="V48" i="68" l="1"/>
  <c r="K45" i="69"/>
  <c r="R45" i="69" s="1"/>
  <c r="S48" i="68"/>
  <c r="L47" i="64"/>
  <c r="N47" i="64" s="1"/>
  <c r="M47" i="64" s="1"/>
  <c r="T47" i="64" s="1"/>
  <c r="V47" i="64"/>
  <c r="G37" i="63"/>
  <c r="J37" i="63" s="1"/>
  <c r="G43" i="61"/>
  <c r="J43" i="61" s="1"/>
  <c r="V42" i="58"/>
  <c r="S42" i="58"/>
  <c r="T42" i="58" s="1"/>
  <c r="G39" i="57"/>
  <c r="J39" i="57" s="1"/>
  <c r="L39" i="57" s="1"/>
  <c r="N39" i="57" s="1"/>
  <c r="V39" i="56"/>
  <c r="S39" i="56"/>
  <c r="T39" i="56" s="1"/>
  <c r="J39" i="55"/>
  <c r="S33" i="54"/>
  <c r="T33" i="54" s="1"/>
  <c r="V33" i="54"/>
  <c r="V43" i="52"/>
  <c r="R43" i="52"/>
  <c r="S43" i="52" s="1"/>
  <c r="T43" i="52" s="1"/>
  <c r="N8" i="50"/>
  <c r="M8" i="50" s="1"/>
  <c r="R8" i="50"/>
  <c r="V45" i="69" l="1"/>
  <c r="S45" i="69"/>
  <c r="T45" i="69" s="1"/>
  <c r="S52" i="68"/>
  <c r="T48" i="68"/>
  <c r="R47" i="64"/>
  <c r="G48" i="64"/>
  <c r="J48" i="64" s="1"/>
  <c r="K37" i="63"/>
  <c r="V37" i="63"/>
  <c r="L37" i="63"/>
  <c r="N37" i="63" s="1"/>
  <c r="K43" i="61"/>
  <c r="L43" i="61"/>
  <c r="N43" i="61" s="1"/>
  <c r="G43" i="58"/>
  <c r="J43" i="58" s="1"/>
  <c r="K39" i="57"/>
  <c r="R39" i="57" s="1"/>
  <c r="G40" i="56"/>
  <c r="J40" i="56" s="1"/>
  <c r="L40" i="56" s="1"/>
  <c r="N40" i="56" s="1"/>
  <c r="K39" i="55"/>
  <c r="R39" i="55" s="1"/>
  <c r="S39" i="55" s="1"/>
  <c r="T39" i="55" s="1"/>
  <c r="G34" i="54"/>
  <c r="J34" i="54" s="1"/>
  <c r="L34" i="54" s="1"/>
  <c r="N34" i="54" s="1"/>
  <c r="G44" i="52"/>
  <c r="J44" i="52" s="1"/>
  <c r="K44" i="52" s="1"/>
  <c r="R44" i="52" s="1"/>
  <c r="S44" i="52" s="1"/>
  <c r="T44" i="52" s="1"/>
  <c r="X43" i="52"/>
  <c r="S8" i="50"/>
  <c r="T8" i="50" s="1"/>
  <c r="G46" i="69" l="1"/>
  <c r="J46" i="69" s="1"/>
  <c r="G49" i="68"/>
  <c r="J49" i="68" s="1"/>
  <c r="K48" i="64"/>
  <c r="V48" i="64" s="1"/>
  <c r="R37" i="63"/>
  <c r="R43" i="61"/>
  <c r="S43" i="61"/>
  <c r="T43" i="61" s="1"/>
  <c r="V43" i="61"/>
  <c r="K43" i="58"/>
  <c r="L43" i="58"/>
  <c r="N43" i="58" s="1"/>
  <c r="V39" i="57"/>
  <c r="S39" i="57"/>
  <c r="T39" i="57" s="1"/>
  <c r="K40" i="56"/>
  <c r="R40" i="56" s="1"/>
  <c r="V39" i="55"/>
  <c r="G40" i="55"/>
  <c r="K34" i="54"/>
  <c r="R34" i="54" s="1"/>
  <c r="G45" i="52"/>
  <c r="V44" i="52"/>
  <c r="J45" i="52" s="1"/>
  <c r="K45" i="52" s="1"/>
  <c r="R45" i="52" s="1"/>
  <c r="S45" i="52" s="1"/>
  <c r="T45" i="52" s="1"/>
  <c r="G46" i="52" s="1"/>
  <c r="G9" i="50"/>
  <c r="J9" i="50" s="1"/>
  <c r="K46" i="69" l="1"/>
  <c r="R46" i="69" s="1"/>
  <c r="K49" i="68"/>
  <c r="V49" i="68" s="1"/>
  <c r="L48" i="64"/>
  <c r="S37" i="63"/>
  <c r="T37" i="63" s="1"/>
  <c r="G44" i="61"/>
  <c r="J44" i="61" s="1"/>
  <c r="L44" i="61" s="1"/>
  <c r="N44" i="61" s="1"/>
  <c r="R43" i="58"/>
  <c r="V43" i="58"/>
  <c r="G40" i="57"/>
  <c r="J40" i="57" s="1"/>
  <c r="S40" i="56"/>
  <c r="T40" i="56" s="1"/>
  <c r="V40" i="56"/>
  <c r="J40" i="55"/>
  <c r="K40" i="55" s="1"/>
  <c r="R40" i="55" s="1"/>
  <c r="S40" i="55" s="1"/>
  <c r="T40" i="55" s="1"/>
  <c r="S34" i="54"/>
  <c r="T34" i="54" s="1"/>
  <c r="V34" i="54"/>
  <c r="V45" i="52"/>
  <c r="J46" i="52" s="1"/>
  <c r="K46" i="52" s="1"/>
  <c r="L46" i="52" s="1"/>
  <c r="M46" i="52" s="1"/>
  <c r="K9" i="50"/>
  <c r="V9" i="50" s="1"/>
  <c r="S46" i="69" l="1"/>
  <c r="T46" i="69" s="1"/>
  <c r="V46" i="69"/>
  <c r="L49" i="68"/>
  <c r="N49" i="68" s="1"/>
  <c r="M49" i="68" s="1"/>
  <c r="T49" i="68" s="1"/>
  <c r="R49" i="68"/>
  <c r="N48" i="64"/>
  <c r="M48" i="64" s="1"/>
  <c r="R48" i="64"/>
  <c r="S48" i="64" s="1"/>
  <c r="G38" i="63"/>
  <c r="J38" i="63" s="1"/>
  <c r="K44" i="61"/>
  <c r="R44" i="61" s="1"/>
  <c r="S43" i="58"/>
  <c r="T43" i="58" s="1"/>
  <c r="K40" i="57"/>
  <c r="L40" i="57"/>
  <c r="N40" i="57" s="1"/>
  <c r="G41" i="56"/>
  <c r="J41" i="56" s="1"/>
  <c r="V40" i="55"/>
  <c r="G41" i="55"/>
  <c r="X34" i="54"/>
  <c r="G35" i="54"/>
  <c r="J35" i="54" s="1"/>
  <c r="R46" i="52"/>
  <c r="S46" i="52" s="1"/>
  <c r="T46" i="52" s="1"/>
  <c r="V46" i="52"/>
  <c r="L9" i="50"/>
  <c r="N9" i="50" s="1"/>
  <c r="M9" i="50" s="1"/>
  <c r="G47" i="69" l="1"/>
  <c r="J47" i="69" s="1"/>
  <c r="G50" i="68"/>
  <c r="J50" i="68" s="1"/>
  <c r="T48" i="64"/>
  <c r="G49" i="64" s="1"/>
  <c r="J49" i="64" s="1"/>
  <c r="K49" i="64" s="1"/>
  <c r="K38" i="63"/>
  <c r="L38" i="63"/>
  <c r="N38" i="63" s="1"/>
  <c r="S44" i="61"/>
  <c r="T44" i="61" s="1"/>
  <c r="V44" i="61"/>
  <c r="G44" i="58"/>
  <c r="J44" i="58" s="1"/>
  <c r="R40" i="57"/>
  <c r="V40" i="57"/>
  <c r="K41" i="56"/>
  <c r="R41" i="56" s="1"/>
  <c r="J41" i="55"/>
  <c r="K41" i="55" s="1"/>
  <c r="R41" i="55" s="1"/>
  <c r="S41" i="55" s="1"/>
  <c r="T41" i="55" s="1"/>
  <c r="K35" i="54"/>
  <c r="R35" i="54" s="1"/>
  <c r="G47" i="52"/>
  <c r="J47" i="52" s="1"/>
  <c r="K47" i="52" s="1"/>
  <c r="V47" i="52" s="1"/>
  <c r="R9" i="50"/>
  <c r="K47" i="69" l="1"/>
  <c r="R47" i="69" s="1"/>
  <c r="K50" i="68"/>
  <c r="V50" i="68" s="1"/>
  <c r="L49" i="64"/>
  <c r="N49" i="64" s="1"/>
  <c r="M49" i="64" s="1"/>
  <c r="T49" i="64" s="1"/>
  <c r="V49" i="64"/>
  <c r="R38" i="63"/>
  <c r="V38" i="63"/>
  <c r="G45" i="61"/>
  <c r="J45" i="61" s="1"/>
  <c r="L45" i="61" s="1"/>
  <c r="N45" i="61" s="1"/>
  <c r="K44" i="58"/>
  <c r="V44" i="58" s="1"/>
  <c r="L44" i="58"/>
  <c r="N44" i="58" s="1"/>
  <c r="S40" i="57"/>
  <c r="T40" i="57" s="1"/>
  <c r="S41" i="56"/>
  <c r="T41" i="56" s="1"/>
  <c r="V41" i="56"/>
  <c r="V41" i="55"/>
  <c r="G42" i="55"/>
  <c r="S35" i="54"/>
  <c r="T35" i="54" s="1"/>
  <c r="V35" i="54"/>
  <c r="R47" i="52"/>
  <c r="S47" i="52" s="1"/>
  <c r="T47" i="52" s="1"/>
  <c r="S9" i="50"/>
  <c r="T9" i="50" s="1"/>
  <c r="S47" i="69" l="1"/>
  <c r="T47" i="69" s="1"/>
  <c r="V47" i="69"/>
  <c r="L50" i="68"/>
  <c r="N50" i="68" s="1"/>
  <c r="M50" i="68" s="1"/>
  <c r="T50" i="68" s="1"/>
  <c r="R50" i="68"/>
  <c r="R49" i="64"/>
  <c r="G50" i="64"/>
  <c r="J50" i="64" s="1"/>
  <c r="S38" i="63"/>
  <c r="T38" i="63" s="1"/>
  <c r="K45" i="61"/>
  <c r="R45" i="61" s="1"/>
  <c r="R44" i="58"/>
  <c r="G41" i="57"/>
  <c r="J41" i="57" s="1"/>
  <c r="L41" i="57" s="1"/>
  <c r="N41" i="57" s="1"/>
  <c r="G42" i="56"/>
  <c r="J42" i="56" s="1"/>
  <c r="J42" i="55"/>
  <c r="K42" i="55" s="1"/>
  <c r="R42" i="55" s="1"/>
  <c r="S42" i="55" s="1"/>
  <c r="T42" i="55" s="1"/>
  <c r="G36" i="54"/>
  <c r="J36" i="54" s="1"/>
  <c r="G48" i="52"/>
  <c r="J48" i="52" s="1"/>
  <c r="K48" i="52" s="1"/>
  <c r="V48" i="52" s="1"/>
  <c r="G10" i="50"/>
  <c r="J10" i="50" s="1"/>
  <c r="G48" i="69" l="1"/>
  <c r="J48" i="69" s="1"/>
  <c r="M51" i="68"/>
  <c r="T51" i="68" s="1"/>
  <c r="G51" i="68"/>
  <c r="J51" i="68" s="1"/>
  <c r="K50" i="64"/>
  <c r="G39" i="63"/>
  <c r="J39" i="63" s="1"/>
  <c r="V45" i="61"/>
  <c r="S45" i="61"/>
  <c r="T45" i="61" s="1"/>
  <c r="S44" i="58"/>
  <c r="T44" i="58" s="1"/>
  <c r="K41" i="57"/>
  <c r="R41" i="57" s="1"/>
  <c r="K42" i="56"/>
  <c r="R42" i="56" s="1"/>
  <c r="V42" i="55"/>
  <c r="G43" i="55"/>
  <c r="K36" i="54"/>
  <c r="R36" i="54" s="1"/>
  <c r="R48" i="52"/>
  <c r="S48" i="52" s="1"/>
  <c r="T48" i="52" s="1"/>
  <c r="G49" i="52" s="1"/>
  <c r="J49" i="52" s="1"/>
  <c r="K49" i="52" s="1"/>
  <c r="K10" i="50"/>
  <c r="V10" i="50" s="1"/>
  <c r="K48" i="69" l="1"/>
  <c r="R48" i="69" s="1"/>
  <c r="M52" i="68"/>
  <c r="L51" i="68"/>
  <c r="L52" i="68" s="1"/>
  <c r="K51" i="68"/>
  <c r="V51" i="68" s="1"/>
  <c r="J52" i="68"/>
  <c r="L50" i="64"/>
  <c r="N50" i="64" s="1"/>
  <c r="M50" i="64" s="1"/>
  <c r="T50" i="64" s="1"/>
  <c r="V50" i="64"/>
  <c r="K39" i="63"/>
  <c r="V39" i="63"/>
  <c r="L39" i="63"/>
  <c r="N39" i="63" s="1"/>
  <c r="G46" i="61"/>
  <c r="J46" i="61" s="1"/>
  <c r="G45" i="58"/>
  <c r="J45" i="58" s="1"/>
  <c r="L45" i="58" s="1"/>
  <c r="N45" i="58" s="1"/>
  <c r="S41" i="57"/>
  <c r="T41" i="57" s="1"/>
  <c r="V41" i="57"/>
  <c r="V42" i="56"/>
  <c r="S42" i="56"/>
  <c r="T42" i="56" s="1"/>
  <c r="J43" i="55"/>
  <c r="V36" i="54"/>
  <c r="S36" i="54"/>
  <c r="T36" i="54" s="1"/>
  <c r="L49" i="52"/>
  <c r="M49" i="52" s="1"/>
  <c r="V49" i="52"/>
  <c r="L10" i="50"/>
  <c r="N10" i="50" s="1"/>
  <c r="M10" i="50" s="1"/>
  <c r="S48" i="69" l="1"/>
  <c r="T48" i="69" s="1"/>
  <c r="V48" i="69"/>
  <c r="R51" i="68"/>
  <c r="N51" i="68"/>
  <c r="R50" i="64"/>
  <c r="G51" i="64"/>
  <c r="J51" i="64" s="1"/>
  <c r="M51" i="64"/>
  <c r="T51" i="64" s="1"/>
  <c r="R39" i="63"/>
  <c r="S39" i="63"/>
  <c r="T39" i="63" s="1"/>
  <c r="K46" i="61"/>
  <c r="L46" i="61"/>
  <c r="N46" i="61" s="1"/>
  <c r="K45" i="58"/>
  <c r="R45" i="58" s="1"/>
  <c r="G42" i="57"/>
  <c r="J42" i="57" s="1"/>
  <c r="L42" i="57" s="1"/>
  <c r="N42" i="57" s="1"/>
  <c r="G43" i="56"/>
  <c r="J43" i="56" s="1"/>
  <c r="L43" i="56" s="1"/>
  <c r="N43" i="56" s="1"/>
  <c r="K43" i="55"/>
  <c r="R43" i="55" s="1"/>
  <c r="G37" i="54"/>
  <c r="J37" i="54" s="1"/>
  <c r="L37" i="54" s="1"/>
  <c r="N37" i="54" s="1"/>
  <c r="R49" i="52"/>
  <c r="S49" i="52" s="1"/>
  <c r="T49" i="52" s="1"/>
  <c r="R10" i="50"/>
  <c r="O1" i="68" l="1"/>
  <c r="W1" i="68"/>
  <c r="N52" i="68"/>
  <c r="G49" i="69"/>
  <c r="J49" i="69" s="1"/>
  <c r="M52" i="64"/>
  <c r="L51" i="64"/>
  <c r="L52" i="64" s="1"/>
  <c r="K51" i="64"/>
  <c r="J52" i="64"/>
  <c r="G40" i="63"/>
  <c r="J40" i="63" s="1"/>
  <c r="L40" i="63"/>
  <c r="N40" i="63" s="1"/>
  <c r="R46" i="61"/>
  <c r="S46" i="61" s="1"/>
  <c r="T46" i="61" s="1"/>
  <c r="V46" i="61"/>
  <c r="V45" i="58"/>
  <c r="S45" i="58"/>
  <c r="T45" i="58" s="1"/>
  <c r="K42" i="57"/>
  <c r="R42" i="57" s="1"/>
  <c r="K43" i="56"/>
  <c r="R43" i="56" s="1"/>
  <c r="V43" i="55"/>
  <c r="S43" i="55"/>
  <c r="T43" i="55" s="1"/>
  <c r="K37" i="54"/>
  <c r="R37" i="54" s="1"/>
  <c r="G50" i="52"/>
  <c r="J50" i="52" s="1"/>
  <c r="K50" i="52" s="1"/>
  <c r="R50" i="52" s="1"/>
  <c r="S50" i="52" s="1"/>
  <c r="T50" i="52" s="1"/>
  <c r="S10" i="50"/>
  <c r="T10" i="50" s="1"/>
  <c r="K49" i="69" l="1"/>
  <c r="R49" i="69" s="1"/>
  <c r="R51" i="64"/>
  <c r="N51" i="64"/>
  <c r="O1" i="64" s="1"/>
  <c r="V51" i="64"/>
  <c r="K40" i="63"/>
  <c r="R40" i="63" s="1"/>
  <c r="G47" i="61"/>
  <c r="J47" i="61" s="1"/>
  <c r="L47" i="61" s="1"/>
  <c r="N47" i="61" s="1"/>
  <c r="G46" i="58"/>
  <c r="J46" i="58" s="1"/>
  <c r="L46" i="58" s="1"/>
  <c r="N46" i="58" s="1"/>
  <c r="V42" i="57"/>
  <c r="S42" i="57"/>
  <c r="T42" i="57" s="1"/>
  <c r="V43" i="56"/>
  <c r="S43" i="56"/>
  <c r="T43" i="56" s="1"/>
  <c r="V37" i="54"/>
  <c r="G44" i="55"/>
  <c r="J44" i="55" s="1"/>
  <c r="K44" i="55" s="1"/>
  <c r="X43" i="55"/>
  <c r="S37" i="54"/>
  <c r="T37" i="54" s="1"/>
  <c r="V50" i="52"/>
  <c r="G51" i="52"/>
  <c r="G11" i="50"/>
  <c r="J11" i="50" s="1"/>
  <c r="S49" i="69" l="1"/>
  <c r="T49" i="69" s="1"/>
  <c r="V49" i="69"/>
  <c r="N52" i="64"/>
  <c r="S40" i="63"/>
  <c r="T40" i="63" s="1"/>
  <c r="V40" i="63"/>
  <c r="K47" i="61"/>
  <c r="R47" i="61" s="1"/>
  <c r="K46" i="58"/>
  <c r="R46" i="58" s="1"/>
  <c r="G43" i="57"/>
  <c r="J43" i="57" s="1"/>
  <c r="L43" i="57" s="1"/>
  <c r="N43" i="57" s="1"/>
  <c r="X43" i="56"/>
  <c r="G44" i="56"/>
  <c r="J44" i="56" s="1"/>
  <c r="V44" i="55"/>
  <c r="R44" i="55"/>
  <c r="G38" i="54"/>
  <c r="J38" i="54" s="1"/>
  <c r="J51" i="52"/>
  <c r="K51" i="52" s="1"/>
  <c r="R51" i="52" s="1"/>
  <c r="S51" i="52" s="1"/>
  <c r="T51" i="52" s="1"/>
  <c r="M52" i="52" s="1"/>
  <c r="K11" i="50"/>
  <c r="V11" i="50" s="1"/>
  <c r="G50" i="69" l="1"/>
  <c r="J50" i="69" s="1"/>
  <c r="G41" i="63"/>
  <c r="J41" i="63" s="1"/>
  <c r="S47" i="61"/>
  <c r="T47" i="61" s="1"/>
  <c r="V47" i="61"/>
  <c r="S46" i="58"/>
  <c r="T46" i="58" s="1"/>
  <c r="V46" i="58"/>
  <c r="K43" i="57"/>
  <c r="R43" i="57" s="1"/>
  <c r="K44" i="56"/>
  <c r="R44" i="56" s="1"/>
  <c r="S44" i="55"/>
  <c r="T44" i="55" s="1"/>
  <c r="K38" i="54"/>
  <c r="R38" i="54" s="1"/>
  <c r="G52" i="52"/>
  <c r="V51" i="52"/>
  <c r="J52" i="52" s="1"/>
  <c r="K52" i="52" s="1"/>
  <c r="L52" i="52" s="1"/>
  <c r="J53" i="52"/>
  <c r="O1" i="52"/>
  <c r="M53" i="52"/>
  <c r="L11" i="50"/>
  <c r="N11" i="50" s="1"/>
  <c r="M11" i="50" s="1"/>
  <c r="K50" i="69" l="1"/>
  <c r="R50" i="69" s="1"/>
  <c r="K41" i="63"/>
  <c r="V41" i="63"/>
  <c r="L41" i="63"/>
  <c r="N41" i="63" s="1"/>
  <c r="G48" i="61"/>
  <c r="J48" i="61" s="1"/>
  <c r="L48" i="61" s="1"/>
  <c r="N48" i="61" s="1"/>
  <c r="G47" i="58"/>
  <c r="J47" i="58" s="1"/>
  <c r="L47" i="58" s="1"/>
  <c r="N47" i="58" s="1"/>
  <c r="S43" i="57"/>
  <c r="T43" i="57" s="1"/>
  <c r="V43" i="57"/>
  <c r="V44" i="56"/>
  <c r="S44" i="56"/>
  <c r="T44" i="56" s="1"/>
  <c r="G45" i="55"/>
  <c r="J45" i="55" s="1"/>
  <c r="K45" i="55" s="1"/>
  <c r="V38" i="54"/>
  <c r="S38" i="54"/>
  <c r="T38" i="54" s="1"/>
  <c r="L53" i="52"/>
  <c r="N52" i="52"/>
  <c r="R52" i="52"/>
  <c r="S52" i="52" s="1"/>
  <c r="R11" i="50"/>
  <c r="S50" i="69" l="1"/>
  <c r="T50" i="69" s="1"/>
  <c r="V50" i="69"/>
  <c r="R41" i="63"/>
  <c r="K48" i="61"/>
  <c r="R48" i="61" s="1"/>
  <c r="K47" i="58"/>
  <c r="R47" i="58" s="1"/>
  <c r="G44" i="57"/>
  <c r="J44" i="57" s="1"/>
  <c r="L44" i="57" s="1"/>
  <c r="N44" i="57" s="1"/>
  <c r="G45" i="56"/>
  <c r="J45" i="56" s="1"/>
  <c r="V45" i="55"/>
  <c r="R45" i="55"/>
  <c r="G39" i="54"/>
  <c r="J39" i="54" s="1"/>
  <c r="S53" i="52"/>
  <c r="T52" i="52"/>
  <c r="X52" i="52"/>
  <c r="N53" i="52"/>
  <c r="S11" i="50"/>
  <c r="T11" i="50" s="1"/>
  <c r="G51" i="69" l="1"/>
  <c r="J51" i="69" s="1"/>
  <c r="S41" i="63"/>
  <c r="T41" i="63" s="1"/>
  <c r="V48" i="61"/>
  <c r="S48" i="61"/>
  <c r="T48" i="61" s="1"/>
  <c r="V47" i="58"/>
  <c r="S47" i="58"/>
  <c r="T47" i="58" s="1"/>
  <c r="K44" i="57"/>
  <c r="R44" i="57" s="1"/>
  <c r="K45" i="56"/>
  <c r="R45" i="56" s="1"/>
  <c r="S45" i="55"/>
  <c r="T45" i="55" s="1"/>
  <c r="K39" i="54"/>
  <c r="R39" i="54" s="1"/>
  <c r="G12" i="50"/>
  <c r="J12" i="50" s="1"/>
  <c r="K51" i="69" l="1"/>
  <c r="R51" i="69" s="1"/>
  <c r="G42" i="63"/>
  <c r="J42" i="63" s="1"/>
  <c r="L42" i="63"/>
  <c r="N42" i="63" s="1"/>
  <c r="G49" i="61"/>
  <c r="J49" i="61" s="1"/>
  <c r="G48" i="58"/>
  <c r="J48" i="58" s="1"/>
  <c r="L48" i="58" s="1"/>
  <c r="N48" i="58" s="1"/>
  <c r="V44" i="57"/>
  <c r="S44" i="57"/>
  <c r="T44" i="57" s="1"/>
  <c r="V45" i="56"/>
  <c r="S45" i="56"/>
  <c r="T45" i="56" s="1"/>
  <c r="G46" i="55"/>
  <c r="J46" i="55" s="1"/>
  <c r="K46" i="55" s="1"/>
  <c r="S39" i="54"/>
  <c r="T39" i="54" s="1"/>
  <c r="V39" i="54"/>
  <c r="K12" i="50"/>
  <c r="V12" i="50" s="1"/>
  <c r="S51" i="69" l="1"/>
  <c r="T51" i="69" s="1"/>
  <c r="V51" i="69"/>
  <c r="K42" i="63"/>
  <c r="R42" i="63" s="1"/>
  <c r="K49" i="61"/>
  <c r="L49" i="61"/>
  <c r="N49" i="61" s="1"/>
  <c r="K48" i="58"/>
  <c r="R48" i="58" s="1"/>
  <c r="G45" i="57"/>
  <c r="J45" i="57" s="1"/>
  <c r="L45" i="57" s="1"/>
  <c r="N45" i="57" s="1"/>
  <c r="G46" i="56"/>
  <c r="J46" i="56" s="1"/>
  <c r="V46" i="55"/>
  <c r="R46" i="55"/>
  <c r="G40" i="54"/>
  <c r="J40" i="54" s="1"/>
  <c r="L12" i="50"/>
  <c r="N12" i="50" s="1"/>
  <c r="M12" i="50" s="1"/>
  <c r="G52" i="69" l="1"/>
  <c r="J52" i="69" s="1"/>
  <c r="M52" i="69"/>
  <c r="S42" i="63"/>
  <c r="T42" i="63" s="1"/>
  <c r="V42" i="63"/>
  <c r="R49" i="61"/>
  <c r="S49" i="61" s="1"/>
  <c r="T49" i="61" s="1"/>
  <c r="V49" i="61"/>
  <c r="V48" i="58"/>
  <c r="S48" i="58"/>
  <c r="T48" i="58" s="1"/>
  <c r="K45" i="57"/>
  <c r="R45" i="57" s="1"/>
  <c r="K46" i="56"/>
  <c r="L46" i="56"/>
  <c r="N46" i="56" s="1"/>
  <c r="S46" i="55"/>
  <c r="T46" i="55" s="1"/>
  <c r="K40" i="54"/>
  <c r="V40" i="54" s="1"/>
  <c r="L40" i="54"/>
  <c r="N40" i="54" s="1"/>
  <c r="R12" i="50"/>
  <c r="W1" i="69" l="1"/>
  <c r="O1" i="69"/>
  <c r="M53" i="69"/>
  <c r="K52" i="69"/>
  <c r="J53" i="69"/>
  <c r="L52" i="69"/>
  <c r="L53" i="69" s="1"/>
  <c r="G43" i="63"/>
  <c r="J43" i="63" s="1"/>
  <c r="G50" i="61"/>
  <c r="J50" i="61" s="1"/>
  <c r="L50" i="61" s="1"/>
  <c r="N50" i="61" s="1"/>
  <c r="G49" i="58"/>
  <c r="J49" i="58" s="1"/>
  <c r="V45" i="57"/>
  <c r="S45" i="57"/>
  <c r="T45" i="57" s="1"/>
  <c r="R46" i="56"/>
  <c r="S46" i="56"/>
  <c r="T46" i="56" s="1"/>
  <c r="V46" i="56"/>
  <c r="G47" i="55"/>
  <c r="J47" i="55" s="1"/>
  <c r="K47" i="55" s="1"/>
  <c r="R40" i="54"/>
  <c r="S12" i="50"/>
  <c r="T12" i="50" s="1"/>
  <c r="R52" i="69" l="1"/>
  <c r="S52" i="69" s="1"/>
  <c r="N52" i="69"/>
  <c r="N53" i="69" s="1"/>
  <c r="K43" i="63"/>
  <c r="V43" i="63"/>
  <c r="L43" i="63"/>
  <c r="N43" i="63" s="1"/>
  <c r="K50" i="61"/>
  <c r="R50" i="61" s="1"/>
  <c r="K49" i="58"/>
  <c r="L49" i="58"/>
  <c r="N49" i="58" s="1"/>
  <c r="G46" i="57"/>
  <c r="J46" i="57" s="1"/>
  <c r="L46" i="57" s="1"/>
  <c r="N46" i="57" s="1"/>
  <c r="G47" i="56"/>
  <c r="J47" i="56" s="1"/>
  <c r="V47" i="55"/>
  <c r="R47" i="55"/>
  <c r="S40" i="54"/>
  <c r="T40" i="54" s="1"/>
  <c r="G13" i="50"/>
  <c r="J13" i="50" s="1"/>
  <c r="S53" i="69" l="1"/>
  <c r="T52" i="69"/>
  <c r="R43" i="63"/>
  <c r="S43" i="63"/>
  <c r="T43" i="63" s="1"/>
  <c r="S50" i="61"/>
  <c r="T50" i="61" s="1"/>
  <c r="V50" i="61"/>
  <c r="R49" i="58"/>
  <c r="S49" i="58" s="1"/>
  <c r="T49" i="58" s="1"/>
  <c r="V49" i="58"/>
  <c r="K46" i="57"/>
  <c r="R46" i="57" s="1"/>
  <c r="K47" i="56"/>
  <c r="R47" i="56" s="1"/>
  <c r="S47" i="55"/>
  <c r="T47" i="55" s="1"/>
  <c r="G41" i="54"/>
  <c r="J41" i="54" s="1"/>
  <c r="K13" i="50"/>
  <c r="V13" i="50" s="1"/>
  <c r="G44" i="63" l="1"/>
  <c r="J44" i="63" s="1"/>
  <c r="G51" i="61"/>
  <c r="J51" i="61" s="1"/>
  <c r="L51" i="61" s="1"/>
  <c r="N51" i="61" s="1"/>
  <c r="G50" i="58"/>
  <c r="J50" i="58" s="1"/>
  <c r="S46" i="57"/>
  <c r="T46" i="57" s="1"/>
  <c r="V46" i="57"/>
  <c r="S47" i="56"/>
  <c r="T47" i="56" s="1"/>
  <c r="V47" i="56"/>
  <c r="G48" i="55"/>
  <c r="J48" i="55" s="1"/>
  <c r="K48" i="55" s="1"/>
  <c r="K41" i="54"/>
  <c r="R41" i="54" s="1"/>
  <c r="L13" i="50"/>
  <c r="N13" i="50" s="1"/>
  <c r="M13" i="50" s="1"/>
  <c r="K44" i="63" l="1"/>
  <c r="L44" i="63"/>
  <c r="N44" i="63" s="1"/>
  <c r="K51" i="61"/>
  <c r="R51" i="61" s="1"/>
  <c r="K50" i="58"/>
  <c r="V50" i="58" s="1"/>
  <c r="L50" i="58"/>
  <c r="N50" i="58" s="1"/>
  <c r="G47" i="57"/>
  <c r="J47" i="57" s="1"/>
  <c r="L47" i="57" s="1"/>
  <c r="N47" i="57" s="1"/>
  <c r="G48" i="56"/>
  <c r="J48" i="56" s="1"/>
  <c r="V48" i="55"/>
  <c r="R48" i="55"/>
  <c r="V41" i="54"/>
  <c r="S41" i="54"/>
  <c r="T41" i="54" s="1"/>
  <c r="R13" i="50"/>
  <c r="R44" i="63" l="1"/>
  <c r="S44" i="63"/>
  <c r="T44" i="63" s="1"/>
  <c r="V44" i="63"/>
  <c r="V51" i="61"/>
  <c r="S51" i="61"/>
  <c r="T51" i="61" s="1"/>
  <c r="R50" i="58"/>
  <c r="K47" i="57"/>
  <c r="R47" i="57" s="1"/>
  <c r="K48" i="56"/>
  <c r="R48" i="56" s="1"/>
  <c r="S48" i="55"/>
  <c r="T48" i="55" s="1"/>
  <c r="G42" i="54"/>
  <c r="J42" i="54" s="1"/>
  <c r="S13" i="50"/>
  <c r="T13" i="50" s="1"/>
  <c r="G45" i="63" l="1"/>
  <c r="J45" i="63" s="1"/>
  <c r="G52" i="61"/>
  <c r="J52" i="61" s="1"/>
  <c r="M52" i="61"/>
  <c r="L52" i="61"/>
  <c r="S50" i="58"/>
  <c r="T50" i="58" s="1"/>
  <c r="S47" i="57"/>
  <c r="T47" i="57" s="1"/>
  <c r="V47" i="57"/>
  <c r="V48" i="56"/>
  <c r="S48" i="56"/>
  <c r="T48" i="56" s="1"/>
  <c r="G49" i="55"/>
  <c r="J49" i="55" s="1"/>
  <c r="K49" i="55" s="1"/>
  <c r="K42" i="54"/>
  <c r="R42" i="54" s="1"/>
  <c r="G14" i="50"/>
  <c r="J14" i="50" s="1"/>
  <c r="K45" i="63" l="1"/>
  <c r="V45" i="63"/>
  <c r="L45" i="63"/>
  <c r="N45" i="63" s="1"/>
  <c r="L53" i="61"/>
  <c r="N52" i="61"/>
  <c r="M53" i="61"/>
  <c r="K52" i="61"/>
  <c r="R52" i="61" s="1"/>
  <c r="S52" i="61" s="1"/>
  <c r="S53" i="61" s="1"/>
  <c r="J53" i="61"/>
  <c r="G51" i="58"/>
  <c r="J51" i="58" s="1"/>
  <c r="G48" i="57"/>
  <c r="J48" i="57" s="1"/>
  <c r="L48" i="57" s="1"/>
  <c r="N48" i="57" s="1"/>
  <c r="G49" i="56"/>
  <c r="J49" i="56" s="1"/>
  <c r="V49" i="55"/>
  <c r="R49" i="55"/>
  <c r="S42" i="54"/>
  <c r="T42" i="54" s="1"/>
  <c r="V42" i="54"/>
  <c r="K14" i="50"/>
  <c r="V14" i="50" s="1"/>
  <c r="R45" i="63" l="1"/>
  <c r="S45" i="63"/>
  <c r="T45" i="63" s="1"/>
  <c r="T52" i="61"/>
  <c r="O1" i="61"/>
  <c r="N53" i="61"/>
  <c r="K51" i="58"/>
  <c r="V51" i="58" s="1"/>
  <c r="L51" i="58"/>
  <c r="N51" i="58" s="1"/>
  <c r="K48" i="57"/>
  <c r="R48" i="57" s="1"/>
  <c r="K49" i="56"/>
  <c r="L49" i="56"/>
  <c r="N49" i="56" s="1"/>
  <c r="S49" i="55"/>
  <c r="T49" i="55" s="1"/>
  <c r="G43" i="54"/>
  <c r="J43" i="54" s="1"/>
  <c r="L43" i="54" s="1"/>
  <c r="N43" i="54" s="1"/>
  <c r="L14" i="50"/>
  <c r="N14" i="50" s="1"/>
  <c r="M14" i="50" s="1"/>
  <c r="G46" i="63" l="1"/>
  <c r="J46" i="63" s="1"/>
  <c r="L46" i="63"/>
  <c r="N46" i="63" s="1"/>
  <c r="R51" i="58"/>
  <c r="S48" i="57"/>
  <c r="T48" i="57" s="1"/>
  <c r="V48" i="57"/>
  <c r="R49" i="56"/>
  <c r="S49" i="56"/>
  <c r="T49" i="56" s="1"/>
  <c r="V49" i="56"/>
  <c r="G50" i="55"/>
  <c r="J50" i="55" s="1"/>
  <c r="K50" i="55" s="1"/>
  <c r="K43" i="54"/>
  <c r="R43" i="54" s="1"/>
  <c r="R14" i="50"/>
  <c r="K46" i="63" l="1"/>
  <c r="R46" i="63" s="1"/>
  <c r="S51" i="58"/>
  <c r="T51" i="58" s="1"/>
  <c r="G49" i="57"/>
  <c r="J49" i="57" s="1"/>
  <c r="G50" i="56"/>
  <c r="J50" i="56" s="1"/>
  <c r="V50" i="55"/>
  <c r="R50" i="55"/>
  <c r="V43" i="54"/>
  <c r="S43" i="54"/>
  <c r="T43" i="54" s="1"/>
  <c r="S14" i="50"/>
  <c r="T14" i="50" s="1"/>
  <c r="S46" i="63" l="1"/>
  <c r="T46" i="63" s="1"/>
  <c r="V46" i="63"/>
  <c r="G52" i="58"/>
  <c r="J52" i="58" s="1"/>
  <c r="L52" i="58" s="1"/>
  <c r="L53" i="58" s="1"/>
  <c r="M52" i="58"/>
  <c r="O1" i="58" s="1"/>
  <c r="K49" i="57"/>
  <c r="L49" i="57"/>
  <c r="N49" i="57" s="1"/>
  <c r="K50" i="56"/>
  <c r="R50" i="56" s="1"/>
  <c r="S50" i="55"/>
  <c r="T50" i="55" s="1"/>
  <c r="G44" i="54"/>
  <c r="J44" i="54" s="1"/>
  <c r="X43" i="54"/>
  <c r="G15" i="50"/>
  <c r="J15" i="50" s="1"/>
  <c r="K58" i="58" l="1"/>
  <c r="L58" i="58" s="1"/>
  <c r="M58" i="58" s="1"/>
  <c r="O58" i="58" s="1"/>
  <c r="G47" i="63"/>
  <c r="J47" i="63" s="1"/>
  <c r="N52" i="58"/>
  <c r="N53" i="58" s="1"/>
  <c r="M53" i="58"/>
  <c r="K52" i="58"/>
  <c r="R52" i="58" s="1"/>
  <c r="S52" i="58" s="1"/>
  <c r="J53" i="58"/>
  <c r="R49" i="57"/>
  <c r="V49" i="57"/>
  <c r="S50" i="56"/>
  <c r="T50" i="56" s="1"/>
  <c r="V50" i="56"/>
  <c r="G51" i="55"/>
  <c r="J51" i="55" s="1"/>
  <c r="K51" i="55" s="1"/>
  <c r="K44" i="54"/>
  <c r="R44" i="54" s="1"/>
  <c r="K15" i="50"/>
  <c r="V15" i="50" s="1"/>
  <c r="K47" i="63" l="1"/>
  <c r="V47" i="63"/>
  <c r="L47" i="63"/>
  <c r="N47" i="63" s="1"/>
  <c r="S53" i="58"/>
  <c r="T52" i="58"/>
  <c r="S49" i="57"/>
  <c r="T49" i="57" s="1"/>
  <c r="G51" i="56"/>
  <c r="J51" i="56" s="1"/>
  <c r="V51" i="55"/>
  <c r="R51" i="55"/>
  <c r="S44" i="54"/>
  <c r="T44" i="54" s="1"/>
  <c r="V44" i="54"/>
  <c r="L15" i="50"/>
  <c r="N15" i="50" s="1"/>
  <c r="M15" i="50" s="1"/>
  <c r="R47" i="63" l="1"/>
  <c r="S47" i="63"/>
  <c r="T47" i="63" s="1"/>
  <c r="G50" i="57"/>
  <c r="J50" i="57" s="1"/>
  <c r="L50" i="57" s="1"/>
  <c r="N50" i="57" s="1"/>
  <c r="K51" i="56"/>
  <c r="R51" i="56" s="1"/>
  <c r="S51" i="55"/>
  <c r="T51" i="55" s="1"/>
  <c r="G45" i="54"/>
  <c r="J45" i="54" s="1"/>
  <c r="R15" i="50"/>
  <c r="G48" i="63" l="1"/>
  <c r="J48" i="63" s="1"/>
  <c r="L48" i="63"/>
  <c r="N48" i="63" s="1"/>
  <c r="K50" i="57"/>
  <c r="R50" i="57" s="1"/>
  <c r="V51" i="56"/>
  <c r="S51" i="56"/>
  <c r="T51" i="56" s="1"/>
  <c r="G52" i="55"/>
  <c r="J52" i="55" s="1"/>
  <c r="M52" i="55"/>
  <c r="K45" i="54"/>
  <c r="R45" i="54" s="1"/>
  <c r="S15" i="50"/>
  <c r="T15" i="50" s="1"/>
  <c r="K48" i="63" l="1"/>
  <c r="R48" i="63" s="1"/>
  <c r="V50" i="57"/>
  <c r="S50" i="57"/>
  <c r="T50" i="57" s="1"/>
  <c r="M52" i="56"/>
  <c r="G52" i="56"/>
  <c r="J52" i="56" s="1"/>
  <c r="L52" i="56" s="1"/>
  <c r="L53" i="56" s="1"/>
  <c r="V45" i="54"/>
  <c r="X52" i="55"/>
  <c r="O1" i="55"/>
  <c r="M53" i="55"/>
  <c r="K52" i="55"/>
  <c r="J53" i="55"/>
  <c r="L52" i="55"/>
  <c r="S45" i="54"/>
  <c r="T45" i="54" s="1"/>
  <c r="G16" i="50"/>
  <c r="J16" i="50" s="1"/>
  <c r="S48" i="63" l="1"/>
  <c r="T48" i="63" s="1"/>
  <c r="V48" i="63"/>
  <c r="G51" i="57"/>
  <c r="J51" i="57" s="1"/>
  <c r="L51" i="57" s="1"/>
  <c r="N51" i="57" s="1"/>
  <c r="K52" i="56"/>
  <c r="R52" i="56" s="1"/>
  <c r="S52" i="56" s="1"/>
  <c r="J53" i="56"/>
  <c r="N52" i="56"/>
  <c r="N53" i="56" s="1"/>
  <c r="X52" i="56"/>
  <c r="O1" i="56"/>
  <c r="M53" i="56"/>
  <c r="R52" i="55"/>
  <c r="S52" i="55" s="1"/>
  <c r="L53" i="55"/>
  <c r="N52" i="55"/>
  <c r="N53" i="55" s="1"/>
  <c r="G46" i="54"/>
  <c r="J46" i="54" s="1"/>
  <c r="K16" i="50"/>
  <c r="V16" i="50" s="1"/>
  <c r="G49" i="63" l="1"/>
  <c r="J49" i="63" s="1"/>
  <c r="K51" i="57"/>
  <c r="R51" i="57" s="1"/>
  <c r="S53" i="56"/>
  <c r="T52" i="56"/>
  <c r="S53" i="55"/>
  <c r="T52" i="55"/>
  <c r="K46" i="54"/>
  <c r="L46" i="54"/>
  <c r="N46" i="54" s="1"/>
  <c r="L16" i="50"/>
  <c r="N16" i="50" s="1"/>
  <c r="M16" i="50" s="1"/>
  <c r="K49" i="63" l="1"/>
  <c r="V49" i="63"/>
  <c r="L49" i="63"/>
  <c r="N49" i="63" s="1"/>
  <c r="S51" i="57"/>
  <c r="T51" i="57" s="1"/>
  <c r="M52" i="57" s="1"/>
  <c r="O1" i="57" s="1"/>
  <c r="V51" i="57"/>
  <c r="R46" i="54"/>
  <c r="V46" i="54"/>
  <c r="R16" i="50"/>
  <c r="R49" i="63" l="1"/>
  <c r="G52" i="57"/>
  <c r="J52" i="57" s="1"/>
  <c r="S46" i="54"/>
  <c r="T46" i="54" s="1"/>
  <c r="S16" i="50"/>
  <c r="T16" i="50" s="1"/>
  <c r="S49" i="63" l="1"/>
  <c r="T49" i="63" s="1"/>
  <c r="M53" i="57"/>
  <c r="K52" i="57"/>
  <c r="J53" i="57"/>
  <c r="L52" i="57"/>
  <c r="L53" i="57" s="1"/>
  <c r="G47" i="54"/>
  <c r="J47" i="54" s="1"/>
  <c r="G17" i="50"/>
  <c r="J17" i="50" s="1"/>
  <c r="G50" i="63" l="1"/>
  <c r="J50" i="63" s="1"/>
  <c r="L50" i="63"/>
  <c r="N50" i="63" s="1"/>
  <c r="R52" i="57"/>
  <c r="S52" i="57" s="1"/>
  <c r="N52" i="57"/>
  <c r="N53" i="57" s="1"/>
  <c r="K47" i="54"/>
  <c r="R47" i="54" s="1"/>
  <c r="K17" i="50"/>
  <c r="V17" i="50" s="1"/>
  <c r="K50" i="63" l="1"/>
  <c r="R50" i="63" s="1"/>
  <c r="S53" i="57"/>
  <c r="T52" i="57"/>
  <c r="S47" i="54"/>
  <c r="T47" i="54" s="1"/>
  <c r="V47" i="54"/>
  <c r="R17" i="50"/>
  <c r="S50" i="63" l="1"/>
  <c r="T50" i="63" s="1"/>
  <c r="V50" i="63"/>
  <c r="G48" i="54"/>
  <c r="J48" i="54" s="1"/>
  <c r="S17" i="50"/>
  <c r="G51" i="63" l="1"/>
  <c r="J51" i="63" s="1"/>
  <c r="K48" i="54"/>
  <c r="R48" i="54" s="1"/>
  <c r="T17" i="50"/>
  <c r="K51" i="63" l="1"/>
  <c r="V51" i="63"/>
  <c r="L51" i="63"/>
  <c r="N51" i="63" s="1"/>
  <c r="V48" i="54"/>
  <c r="S48" i="54"/>
  <c r="T48" i="54" s="1"/>
  <c r="G18" i="50"/>
  <c r="J18" i="50" s="1"/>
  <c r="R51" i="63" l="1"/>
  <c r="G49" i="54"/>
  <c r="J49" i="54" s="1"/>
  <c r="L49" i="54" s="1"/>
  <c r="N49" i="54" s="1"/>
  <c r="K18" i="50"/>
  <c r="S51" i="63" l="1"/>
  <c r="T51" i="63" s="1"/>
  <c r="K49" i="54"/>
  <c r="R49" i="54" s="1"/>
  <c r="R18" i="50"/>
  <c r="S18" i="50" s="1"/>
  <c r="V18" i="50"/>
  <c r="G52" i="63" l="1"/>
  <c r="J52" i="63" s="1"/>
  <c r="M52" i="63"/>
  <c r="M53" i="63" s="1"/>
  <c r="L52" i="63"/>
  <c r="V49" i="54"/>
  <c r="S49" i="54"/>
  <c r="T49" i="54" s="1"/>
  <c r="T18" i="50"/>
  <c r="N52" i="63" l="1"/>
  <c r="L53" i="63"/>
  <c r="K52" i="63"/>
  <c r="R52" i="63" s="1"/>
  <c r="S52" i="63" s="1"/>
  <c r="S53" i="63" s="1"/>
  <c r="J53" i="63"/>
  <c r="G50" i="54"/>
  <c r="J50" i="54" s="1"/>
  <c r="G19" i="50"/>
  <c r="J19" i="50" s="1"/>
  <c r="T52" i="63" l="1"/>
  <c r="N53" i="63"/>
  <c r="O1" i="63"/>
  <c r="K50" i="54"/>
  <c r="R50" i="54" s="1"/>
  <c r="K19" i="50"/>
  <c r="L19" i="50" s="1"/>
  <c r="M19" i="50" s="1"/>
  <c r="V50" i="54" l="1"/>
  <c r="S50" i="54"/>
  <c r="T50" i="54" s="1"/>
  <c r="R19" i="50"/>
  <c r="S19" i="50" s="1"/>
  <c r="V19" i="50"/>
  <c r="G51" i="54" l="1"/>
  <c r="J51" i="54" s="1"/>
  <c r="T19" i="50"/>
  <c r="K51" i="54" l="1"/>
  <c r="R51" i="54" s="1"/>
  <c r="G20" i="50"/>
  <c r="J20" i="50" s="1"/>
  <c r="S51" i="54" l="1"/>
  <c r="T51" i="54" s="1"/>
  <c r="V51" i="54"/>
  <c r="K20" i="50"/>
  <c r="R20" i="50" s="1"/>
  <c r="M52" i="54" l="1"/>
  <c r="G52" i="54"/>
  <c r="J52" i="54" s="1"/>
  <c r="S20" i="50"/>
  <c r="V20" i="50"/>
  <c r="K52" i="54" l="1"/>
  <c r="J53" i="54"/>
  <c r="L52" i="54"/>
  <c r="L53" i="54" s="1"/>
  <c r="X52" i="54"/>
  <c r="O1" i="54"/>
  <c r="M53" i="54"/>
  <c r="T20" i="50"/>
  <c r="N52" i="54" l="1"/>
  <c r="N53" i="54" s="1"/>
  <c r="R52" i="54"/>
  <c r="S52" i="54" s="1"/>
  <c r="G21" i="50"/>
  <c r="J21" i="50" s="1"/>
  <c r="K21" i="50" s="1"/>
  <c r="S53" i="54" l="1"/>
  <c r="T52" i="54"/>
  <c r="V21" i="50"/>
  <c r="R21" i="50"/>
  <c r="S21" i="50" l="1"/>
  <c r="T21" i="50" l="1"/>
  <c r="G22" i="50" l="1"/>
  <c r="J22" i="50" s="1"/>
  <c r="K22" i="50" l="1"/>
  <c r="L22" i="50" s="1"/>
  <c r="M22" i="50" s="1"/>
  <c r="R22" i="50" l="1"/>
  <c r="S22" i="50"/>
  <c r="V22" i="50"/>
  <c r="T22" i="50" l="1"/>
  <c r="G23" i="50" l="1"/>
  <c r="J23" i="50" s="1"/>
  <c r="K23" i="50" s="1"/>
  <c r="V23" i="50" l="1"/>
  <c r="R23" i="50"/>
  <c r="S23" i="50" l="1"/>
  <c r="T23" i="50" s="1"/>
  <c r="Q52" i="46"/>
  <c r="I52" i="46"/>
  <c r="Q51" i="46"/>
  <c r="M51" i="46"/>
  <c r="L51" i="46"/>
  <c r="I51" i="46"/>
  <c r="Q50" i="46"/>
  <c r="M50" i="46"/>
  <c r="L50" i="46"/>
  <c r="I50" i="46"/>
  <c r="Q49" i="46"/>
  <c r="M49" i="46"/>
  <c r="I49" i="46"/>
  <c r="Q48" i="46"/>
  <c r="M48" i="46"/>
  <c r="L48" i="46"/>
  <c r="I48" i="46"/>
  <c r="Q47" i="46"/>
  <c r="M47" i="46"/>
  <c r="L47" i="46"/>
  <c r="I47" i="46"/>
  <c r="Q46" i="46"/>
  <c r="M46" i="46"/>
  <c r="I46" i="46"/>
  <c r="Q45" i="46"/>
  <c r="M45" i="46"/>
  <c r="L45" i="46"/>
  <c r="I45" i="46"/>
  <c r="Q44" i="46"/>
  <c r="M44" i="46"/>
  <c r="L44" i="46"/>
  <c r="I44" i="46"/>
  <c r="Q43" i="46"/>
  <c r="M43" i="46"/>
  <c r="I43" i="46"/>
  <c r="Q42" i="46"/>
  <c r="M42" i="46"/>
  <c r="L42" i="46"/>
  <c r="I42" i="46"/>
  <c r="Q41" i="46"/>
  <c r="M41" i="46"/>
  <c r="L41" i="46"/>
  <c r="I41" i="46"/>
  <c r="Q40" i="46"/>
  <c r="M40" i="46"/>
  <c r="I40" i="46"/>
  <c r="Q39" i="46"/>
  <c r="M39" i="46"/>
  <c r="L39" i="46"/>
  <c r="I39" i="46"/>
  <c r="Q38" i="46"/>
  <c r="M38" i="46"/>
  <c r="L38" i="46"/>
  <c r="I38" i="46"/>
  <c r="Q37" i="46"/>
  <c r="M37" i="46"/>
  <c r="I37" i="46"/>
  <c r="Q36" i="46"/>
  <c r="M36" i="46"/>
  <c r="L36" i="46"/>
  <c r="I36" i="46"/>
  <c r="Q35" i="46"/>
  <c r="M35" i="46"/>
  <c r="L35" i="46"/>
  <c r="I35" i="46"/>
  <c r="Q34" i="46"/>
  <c r="M34" i="46"/>
  <c r="I34" i="46"/>
  <c r="Q33" i="46"/>
  <c r="M33" i="46"/>
  <c r="L33" i="46"/>
  <c r="I33" i="46"/>
  <c r="Q32" i="46"/>
  <c r="M32" i="46"/>
  <c r="L32" i="46"/>
  <c r="I32" i="46"/>
  <c r="Q31" i="46"/>
  <c r="M31" i="46"/>
  <c r="I31" i="46"/>
  <c r="Q30" i="46"/>
  <c r="M30" i="46"/>
  <c r="L30" i="46"/>
  <c r="I30" i="46"/>
  <c r="Q29" i="46"/>
  <c r="M29" i="46"/>
  <c r="L29" i="46"/>
  <c r="I29" i="46"/>
  <c r="Q28" i="46"/>
  <c r="M28" i="46"/>
  <c r="I28" i="46"/>
  <c r="Q27" i="46"/>
  <c r="M27" i="46"/>
  <c r="L27" i="46"/>
  <c r="I27" i="46"/>
  <c r="Q26" i="46"/>
  <c r="M26" i="46"/>
  <c r="L26" i="46"/>
  <c r="I26" i="46"/>
  <c r="Q25" i="46"/>
  <c r="M25" i="46"/>
  <c r="I25" i="46"/>
  <c r="Q24" i="46"/>
  <c r="M24" i="46"/>
  <c r="L24" i="46"/>
  <c r="I24" i="46"/>
  <c r="Q23" i="46"/>
  <c r="M23" i="46"/>
  <c r="L23" i="46"/>
  <c r="I23" i="46"/>
  <c r="Q22" i="46"/>
  <c r="M22" i="46"/>
  <c r="I22" i="46"/>
  <c r="Q21" i="46"/>
  <c r="M21" i="46"/>
  <c r="L21" i="46"/>
  <c r="I21" i="46"/>
  <c r="Q20" i="46"/>
  <c r="M20" i="46"/>
  <c r="L20" i="46"/>
  <c r="I20" i="46"/>
  <c r="Q19" i="46"/>
  <c r="M19" i="46"/>
  <c r="I19" i="46"/>
  <c r="Q18" i="46"/>
  <c r="M18" i="46"/>
  <c r="L18" i="46"/>
  <c r="I18" i="46"/>
  <c r="Q17" i="46"/>
  <c r="M17" i="46"/>
  <c r="L17" i="46"/>
  <c r="I17" i="46"/>
  <c r="Q16" i="46"/>
  <c r="I16" i="46"/>
  <c r="Q15" i="46"/>
  <c r="I15" i="46"/>
  <c r="Q14" i="46"/>
  <c r="I14" i="46"/>
  <c r="Q13" i="46"/>
  <c r="I13" i="46"/>
  <c r="Q12" i="46"/>
  <c r="I12" i="46"/>
  <c r="Q11" i="46"/>
  <c r="I11" i="46"/>
  <c r="Q10" i="46"/>
  <c r="I10" i="46"/>
  <c r="Q9" i="46"/>
  <c r="I9" i="46"/>
  <c r="I8" i="46"/>
  <c r="A8" i="46"/>
  <c r="A9" i="46" s="1"/>
  <c r="A10" i="46" s="1"/>
  <c r="A11" i="46" s="1"/>
  <c r="A12" i="46" s="1"/>
  <c r="A13" i="46" s="1"/>
  <c r="A14" i="46" s="1"/>
  <c r="A15" i="46" s="1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6" i="46" s="1"/>
  <c r="A27" i="46" s="1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8" i="46" s="1"/>
  <c r="A39" i="46" s="1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50" i="46" s="1"/>
  <c r="A51" i="46" s="1"/>
  <c r="A52" i="46" s="1"/>
  <c r="Q7" i="46"/>
  <c r="I7" i="46"/>
  <c r="I6" i="46"/>
  <c r="A6" i="46"/>
  <c r="A7" i="46" s="1"/>
  <c r="I5" i="46"/>
  <c r="S4" i="46"/>
  <c r="L4" i="46"/>
  <c r="I4" i="46"/>
  <c r="H4" i="46"/>
  <c r="H5" i="46" s="1"/>
  <c r="H6" i="46" s="1"/>
  <c r="H7" i="46" s="1"/>
  <c r="H8" i="46" s="1"/>
  <c r="H9" i="46" s="1"/>
  <c r="H10" i="46" s="1"/>
  <c r="H11" i="46" s="1"/>
  <c r="H12" i="46" s="1"/>
  <c r="H13" i="46" s="1"/>
  <c r="H14" i="46" s="1"/>
  <c r="H15" i="46" s="1"/>
  <c r="H16" i="46" s="1"/>
  <c r="H17" i="46" s="1"/>
  <c r="H18" i="46" s="1"/>
  <c r="H19" i="46" s="1"/>
  <c r="H20" i="46" s="1"/>
  <c r="H21" i="46" s="1"/>
  <c r="H22" i="46" s="1"/>
  <c r="H23" i="46" s="1"/>
  <c r="H24" i="46" s="1"/>
  <c r="H25" i="46" s="1"/>
  <c r="H26" i="46" s="1"/>
  <c r="H27" i="46" s="1"/>
  <c r="H28" i="46" s="1"/>
  <c r="H29" i="46" s="1"/>
  <c r="H30" i="46" s="1"/>
  <c r="H31" i="46" s="1"/>
  <c r="H32" i="46" s="1"/>
  <c r="H33" i="46" s="1"/>
  <c r="H34" i="46" s="1"/>
  <c r="H35" i="46" s="1"/>
  <c r="H36" i="46" s="1"/>
  <c r="H37" i="46" s="1"/>
  <c r="H38" i="46" s="1"/>
  <c r="H39" i="46" s="1"/>
  <c r="H40" i="46" s="1"/>
  <c r="H41" i="46" s="1"/>
  <c r="H42" i="46" s="1"/>
  <c r="H43" i="46" s="1"/>
  <c r="H44" i="46" s="1"/>
  <c r="H45" i="46" s="1"/>
  <c r="H46" i="46" s="1"/>
  <c r="H47" i="46" s="1"/>
  <c r="H48" i="46" s="1"/>
  <c r="H49" i="46" s="1"/>
  <c r="H50" i="46" s="1"/>
  <c r="H51" i="46" s="1"/>
  <c r="H52" i="46" s="1"/>
  <c r="T3" i="46"/>
  <c r="G4" i="46" s="1"/>
  <c r="S3" i="46"/>
  <c r="N3" i="46"/>
  <c r="T1" i="46"/>
  <c r="Q5" i="46" s="1"/>
  <c r="M51" i="45"/>
  <c r="M50" i="45"/>
  <c r="M49" i="45"/>
  <c r="M48" i="45"/>
  <c r="M47" i="45"/>
  <c r="M46" i="45"/>
  <c r="M45" i="45"/>
  <c r="M44" i="45"/>
  <c r="M43" i="45"/>
  <c r="M42" i="45"/>
  <c r="M41" i="45"/>
  <c r="M40" i="45"/>
  <c r="M39" i="45"/>
  <c r="M38" i="45"/>
  <c r="M37" i="45"/>
  <c r="M36" i="45"/>
  <c r="M35" i="45"/>
  <c r="M34" i="45"/>
  <c r="M33" i="45"/>
  <c r="M32" i="45"/>
  <c r="M31" i="45"/>
  <c r="M30" i="45"/>
  <c r="M29" i="45"/>
  <c r="M28" i="45"/>
  <c r="M27" i="45"/>
  <c r="M26" i="45"/>
  <c r="M25" i="45"/>
  <c r="M24" i="45"/>
  <c r="M23" i="45"/>
  <c r="M22" i="45"/>
  <c r="M21" i="45"/>
  <c r="M20" i="45"/>
  <c r="M19" i="45"/>
  <c r="M18" i="45"/>
  <c r="M17" i="45"/>
  <c r="L51" i="45"/>
  <c r="L50" i="45"/>
  <c r="L48" i="45"/>
  <c r="L47" i="45"/>
  <c r="L45" i="45"/>
  <c r="L44" i="45"/>
  <c r="L42" i="45"/>
  <c r="L41" i="45"/>
  <c r="N41" i="45" s="1"/>
  <c r="L39" i="45"/>
  <c r="L38" i="45"/>
  <c r="L36" i="45"/>
  <c r="L35" i="45"/>
  <c r="L33" i="45"/>
  <c r="L32" i="45"/>
  <c r="L30" i="45"/>
  <c r="N30" i="45" s="1"/>
  <c r="L29" i="45"/>
  <c r="N29" i="45" s="1"/>
  <c r="L27" i="45"/>
  <c r="L26" i="45"/>
  <c r="L24" i="45"/>
  <c r="L23" i="45"/>
  <c r="L21" i="45"/>
  <c r="L20" i="45"/>
  <c r="L18" i="45"/>
  <c r="N18" i="45" s="1"/>
  <c r="L17" i="45"/>
  <c r="N17" i="45" s="1"/>
  <c r="Q52" i="45"/>
  <c r="I52" i="45"/>
  <c r="Q51" i="45"/>
  <c r="I51" i="45"/>
  <c r="Q50" i="45"/>
  <c r="I50" i="45"/>
  <c r="Q49" i="45"/>
  <c r="I49" i="45"/>
  <c r="Q48" i="45"/>
  <c r="I48" i="45"/>
  <c r="Q47" i="45"/>
  <c r="I47" i="45"/>
  <c r="Q46" i="45"/>
  <c r="I46" i="45"/>
  <c r="Q45" i="45"/>
  <c r="I45" i="45"/>
  <c r="Q44" i="45"/>
  <c r="I44" i="45"/>
  <c r="Q43" i="45"/>
  <c r="I43" i="45"/>
  <c r="Q42" i="45"/>
  <c r="I42" i="45"/>
  <c r="Q41" i="45"/>
  <c r="I41" i="45"/>
  <c r="Q40" i="45"/>
  <c r="I40" i="45"/>
  <c r="Q39" i="45"/>
  <c r="I39" i="45"/>
  <c r="Q38" i="45"/>
  <c r="I38" i="45"/>
  <c r="Q37" i="45"/>
  <c r="I37" i="45"/>
  <c r="Q36" i="45"/>
  <c r="I36" i="45"/>
  <c r="Q35" i="45"/>
  <c r="I35" i="45"/>
  <c r="Q34" i="45"/>
  <c r="I34" i="45"/>
  <c r="Q33" i="45"/>
  <c r="I33" i="45"/>
  <c r="Q32" i="45"/>
  <c r="I32" i="45"/>
  <c r="Q31" i="45"/>
  <c r="I31" i="45"/>
  <c r="Q30" i="45"/>
  <c r="I30" i="45"/>
  <c r="Q29" i="45"/>
  <c r="I29" i="45"/>
  <c r="Q28" i="45"/>
  <c r="I28" i="45"/>
  <c r="Q27" i="45"/>
  <c r="I27" i="45"/>
  <c r="Q26" i="45"/>
  <c r="I26" i="45"/>
  <c r="Q25" i="45"/>
  <c r="I25" i="45"/>
  <c r="Q24" i="45"/>
  <c r="I24" i="45"/>
  <c r="Q23" i="45"/>
  <c r="I23" i="45"/>
  <c r="Q22" i="45"/>
  <c r="I22" i="45"/>
  <c r="Q21" i="45"/>
  <c r="I21" i="45"/>
  <c r="Q20" i="45"/>
  <c r="I20" i="45"/>
  <c r="Q19" i="45"/>
  <c r="I19" i="45"/>
  <c r="Q18" i="45"/>
  <c r="I18" i="45"/>
  <c r="Q17" i="45"/>
  <c r="I17" i="45"/>
  <c r="Q16" i="45"/>
  <c r="I16" i="45"/>
  <c r="Q15" i="45"/>
  <c r="I15" i="45"/>
  <c r="Q14" i="45"/>
  <c r="I14" i="45"/>
  <c r="Q13" i="45"/>
  <c r="I13" i="45"/>
  <c r="Q12" i="45"/>
  <c r="I12" i="45"/>
  <c r="Q11" i="45"/>
  <c r="I11" i="45"/>
  <c r="Q10" i="45"/>
  <c r="I10" i="45"/>
  <c r="I9" i="45"/>
  <c r="I8" i="45"/>
  <c r="I7" i="45"/>
  <c r="A7" i="45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A18" i="45" s="1"/>
  <c r="A19" i="45" s="1"/>
  <c r="A20" i="45" s="1"/>
  <c r="A21" i="45" s="1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A36" i="45" s="1"/>
  <c r="A37" i="45" s="1"/>
  <c r="A38" i="45" s="1"/>
  <c r="A39" i="45" s="1"/>
  <c r="A40" i="45" s="1"/>
  <c r="A41" i="45" s="1"/>
  <c r="A42" i="45" s="1"/>
  <c r="A43" i="45" s="1"/>
  <c r="A44" i="45" s="1"/>
  <c r="A45" i="45" s="1"/>
  <c r="A46" i="45" s="1"/>
  <c r="A47" i="45" s="1"/>
  <c r="A48" i="45" s="1"/>
  <c r="A49" i="45" s="1"/>
  <c r="A50" i="45" s="1"/>
  <c r="A51" i="45" s="1"/>
  <c r="A52" i="45" s="1"/>
  <c r="I6" i="45"/>
  <c r="H6" i="45"/>
  <c r="H7" i="45" s="1"/>
  <c r="H8" i="45" s="1"/>
  <c r="H9" i="45" s="1"/>
  <c r="H10" i="45" s="1"/>
  <c r="H11" i="45" s="1"/>
  <c r="H12" i="45" s="1"/>
  <c r="H13" i="45" s="1"/>
  <c r="H14" i="45" s="1"/>
  <c r="H15" i="45" s="1"/>
  <c r="H16" i="45" s="1"/>
  <c r="H17" i="45" s="1"/>
  <c r="H18" i="45" s="1"/>
  <c r="H19" i="45" s="1"/>
  <c r="H20" i="45" s="1"/>
  <c r="H21" i="45" s="1"/>
  <c r="H22" i="45" s="1"/>
  <c r="H23" i="45" s="1"/>
  <c r="H24" i="45" s="1"/>
  <c r="H25" i="45" s="1"/>
  <c r="H26" i="45" s="1"/>
  <c r="H27" i="45" s="1"/>
  <c r="H28" i="45" s="1"/>
  <c r="H29" i="45" s="1"/>
  <c r="H30" i="45" s="1"/>
  <c r="H31" i="45" s="1"/>
  <c r="H32" i="45" s="1"/>
  <c r="H33" i="45" s="1"/>
  <c r="H34" i="45" s="1"/>
  <c r="H35" i="45" s="1"/>
  <c r="H36" i="45" s="1"/>
  <c r="H37" i="45" s="1"/>
  <c r="H38" i="45" s="1"/>
  <c r="H39" i="45" s="1"/>
  <c r="H40" i="45" s="1"/>
  <c r="H41" i="45" s="1"/>
  <c r="H42" i="45" s="1"/>
  <c r="H43" i="45" s="1"/>
  <c r="H44" i="45" s="1"/>
  <c r="H45" i="45" s="1"/>
  <c r="H46" i="45" s="1"/>
  <c r="H47" i="45" s="1"/>
  <c r="H48" i="45" s="1"/>
  <c r="H49" i="45" s="1"/>
  <c r="H50" i="45" s="1"/>
  <c r="H51" i="45" s="1"/>
  <c r="H52" i="45" s="1"/>
  <c r="A6" i="45"/>
  <c r="I5" i="45"/>
  <c r="S4" i="45"/>
  <c r="I4" i="45"/>
  <c r="H4" i="45"/>
  <c r="H5" i="45" s="1"/>
  <c r="T3" i="45"/>
  <c r="G4" i="45" s="1"/>
  <c r="J4" i="45" s="1"/>
  <c r="S3" i="45"/>
  <c r="N3" i="45"/>
  <c r="T1" i="45"/>
  <c r="Q5" i="45" s="1"/>
  <c r="Q52" i="44"/>
  <c r="I52" i="44"/>
  <c r="M51" i="44"/>
  <c r="N51" i="44" s="1"/>
  <c r="I51" i="44"/>
  <c r="M50" i="44"/>
  <c r="N50" i="44" s="1"/>
  <c r="I50" i="44"/>
  <c r="M49" i="44"/>
  <c r="N49" i="44" s="1"/>
  <c r="I49" i="44"/>
  <c r="M48" i="44"/>
  <c r="N48" i="44" s="1"/>
  <c r="I48" i="44"/>
  <c r="M47" i="44"/>
  <c r="N47" i="44" s="1"/>
  <c r="I47" i="44"/>
  <c r="M46" i="44"/>
  <c r="N46" i="44" s="1"/>
  <c r="I46" i="44"/>
  <c r="M45" i="44"/>
  <c r="N45" i="44" s="1"/>
  <c r="I45" i="44"/>
  <c r="M44" i="44"/>
  <c r="N44" i="44" s="1"/>
  <c r="I44" i="44"/>
  <c r="M43" i="44"/>
  <c r="N43" i="44" s="1"/>
  <c r="I43" i="44"/>
  <c r="M42" i="44"/>
  <c r="N42" i="44" s="1"/>
  <c r="I42" i="44"/>
  <c r="M41" i="44"/>
  <c r="N41" i="44" s="1"/>
  <c r="I41" i="44"/>
  <c r="M40" i="44"/>
  <c r="N40" i="44" s="1"/>
  <c r="I40" i="44"/>
  <c r="M39" i="44"/>
  <c r="N39" i="44" s="1"/>
  <c r="I39" i="44"/>
  <c r="M38" i="44"/>
  <c r="N38" i="44" s="1"/>
  <c r="I38" i="44"/>
  <c r="M37" i="44"/>
  <c r="N37" i="44" s="1"/>
  <c r="I37" i="44"/>
  <c r="M36" i="44"/>
  <c r="N36" i="44" s="1"/>
  <c r="I36" i="44"/>
  <c r="M35" i="44"/>
  <c r="N35" i="44" s="1"/>
  <c r="I35" i="44"/>
  <c r="M34" i="44"/>
  <c r="N34" i="44" s="1"/>
  <c r="I34" i="44"/>
  <c r="M33" i="44"/>
  <c r="N33" i="44" s="1"/>
  <c r="I33" i="44"/>
  <c r="M32" i="44"/>
  <c r="N32" i="44" s="1"/>
  <c r="I32" i="44"/>
  <c r="M31" i="44"/>
  <c r="N31" i="44" s="1"/>
  <c r="I31" i="44"/>
  <c r="M30" i="44"/>
  <c r="N30" i="44" s="1"/>
  <c r="I30" i="44"/>
  <c r="M29" i="44"/>
  <c r="N29" i="44" s="1"/>
  <c r="I29" i="44"/>
  <c r="M28" i="44"/>
  <c r="N28" i="44" s="1"/>
  <c r="I28" i="44"/>
  <c r="M27" i="44"/>
  <c r="N27" i="44" s="1"/>
  <c r="I27" i="44"/>
  <c r="M26" i="44"/>
  <c r="N26" i="44" s="1"/>
  <c r="I26" i="44"/>
  <c r="M25" i="44"/>
  <c r="N25" i="44" s="1"/>
  <c r="I25" i="44"/>
  <c r="M24" i="44"/>
  <c r="N24" i="44" s="1"/>
  <c r="I24" i="44"/>
  <c r="M23" i="44"/>
  <c r="N23" i="44" s="1"/>
  <c r="I23" i="44"/>
  <c r="M22" i="44"/>
  <c r="N22" i="44" s="1"/>
  <c r="I22" i="44"/>
  <c r="M21" i="44"/>
  <c r="N21" i="44" s="1"/>
  <c r="I21" i="44"/>
  <c r="M20" i="44"/>
  <c r="N20" i="44" s="1"/>
  <c r="I20" i="44"/>
  <c r="M19" i="44"/>
  <c r="N19" i="44" s="1"/>
  <c r="I19" i="44"/>
  <c r="M18" i="44"/>
  <c r="N18" i="44" s="1"/>
  <c r="I18" i="44"/>
  <c r="M17" i="44"/>
  <c r="N17" i="44" s="1"/>
  <c r="I17" i="44"/>
  <c r="I16" i="44"/>
  <c r="I15" i="44"/>
  <c r="I14" i="44"/>
  <c r="I13" i="44"/>
  <c r="I12" i="44"/>
  <c r="I11" i="44"/>
  <c r="I10" i="44"/>
  <c r="I9" i="44"/>
  <c r="I8" i="44"/>
  <c r="I7" i="44"/>
  <c r="A7" i="44"/>
  <c r="A8" i="44" s="1"/>
  <c r="A9" i="44" s="1"/>
  <c r="A10" i="44" s="1"/>
  <c r="A11" i="44" s="1"/>
  <c r="A12" i="44" s="1"/>
  <c r="A13" i="44" s="1"/>
  <c r="A14" i="44" s="1"/>
  <c r="A15" i="44" s="1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6" i="44" s="1"/>
  <c r="A27" i="44" s="1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8" i="44" s="1"/>
  <c r="A39" i="44" s="1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50" i="44" s="1"/>
  <c r="A51" i="44" s="1"/>
  <c r="A52" i="44" s="1"/>
  <c r="Q6" i="44"/>
  <c r="I6" i="44"/>
  <c r="A6" i="44"/>
  <c r="I5" i="44"/>
  <c r="I4" i="44"/>
  <c r="H4" i="44"/>
  <c r="H5" i="44" s="1"/>
  <c r="H6" i="44" s="1"/>
  <c r="H7" i="44" s="1"/>
  <c r="H8" i="44" s="1"/>
  <c r="H9" i="44" s="1"/>
  <c r="H10" i="44" s="1"/>
  <c r="H11" i="44" s="1"/>
  <c r="H12" i="44" s="1"/>
  <c r="H13" i="44" s="1"/>
  <c r="H14" i="44" s="1"/>
  <c r="H15" i="44" s="1"/>
  <c r="H16" i="44" s="1"/>
  <c r="H17" i="44" s="1"/>
  <c r="H18" i="44" s="1"/>
  <c r="H19" i="44" s="1"/>
  <c r="H20" i="44" s="1"/>
  <c r="H21" i="44" s="1"/>
  <c r="H22" i="44" s="1"/>
  <c r="H23" i="44" s="1"/>
  <c r="H24" i="44" s="1"/>
  <c r="H25" i="44" s="1"/>
  <c r="H26" i="44" s="1"/>
  <c r="H27" i="44" s="1"/>
  <c r="H28" i="44" s="1"/>
  <c r="H29" i="44" s="1"/>
  <c r="H30" i="44" s="1"/>
  <c r="H31" i="44" s="1"/>
  <c r="H32" i="44" s="1"/>
  <c r="H33" i="44" s="1"/>
  <c r="H34" i="44" s="1"/>
  <c r="H35" i="44" s="1"/>
  <c r="H36" i="44" s="1"/>
  <c r="H37" i="44" s="1"/>
  <c r="H38" i="44" s="1"/>
  <c r="H39" i="44" s="1"/>
  <c r="H40" i="44" s="1"/>
  <c r="H41" i="44" s="1"/>
  <c r="H42" i="44" s="1"/>
  <c r="H43" i="44" s="1"/>
  <c r="H44" i="44" s="1"/>
  <c r="H45" i="44" s="1"/>
  <c r="H46" i="44" s="1"/>
  <c r="H47" i="44" s="1"/>
  <c r="H48" i="44" s="1"/>
  <c r="H49" i="44" s="1"/>
  <c r="H50" i="44" s="1"/>
  <c r="H51" i="44" s="1"/>
  <c r="H52" i="44" s="1"/>
  <c r="T3" i="44"/>
  <c r="S3" i="44"/>
  <c r="N3" i="44"/>
  <c r="T1" i="44"/>
  <c r="Q46" i="44" s="1"/>
  <c r="T1" i="43"/>
  <c r="T1" i="42"/>
  <c r="Q5" i="42" s="1"/>
  <c r="T1" i="41"/>
  <c r="T1" i="40"/>
  <c r="T1" i="39"/>
  <c r="Q10" i="39" s="1"/>
  <c r="T1" i="38"/>
  <c r="T1" i="37"/>
  <c r="T1" i="36"/>
  <c r="M51" i="43"/>
  <c r="N51" i="43" s="1"/>
  <c r="M50" i="43"/>
  <c r="N50" i="43" s="1"/>
  <c r="M49" i="43"/>
  <c r="N49" i="43" s="1"/>
  <c r="M48" i="43"/>
  <c r="N48" i="43" s="1"/>
  <c r="M47" i="43"/>
  <c r="N47" i="43" s="1"/>
  <c r="M46" i="43"/>
  <c r="N46" i="43" s="1"/>
  <c r="M45" i="43"/>
  <c r="N45" i="43" s="1"/>
  <c r="M44" i="43"/>
  <c r="N44" i="43" s="1"/>
  <c r="M43" i="43"/>
  <c r="N43" i="43" s="1"/>
  <c r="M42" i="43"/>
  <c r="N42" i="43" s="1"/>
  <c r="M41" i="43"/>
  <c r="N41" i="43" s="1"/>
  <c r="M40" i="43"/>
  <c r="N40" i="43" s="1"/>
  <c r="M39" i="43"/>
  <c r="N39" i="43" s="1"/>
  <c r="M38" i="43"/>
  <c r="N38" i="43" s="1"/>
  <c r="M37" i="43"/>
  <c r="N37" i="43" s="1"/>
  <c r="M36" i="43"/>
  <c r="N36" i="43" s="1"/>
  <c r="M35" i="43"/>
  <c r="N35" i="43" s="1"/>
  <c r="M34" i="43"/>
  <c r="N34" i="43" s="1"/>
  <c r="M33" i="43"/>
  <c r="N33" i="43" s="1"/>
  <c r="M32" i="43"/>
  <c r="N32" i="43" s="1"/>
  <c r="M31" i="43"/>
  <c r="N31" i="43" s="1"/>
  <c r="M30" i="43"/>
  <c r="N30" i="43" s="1"/>
  <c r="M29" i="43"/>
  <c r="N29" i="43" s="1"/>
  <c r="M28" i="43"/>
  <c r="N28" i="43" s="1"/>
  <c r="M27" i="43"/>
  <c r="N27" i="43" s="1"/>
  <c r="M26" i="43"/>
  <c r="N26" i="43" s="1"/>
  <c r="M25" i="43"/>
  <c r="N25" i="43" s="1"/>
  <c r="M24" i="43"/>
  <c r="N24" i="43" s="1"/>
  <c r="M23" i="43"/>
  <c r="N23" i="43" s="1"/>
  <c r="M22" i="43"/>
  <c r="N22" i="43" s="1"/>
  <c r="M21" i="43"/>
  <c r="N21" i="43" s="1"/>
  <c r="M20" i="43"/>
  <c r="N20" i="43" s="1"/>
  <c r="M19" i="43"/>
  <c r="N19" i="43" s="1"/>
  <c r="M18" i="43"/>
  <c r="N18" i="43" s="1"/>
  <c r="M17" i="43"/>
  <c r="N17" i="43" s="1"/>
  <c r="Q52" i="43"/>
  <c r="I52" i="43"/>
  <c r="Q51" i="43"/>
  <c r="I51" i="43"/>
  <c r="Q50" i="43"/>
  <c r="I50" i="43"/>
  <c r="Q49" i="43"/>
  <c r="I49" i="43"/>
  <c r="Q48" i="43"/>
  <c r="I48" i="43"/>
  <c r="Q47" i="43"/>
  <c r="I47" i="43"/>
  <c r="Q46" i="43"/>
  <c r="I46" i="43"/>
  <c r="Q45" i="43"/>
  <c r="I45" i="43"/>
  <c r="Q44" i="43"/>
  <c r="I44" i="43"/>
  <c r="Q43" i="43"/>
  <c r="I43" i="43"/>
  <c r="Q42" i="43"/>
  <c r="I42" i="43"/>
  <c r="Q41" i="43"/>
  <c r="I41" i="43"/>
  <c r="Q40" i="43"/>
  <c r="I40" i="43"/>
  <c r="Q39" i="43"/>
  <c r="I39" i="43"/>
  <c r="Q38" i="43"/>
  <c r="I38" i="43"/>
  <c r="Q37" i="43"/>
  <c r="I37" i="43"/>
  <c r="Q36" i="43"/>
  <c r="I36" i="43"/>
  <c r="Q35" i="43"/>
  <c r="I35" i="43"/>
  <c r="Q34" i="43"/>
  <c r="I34" i="43"/>
  <c r="Q33" i="43"/>
  <c r="I33" i="43"/>
  <c r="Q32" i="43"/>
  <c r="I32" i="43"/>
  <c r="Q31" i="43"/>
  <c r="I31" i="43"/>
  <c r="Q30" i="43"/>
  <c r="I30" i="43"/>
  <c r="Q29" i="43"/>
  <c r="I29" i="43"/>
  <c r="Q28" i="43"/>
  <c r="I28" i="43"/>
  <c r="Q27" i="43"/>
  <c r="I27" i="43"/>
  <c r="Q26" i="43"/>
  <c r="I26" i="43"/>
  <c r="Q25" i="43"/>
  <c r="I25" i="43"/>
  <c r="Q24" i="43"/>
  <c r="I24" i="43"/>
  <c r="Q23" i="43"/>
  <c r="I23" i="43"/>
  <c r="Q22" i="43"/>
  <c r="I22" i="43"/>
  <c r="Q21" i="43"/>
  <c r="I21" i="43"/>
  <c r="Q20" i="43"/>
  <c r="I20" i="43"/>
  <c r="Q19" i="43"/>
  <c r="I19" i="43"/>
  <c r="Q18" i="43"/>
  <c r="I18" i="43"/>
  <c r="Q17" i="43"/>
  <c r="I17" i="43"/>
  <c r="Q16" i="43"/>
  <c r="I16" i="43"/>
  <c r="Q15" i="43"/>
  <c r="I15" i="43"/>
  <c r="Q14" i="43"/>
  <c r="I14" i="43"/>
  <c r="Q13" i="43"/>
  <c r="I13" i="43"/>
  <c r="Q12" i="43"/>
  <c r="I12" i="43"/>
  <c r="Q11" i="43"/>
  <c r="I11" i="43"/>
  <c r="Q10" i="43"/>
  <c r="I10" i="43"/>
  <c r="Q9" i="43"/>
  <c r="I9" i="43"/>
  <c r="Q8" i="43"/>
  <c r="I8" i="43"/>
  <c r="Q7" i="43"/>
  <c r="I7" i="43"/>
  <c r="Q6" i="43"/>
  <c r="I6" i="43"/>
  <c r="A6" i="43"/>
  <c r="A7" i="43" s="1"/>
  <c r="A8" i="43" s="1"/>
  <c r="A9" i="43" s="1"/>
  <c r="A10" i="43" s="1"/>
  <c r="A11" i="43" s="1"/>
  <c r="A12" i="43" s="1"/>
  <c r="A13" i="43" s="1"/>
  <c r="A14" i="43" s="1"/>
  <c r="A15" i="43" s="1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26" i="43" s="1"/>
  <c r="A27" i="43" s="1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38" i="43" s="1"/>
  <c r="A39" i="43" s="1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50" i="43" s="1"/>
  <c r="A51" i="43" s="1"/>
  <c r="A52" i="43" s="1"/>
  <c r="I5" i="43"/>
  <c r="H5" i="43"/>
  <c r="H6" i="43" s="1"/>
  <c r="H7" i="43" s="1"/>
  <c r="H8" i="43" s="1"/>
  <c r="H9" i="43" s="1"/>
  <c r="H10" i="43" s="1"/>
  <c r="H11" i="43" s="1"/>
  <c r="H12" i="43" s="1"/>
  <c r="H13" i="43" s="1"/>
  <c r="H14" i="43" s="1"/>
  <c r="H15" i="43" s="1"/>
  <c r="H16" i="43" s="1"/>
  <c r="H17" i="43" s="1"/>
  <c r="H18" i="43" s="1"/>
  <c r="H19" i="43" s="1"/>
  <c r="H20" i="43" s="1"/>
  <c r="H21" i="43" s="1"/>
  <c r="H22" i="43" s="1"/>
  <c r="H23" i="43" s="1"/>
  <c r="H24" i="43" s="1"/>
  <c r="H25" i="43" s="1"/>
  <c r="H26" i="43" s="1"/>
  <c r="H27" i="43" s="1"/>
  <c r="H28" i="43" s="1"/>
  <c r="H29" i="43" s="1"/>
  <c r="H30" i="43" s="1"/>
  <c r="H31" i="43" s="1"/>
  <c r="H32" i="43" s="1"/>
  <c r="H33" i="43" s="1"/>
  <c r="H34" i="43" s="1"/>
  <c r="H35" i="43" s="1"/>
  <c r="H36" i="43" s="1"/>
  <c r="H37" i="43" s="1"/>
  <c r="H38" i="43" s="1"/>
  <c r="H39" i="43" s="1"/>
  <c r="H40" i="43" s="1"/>
  <c r="H41" i="43" s="1"/>
  <c r="H42" i="43" s="1"/>
  <c r="H43" i="43" s="1"/>
  <c r="H44" i="43" s="1"/>
  <c r="H45" i="43" s="1"/>
  <c r="H46" i="43" s="1"/>
  <c r="H47" i="43" s="1"/>
  <c r="H48" i="43" s="1"/>
  <c r="H49" i="43" s="1"/>
  <c r="H50" i="43" s="1"/>
  <c r="H51" i="43" s="1"/>
  <c r="H52" i="43" s="1"/>
  <c r="S4" i="43"/>
  <c r="I4" i="43"/>
  <c r="H4" i="43"/>
  <c r="T3" i="43"/>
  <c r="G4" i="43" s="1"/>
  <c r="J4" i="43" s="1"/>
  <c r="K4" i="43" s="1"/>
  <c r="S3" i="43"/>
  <c r="N3" i="43"/>
  <c r="Q5" i="43"/>
  <c r="Q52" i="42"/>
  <c r="I52" i="42"/>
  <c r="Q51" i="42"/>
  <c r="L51" i="42"/>
  <c r="N51" i="42" s="1"/>
  <c r="M51" i="42" s="1"/>
  <c r="I51" i="42"/>
  <c r="Q50" i="42"/>
  <c r="L50" i="42"/>
  <c r="N50" i="42" s="1"/>
  <c r="M50" i="42" s="1"/>
  <c r="I50" i="42"/>
  <c r="Q49" i="42"/>
  <c r="I49" i="42"/>
  <c r="Q48" i="42"/>
  <c r="L48" i="42"/>
  <c r="N48" i="42" s="1"/>
  <c r="M48" i="42" s="1"/>
  <c r="I48" i="42"/>
  <c r="Q47" i="42"/>
  <c r="L47" i="42"/>
  <c r="N47" i="42" s="1"/>
  <c r="M47" i="42" s="1"/>
  <c r="I47" i="42"/>
  <c r="Q46" i="42"/>
  <c r="I46" i="42"/>
  <c r="Q45" i="42"/>
  <c r="L45" i="42"/>
  <c r="N45" i="42" s="1"/>
  <c r="M45" i="42" s="1"/>
  <c r="I45" i="42"/>
  <c r="Q44" i="42"/>
  <c r="L44" i="42"/>
  <c r="N44" i="42" s="1"/>
  <c r="M44" i="42" s="1"/>
  <c r="I44" i="42"/>
  <c r="Q43" i="42"/>
  <c r="I43" i="42"/>
  <c r="Q42" i="42"/>
  <c r="L42" i="42"/>
  <c r="N42" i="42" s="1"/>
  <c r="M42" i="42" s="1"/>
  <c r="I42" i="42"/>
  <c r="Q41" i="42"/>
  <c r="L41" i="42"/>
  <c r="N41" i="42" s="1"/>
  <c r="M41" i="42" s="1"/>
  <c r="I41" i="42"/>
  <c r="Q40" i="42"/>
  <c r="I40" i="42"/>
  <c r="Q39" i="42"/>
  <c r="L39" i="42"/>
  <c r="N39" i="42" s="1"/>
  <c r="M39" i="42" s="1"/>
  <c r="I39" i="42"/>
  <c r="Q38" i="42"/>
  <c r="L38" i="42"/>
  <c r="N38" i="42" s="1"/>
  <c r="M38" i="42" s="1"/>
  <c r="I38" i="42"/>
  <c r="Q37" i="42"/>
  <c r="I37" i="42"/>
  <c r="Q36" i="42"/>
  <c r="L36" i="42"/>
  <c r="N36" i="42" s="1"/>
  <c r="M36" i="42" s="1"/>
  <c r="I36" i="42"/>
  <c r="Q35" i="42"/>
  <c r="L35" i="42"/>
  <c r="N35" i="42" s="1"/>
  <c r="M35" i="42" s="1"/>
  <c r="I35" i="42"/>
  <c r="Q34" i="42"/>
  <c r="I34" i="42"/>
  <c r="Q33" i="42"/>
  <c r="L33" i="42"/>
  <c r="N33" i="42" s="1"/>
  <c r="M33" i="42" s="1"/>
  <c r="I33" i="42"/>
  <c r="Q32" i="42"/>
  <c r="L32" i="42"/>
  <c r="N32" i="42" s="1"/>
  <c r="M32" i="42" s="1"/>
  <c r="I32" i="42"/>
  <c r="Q31" i="42"/>
  <c r="I31" i="42"/>
  <c r="Q30" i="42"/>
  <c r="L30" i="42"/>
  <c r="N30" i="42" s="1"/>
  <c r="M30" i="42" s="1"/>
  <c r="I30" i="42"/>
  <c r="Q29" i="42"/>
  <c r="L29" i="42"/>
  <c r="N29" i="42" s="1"/>
  <c r="M29" i="42" s="1"/>
  <c r="I29" i="42"/>
  <c r="Q28" i="42"/>
  <c r="I28" i="42"/>
  <c r="Q27" i="42"/>
  <c r="L27" i="42"/>
  <c r="N27" i="42" s="1"/>
  <c r="M27" i="42" s="1"/>
  <c r="I27" i="42"/>
  <c r="Q26" i="42"/>
  <c r="L26" i="42"/>
  <c r="N26" i="42" s="1"/>
  <c r="M26" i="42" s="1"/>
  <c r="I26" i="42"/>
  <c r="Q25" i="42"/>
  <c r="I25" i="42"/>
  <c r="Q24" i="42"/>
  <c r="L24" i="42"/>
  <c r="N24" i="42" s="1"/>
  <c r="M24" i="42" s="1"/>
  <c r="I24" i="42"/>
  <c r="Q23" i="42"/>
  <c r="L23" i="42"/>
  <c r="N23" i="42" s="1"/>
  <c r="M23" i="42" s="1"/>
  <c r="I23" i="42"/>
  <c r="Q22" i="42"/>
  <c r="I22" i="42"/>
  <c r="Q21" i="42"/>
  <c r="L21" i="42"/>
  <c r="N21" i="42" s="1"/>
  <c r="M21" i="42" s="1"/>
  <c r="I21" i="42"/>
  <c r="Q20" i="42"/>
  <c r="L20" i="42"/>
  <c r="N20" i="42" s="1"/>
  <c r="M20" i="42" s="1"/>
  <c r="I20" i="42"/>
  <c r="Q19" i="42"/>
  <c r="I19" i="42"/>
  <c r="Q18" i="42"/>
  <c r="L18" i="42"/>
  <c r="N18" i="42" s="1"/>
  <c r="M18" i="42" s="1"/>
  <c r="I18" i="42"/>
  <c r="Q17" i="42"/>
  <c r="L17" i="42"/>
  <c r="N17" i="42" s="1"/>
  <c r="M17" i="42" s="1"/>
  <c r="I17" i="42"/>
  <c r="S16" i="42"/>
  <c r="Q16" i="42"/>
  <c r="I16" i="42"/>
  <c r="Q15" i="42"/>
  <c r="I15" i="42"/>
  <c r="Q14" i="42"/>
  <c r="I14" i="42"/>
  <c r="Q13" i="42"/>
  <c r="I13" i="42"/>
  <c r="Q12" i="42"/>
  <c r="I12" i="42"/>
  <c r="Q11" i="42"/>
  <c r="I11" i="42"/>
  <c r="Q10" i="42"/>
  <c r="I10" i="42"/>
  <c r="Q9" i="42"/>
  <c r="I9" i="42"/>
  <c r="Q8" i="42"/>
  <c r="I8" i="42"/>
  <c r="Q7" i="42"/>
  <c r="I7" i="42"/>
  <c r="Q6" i="42"/>
  <c r="I6" i="42"/>
  <c r="A6" i="42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26" i="42" s="1"/>
  <c r="A27" i="42" s="1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38" i="42" s="1"/>
  <c r="A39" i="42" s="1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50" i="42" s="1"/>
  <c r="A51" i="42" s="1"/>
  <c r="A52" i="42" s="1"/>
  <c r="I5" i="42"/>
  <c r="S4" i="42"/>
  <c r="L4" i="42"/>
  <c r="N4" i="42" s="1"/>
  <c r="M4" i="42" s="1"/>
  <c r="I4" i="42"/>
  <c r="H4" i="42"/>
  <c r="H5" i="42" s="1"/>
  <c r="H6" i="42" s="1"/>
  <c r="H7" i="42" s="1"/>
  <c r="H8" i="42" s="1"/>
  <c r="H9" i="42" s="1"/>
  <c r="H10" i="42" s="1"/>
  <c r="H11" i="42" s="1"/>
  <c r="H12" i="42" s="1"/>
  <c r="H13" i="42" s="1"/>
  <c r="H14" i="42" s="1"/>
  <c r="H15" i="42" s="1"/>
  <c r="H16" i="42" s="1"/>
  <c r="H17" i="42" s="1"/>
  <c r="H18" i="42" s="1"/>
  <c r="H19" i="42" s="1"/>
  <c r="H20" i="42" s="1"/>
  <c r="H21" i="42" s="1"/>
  <c r="H22" i="42" s="1"/>
  <c r="H23" i="42" s="1"/>
  <c r="H24" i="42" s="1"/>
  <c r="H25" i="42" s="1"/>
  <c r="H26" i="42" s="1"/>
  <c r="H27" i="42" s="1"/>
  <c r="H28" i="42" s="1"/>
  <c r="H29" i="42" s="1"/>
  <c r="H30" i="42" s="1"/>
  <c r="H31" i="42" s="1"/>
  <c r="H32" i="42" s="1"/>
  <c r="H33" i="42" s="1"/>
  <c r="H34" i="42" s="1"/>
  <c r="H35" i="42" s="1"/>
  <c r="H36" i="42" s="1"/>
  <c r="H37" i="42" s="1"/>
  <c r="H38" i="42" s="1"/>
  <c r="H39" i="42" s="1"/>
  <c r="H40" i="42" s="1"/>
  <c r="H41" i="42" s="1"/>
  <c r="H42" i="42" s="1"/>
  <c r="H43" i="42" s="1"/>
  <c r="H44" i="42" s="1"/>
  <c r="H45" i="42" s="1"/>
  <c r="H46" i="42" s="1"/>
  <c r="H47" i="42" s="1"/>
  <c r="H48" i="42" s="1"/>
  <c r="H49" i="42" s="1"/>
  <c r="H50" i="42" s="1"/>
  <c r="H51" i="42" s="1"/>
  <c r="H52" i="42" s="1"/>
  <c r="T3" i="42"/>
  <c r="S3" i="42"/>
  <c r="N3" i="42"/>
  <c r="Q52" i="41"/>
  <c r="I52" i="41"/>
  <c r="Q51" i="41"/>
  <c r="I51" i="41"/>
  <c r="Q50" i="41"/>
  <c r="I50" i="41"/>
  <c r="Q49" i="41"/>
  <c r="I49" i="41"/>
  <c r="Q48" i="41"/>
  <c r="I48" i="41"/>
  <c r="Q47" i="41"/>
  <c r="I47" i="41"/>
  <c r="Q46" i="41"/>
  <c r="I46" i="41"/>
  <c r="Q45" i="41"/>
  <c r="I45" i="41"/>
  <c r="Q44" i="41"/>
  <c r="I44" i="41"/>
  <c r="Q43" i="41"/>
  <c r="I43" i="41"/>
  <c r="Q42" i="41"/>
  <c r="I42" i="41"/>
  <c r="Q41" i="41"/>
  <c r="I41" i="41"/>
  <c r="Q40" i="41"/>
  <c r="I40" i="41"/>
  <c r="Q39" i="41"/>
  <c r="I39" i="41"/>
  <c r="Q38" i="41"/>
  <c r="I38" i="41"/>
  <c r="Q37" i="41"/>
  <c r="I37" i="41"/>
  <c r="Q36" i="41"/>
  <c r="I36" i="41"/>
  <c r="Q35" i="41"/>
  <c r="I35" i="41"/>
  <c r="Q34" i="41"/>
  <c r="I34" i="41"/>
  <c r="Q33" i="41"/>
  <c r="I33" i="41"/>
  <c r="Q32" i="41"/>
  <c r="I32" i="41"/>
  <c r="Q31" i="41"/>
  <c r="I31" i="41"/>
  <c r="Q30" i="41"/>
  <c r="I30" i="41"/>
  <c r="Q29" i="41"/>
  <c r="I29" i="41"/>
  <c r="Q28" i="41"/>
  <c r="I28" i="41"/>
  <c r="Q27" i="41"/>
  <c r="I27" i="41"/>
  <c r="Q26" i="41"/>
  <c r="I26" i="41"/>
  <c r="Q25" i="41"/>
  <c r="I25" i="41"/>
  <c r="Q24" i="41"/>
  <c r="I24" i="41"/>
  <c r="Q23" i="41"/>
  <c r="I23" i="41"/>
  <c r="Q22" i="41"/>
  <c r="I22" i="41"/>
  <c r="Q21" i="41"/>
  <c r="I21" i="41"/>
  <c r="Q20" i="41"/>
  <c r="I20" i="41"/>
  <c r="Q19" i="41"/>
  <c r="I19" i="41"/>
  <c r="Q18" i="41"/>
  <c r="L18" i="41"/>
  <c r="N18" i="41" s="1"/>
  <c r="M18" i="41" s="1"/>
  <c r="I18" i="41"/>
  <c r="Q17" i="41"/>
  <c r="L17" i="41"/>
  <c r="N17" i="41" s="1"/>
  <c r="M17" i="41" s="1"/>
  <c r="I17" i="41"/>
  <c r="S16" i="41"/>
  <c r="Q16" i="41"/>
  <c r="I16" i="41"/>
  <c r="Q15" i="41"/>
  <c r="I15" i="41"/>
  <c r="Q14" i="41"/>
  <c r="I14" i="41"/>
  <c r="Q13" i="41"/>
  <c r="I13" i="41"/>
  <c r="Q12" i="41"/>
  <c r="I12" i="41"/>
  <c r="Q11" i="41"/>
  <c r="I11" i="41"/>
  <c r="Q10" i="41"/>
  <c r="I10" i="41"/>
  <c r="I9" i="41"/>
  <c r="I8" i="41"/>
  <c r="I7" i="41"/>
  <c r="I6" i="41"/>
  <c r="A6" i="41"/>
  <c r="A7" i="41" s="1"/>
  <c r="A8" i="41" s="1"/>
  <c r="A9" i="41" s="1"/>
  <c r="A10" i="41" s="1"/>
  <c r="A11" i="41" s="1"/>
  <c r="A12" i="41" s="1"/>
  <c r="A13" i="41" s="1"/>
  <c r="A14" i="41" s="1"/>
  <c r="A15" i="41" s="1"/>
  <c r="A16" i="41" s="1"/>
  <c r="A17" i="41" s="1"/>
  <c r="A18" i="41" s="1"/>
  <c r="A19" i="41" s="1"/>
  <c r="A20" i="41" s="1"/>
  <c r="A21" i="41" s="1"/>
  <c r="A22" i="41" s="1"/>
  <c r="A23" i="41" s="1"/>
  <c r="A24" i="41" s="1"/>
  <c r="A25" i="41" s="1"/>
  <c r="A26" i="41" s="1"/>
  <c r="A27" i="41" s="1"/>
  <c r="A28" i="41" s="1"/>
  <c r="A29" i="41" s="1"/>
  <c r="A30" i="41" s="1"/>
  <c r="A31" i="41" s="1"/>
  <c r="A32" i="41" s="1"/>
  <c r="A33" i="41" s="1"/>
  <c r="A34" i="41" s="1"/>
  <c r="A35" i="41" s="1"/>
  <c r="A36" i="41" s="1"/>
  <c r="A37" i="41" s="1"/>
  <c r="A38" i="41" s="1"/>
  <c r="A39" i="41" s="1"/>
  <c r="A40" i="41" s="1"/>
  <c r="A41" i="41" s="1"/>
  <c r="A42" i="41" s="1"/>
  <c r="A43" i="41" s="1"/>
  <c r="A44" i="41" s="1"/>
  <c r="A45" i="41" s="1"/>
  <c r="A46" i="41" s="1"/>
  <c r="A47" i="41" s="1"/>
  <c r="A48" i="41" s="1"/>
  <c r="A49" i="41" s="1"/>
  <c r="A50" i="41" s="1"/>
  <c r="A51" i="41" s="1"/>
  <c r="A52" i="41" s="1"/>
  <c r="I5" i="41"/>
  <c r="S4" i="41"/>
  <c r="L4" i="41"/>
  <c r="I4" i="41"/>
  <c r="H4" i="41"/>
  <c r="H5" i="41" s="1"/>
  <c r="H6" i="41" s="1"/>
  <c r="H7" i="41" s="1"/>
  <c r="H8" i="41" s="1"/>
  <c r="H9" i="41" s="1"/>
  <c r="H10" i="41" s="1"/>
  <c r="H11" i="41" s="1"/>
  <c r="H12" i="41" s="1"/>
  <c r="H13" i="41" s="1"/>
  <c r="H14" i="41" s="1"/>
  <c r="H15" i="41" s="1"/>
  <c r="H16" i="41" s="1"/>
  <c r="H17" i="41" s="1"/>
  <c r="H18" i="41" s="1"/>
  <c r="H19" i="41" s="1"/>
  <c r="H20" i="41" s="1"/>
  <c r="H21" i="41" s="1"/>
  <c r="H22" i="41" s="1"/>
  <c r="H23" i="41" s="1"/>
  <c r="H24" i="41" s="1"/>
  <c r="H25" i="41" s="1"/>
  <c r="H26" i="41" s="1"/>
  <c r="H27" i="41" s="1"/>
  <c r="H28" i="41" s="1"/>
  <c r="H29" i="41" s="1"/>
  <c r="H30" i="41" s="1"/>
  <c r="H31" i="41" s="1"/>
  <c r="H32" i="41" s="1"/>
  <c r="H33" i="41" s="1"/>
  <c r="H34" i="41" s="1"/>
  <c r="H35" i="41" s="1"/>
  <c r="H36" i="41" s="1"/>
  <c r="H37" i="41" s="1"/>
  <c r="H38" i="41" s="1"/>
  <c r="H39" i="41" s="1"/>
  <c r="H40" i="41" s="1"/>
  <c r="H41" i="41" s="1"/>
  <c r="H42" i="41" s="1"/>
  <c r="H43" i="41" s="1"/>
  <c r="H44" i="41" s="1"/>
  <c r="H45" i="41" s="1"/>
  <c r="H46" i="41" s="1"/>
  <c r="H47" i="41" s="1"/>
  <c r="H48" i="41" s="1"/>
  <c r="H49" i="41" s="1"/>
  <c r="H50" i="41" s="1"/>
  <c r="H51" i="41" s="1"/>
  <c r="H52" i="41" s="1"/>
  <c r="T3" i="41"/>
  <c r="G4" i="41" s="1"/>
  <c r="J4" i="41" s="1"/>
  <c r="S3" i="41"/>
  <c r="N3" i="41"/>
  <c r="Q9" i="41"/>
  <c r="G24" i="50" l="1"/>
  <c r="J24" i="50" s="1"/>
  <c r="N23" i="46"/>
  <c r="N47" i="46"/>
  <c r="N17" i="46"/>
  <c r="N32" i="46"/>
  <c r="N44" i="46"/>
  <c r="N26" i="46"/>
  <c r="N38" i="46"/>
  <c r="N50" i="46"/>
  <c r="N21" i="46"/>
  <c r="N30" i="46"/>
  <c r="N36" i="46"/>
  <c r="N42" i="46"/>
  <c r="N48" i="46"/>
  <c r="J4" i="46"/>
  <c r="N27" i="46"/>
  <c r="N39" i="46"/>
  <c r="N45" i="46"/>
  <c r="N33" i="46"/>
  <c r="N29" i="46"/>
  <c r="N35" i="46"/>
  <c r="N41" i="46"/>
  <c r="N20" i="46"/>
  <c r="N51" i="46"/>
  <c r="N18" i="46"/>
  <c r="N24" i="46"/>
  <c r="K4" i="46"/>
  <c r="V4" i="46" s="1"/>
  <c r="N4" i="46"/>
  <c r="M4" i="46" s="1"/>
  <c r="Q8" i="46"/>
  <c r="Q6" i="46"/>
  <c r="N42" i="45"/>
  <c r="N21" i="45"/>
  <c r="N33" i="45"/>
  <c r="N45" i="45"/>
  <c r="N20" i="45"/>
  <c r="N32" i="45"/>
  <c r="N44" i="45"/>
  <c r="N24" i="45"/>
  <c r="N36" i="45"/>
  <c r="N48" i="45"/>
  <c r="N26" i="45"/>
  <c r="N50" i="45"/>
  <c r="N27" i="45"/>
  <c r="N39" i="45"/>
  <c r="N51" i="45"/>
  <c r="N38" i="45"/>
  <c r="N23" i="45"/>
  <c r="N35" i="45"/>
  <c r="N47" i="45"/>
  <c r="Q6" i="45"/>
  <c r="Q9" i="45"/>
  <c r="Q7" i="45"/>
  <c r="Q8" i="45"/>
  <c r="K4" i="45"/>
  <c r="L4" i="45" s="1"/>
  <c r="Q17" i="44"/>
  <c r="Q26" i="44"/>
  <c r="Q27" i="44"/>
  <c r="Q28" i="44"/>
  <c r="Q29" i="44"/>
  <c r="Q38" i="44"/>
  <c r="Q47" i="44"/>
  <c r="Q48" i="44"/>
  <c r="Q49" i="44"/>
  <c r="Q10" i="44"/>
  <c r="Q14" i="44"/>
  <c r="Q19" i="44"/>
  <c r="Q21" i="44"/>
  <c r="Q30" i="44"/>
  <c r="Q39" i="44"/>
  <c r="Q40" i="44"/>
  <c r="Q41" i="44"/>
  <c r="Q51" i="44"/>
  <c r="Q22" i="44"/>
  <c r="Q31" i="44"/>
  <c r="Q32" i="44"/>
  <c r="Q33" i="44"/>
  <c r="Q42" i="44"/>
  <c r="Q43" i="44"/>
  <c r="Q44" i="44"/>
  <c r="Q45" i="44"/>
  <c r="Q5" i="44"/>
  <c r="Q8" i="44"/>
  <c r="Q12" i="44"/>
  <c r="Q16" i="44"/>
  <c r="Q18" i="44"/>
  <c r="Q20" i="44"/>
  <c r="Q50" i="44"/>
  <c r="Q7" i="44"/>
  <c r="Q9" i="44"/>
  <c r="Q11" i="44"/>
  <c r="Q13" i="44"/>
  <c r="Q15" i="44"/>
  <c r="Q23" i="44"/>
  <c r="Q24" i="44"/>
  <c r="Q25" i="44"/>
  <c r="Q34" i="44"/>
  <c r="Q35" i="44"/>
  <c r="Q36" i="44"/>
  <c r="Q37" i="44"/>
  <c r="G4" i="44"/>
  <c r="J4" i="44" s="1"/>
  <c r="Q53" i="43"/>
  <c r="L4" i="43"/>
  <c r="R4" i="43" s="1"/>
  <c r="V4" i="43"/>
  <c r="Q53" i="42"/>
  <c r="T4" i="42"/>
  <c r="G4" i="42"/>
  <c r="J4" i="42" s="1"/>
  <c r="K4" i="41"/>
  <c r="R4" i="41" s="1"/>
  <c r="Q8" i="41"/>
  <c r="Q5" i="41"/>
  <c r="Q7" i="41"/>
  <c r="Q6" i="41"/>
  <c r="N4" i="41"/>
  <c r="M4" i="41" s="1"/>
  <c r="I52" i="40"/>
  <c r="L51" i="40"/>
  <c r="N51" i="40" s="1"/>
  <c r="M51" i="40" s="1"/>
  <c r="I51" i="40"/>
  <c r="L50" i="40"/>
  <c r="N50" i="40" s="1"/>
  <c r="M50" i="40" s="1"/>
  <c r="I50" i="40"/>
  <c r="L49" i="40"/>
  <c r="N49" i="40" s="1"/>
  <c r="M49" i="40" s="1"/>
  <c r="I49" i="40"/>
  <c r="L48" i="40"/>
  <c r="N48" i="40" s="1"/>
  <c r="M48" i="40" s="1"/>
  <c r="I48" i="40"/>
  <c r="Q47" i="40"/>
  <c r="L47" i="40"/>
  <c r="N47" i="40" s="1"/>
  <c r="M47" i="40" s="1"/>
  <c r="I47" i="40"/>
  <c r="L46" i="40"/>
  <c r="N46" i="40" s="1"/>
  <c r="M46" i="40" s="1"/>
  <c r="I46" i="40"/>
  <c r="Q45" i="40"/>
  <c r="L45" i="40"/>
  <c r="N45" i="40" s="1"/>
  <c r="M45" i="40" s="1"/>
  <c r="I45" i="40"/>
  <c r="L44" i="40"/>
  <c r="N44" i="40" s="1"/>
  <c r="M44" i="40" s="1"/>
  <c r="I44" i="40"/>
  <c r="L43" i="40"/>
  <c r="N43" i="40" s="1"/>
  <c r="M43" i="40" s="1"/>
  <c r="I43" i="40"/>
  <c r="L42" i="40"/>
  <c r="N42" i="40" s="1"/>
  <c r="M42" i="40" s="1"/>
  <c r="I42" i="40"/>
  <c r="L41" i="40"/>
  <c r="N41" i="40" s="1"/>
  <c r="M41" i="40" s="1"/>
  <c r="I41" i="40"/>
  <c r="L40" i="40"/>
  <c r="N40" i="40" s="1"/>
  <c r="M40" i="40" s="1"/>
  <c r="I40" i="40"/>
  <c r="Q39" i="40"/>
  <c r="L39" i="40"/>
  <c r="N39" i="40" s="1"/>
  <c r="M39" i="40" s="1"/>
  <c r="I39" i="40"/>
  <c r="L38" i="40"/>
  <c r="N38" i="40" s="1"/>
  <c r="M38" i="40" s="1"/>
  <c r="I38" i="40"/>
  <c r="Q37" i="40"/>
  <c r="L37" i="40"/>
  <c r="N37" i="40" s="1"/>
  <c r="M37" i="40" s="1"/>
  <c r="I37" i="40"/>
  <c r="L36" i="40"/>
  <c r="N36" i="40" s="1"/>
  <c r="M36" i="40" s="1"/>
  <c r="I36" i="40"/>
  <c r="L35" i="40"/>
  <c r="N35" i="40" s="1"/>
  <c r="M35" i="40" s="1"/>
  <c r="I35" i="40"/>
  <c r="L34" i="40"/>
  <c r="N34" i="40" s="1"/>
  <c r="M34" i="40" s="1"/>
  <c r="I34" i="40"/>
  <c r="L33" i="40"/>
  <c r="N33" i="40" s="1"/>
  <c r="M33" i="40" s="1"/>
  <c r="I33" i="40"/>
  <c r="L32" i="40"/>
  <c r="N32" i="40" s="1"/>
  <c r="M32" i="40" s="1"/>
  <c r="I32" i="40"/>
  <c r="Q31" i="40"/>
  <c r="L31" i="40"/>
  <c r="N31" i="40" s="1"/>
  <c r="M31" i="40" s="1"/>
  <c r="I31" i="40"/>
  <c r="L30" i="40"/>
  <c r="N30" i="40" s="1"/>
  <c r="M30" i="40" s="1"/>
  <c r="I30" i="40"/>
  <c r="Q29" i="40"/>
  <c r="L29" i="40"/>
  <c r="N29" i="40" s="1"/>
  <c r="M29" i="40" s="1"/>
  <c r="I29" i="40"/>
  <c r="L28" i="40"/>
  <c r="N28" i="40" s="1"/>
  <c r="M28" i="40" s="1"/>
  <c r="I28" i="40"/>
  <c r="L27" i="40"/>
  <c r="N27" i="40" s="1"/>
  <c r="M27" i="40" s="1"/>
  <c r="I27" i="40"/>
  <c r="L26" i="40"/>
  <c r="N26" i="40" s="1"/>
  <c r="M26" i="40" s="1"/>
  <c r="I26" i="40"/>
  <c r="L25" i="40"/>
  <c r="N25" i="40" s="1"/>
  <c r="M25" i="40" s="1"/>
  <c r="I25" i="40"/>
  <c r="L24" i="40"/>
  <c r="N24" i="40" s="1"/>
  <c r="M24" i="40" s="1"/>
  <c r="I24" i="40"/>
  <c r="L23" i="40"/>
  <c r="N23" i="40" s="1"/>
  <c r="M23" i="40" s="1"/>
  <c r="I23" i="40"/>
  <c r="L22" i="40"/>
  <c r="N22" i="40" s="1"/>
  <c r="M22" i="40" s="1"/>
  <c r="I22" i="40"/>
  <c r="Q21" i="40"/>
  <c r="L21" i="40"/>
  <c r="N21" i="40" s="1"/>
  <c r="M21" i="40" s="1"/>
  <c r="I21" i="40"/>
  <c r="L20" i="40"/>
  <c r="N20" i="40" s="1"/>
  <c r="M20" i="40" s="1"/>
  <c r="I20" i="40"/>
  <c r="Q19" i="40"/>
  <c r="L19" i="40"/>
  <c r="N19" i="40" s="1"/>
  <c r="M19" i="40" s="1"/>
  <c r="I19" i="40"/>
  <c r="S18" i="40"/>
  <c r="L18" i="40"/>
  <c r="N18" i="40" s="1"/>
  <c r="M18" i="40" s="1"/>
  <c r="I18" i="40"/>
  <c r="S17" i="40"/>
  <c r="L17" i="40"/>
  <c r="N17" i="40" s="1"/>
  <c r="M17" i="40" s="1"/>
  <c r="I17" i="40"/>
  <c r="I16" i="40"/>
  <c r="I15" i="40"/>
  <c r="I14" i="40"/>
  <c r="I13" i="40"/>
  <c r="I12" i="40"/>
  <c r="I11" i="40"/>
  <c r="I10" i="40"/>
  <c r="I9" i="40"/>
  <c r="I8" i="40"/>
  <c r="I7" i="40"/>
  <c r="I6" i="40"/>
  <c r="A6" i="40"/>
  <c r="A7" i="40" s="1"/>
  <c r="A8" i="40" s="1"/>
  <c r="A9" i="40" s="1"/>
  <c r="A10" i="40" s="1"/>
  <c r="A11" i="40" s="1"/>
  <c r="A12" i="40" s="1"/>
  <c r="A13" i="40" s="1"/>
  <c r="A14" i="40" s="1"/>
  <c r="A15" i="40" s="1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26" i="40" s="1"/>
  <c r="A27" i="40" s="1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38" i="40" s="1"/>
  <c r="A39" i="40" s="1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50" i="40" s="1"/>
  <c r="A51" i="40" s="1"/>
  <c r="A52" i="40" s="1"/>
  <c r="I5" i="40"/>
  <c r="L4" i="40"/>
  <c r="N4" i="40" s="1"/>
  <c r="M4" i="40" s="1"/>
  <c r="I4" i="40"/>
  <c r="H4" i="40"/>
  <c r="H5" i="40" s="1"/>
  <c r="H6" i="40" s="1"/>
  <c r="H7" i="40" s="1"/>
  <c r="H8" i="40" s="1"/>
  <c r="H9" i="40" s="1"/>
  <c r="H10" i="40" s="1"/>
  <c r="H11" i="40" s="1"/>
  <c r="H12" i="40" s="1"/>
  <c r="H13" i="40" s="1"/>
  <c r="H14" i="40" s="1"/>
  <c r="H15" i="40" s="1"/>
  <c r="H16" i="40" s="1"/>
  <c r="H17" i="40" s="1"/>
  <c r="H18" i="40" s="1"/>
  <c r="H19" i="40" s="1"/>
  <c r="H20" i="40" s="1"/>
  <c r="H21" i="40" s="1"/>
  <c r="H22" i="40" s="1"/>
  <c r="H23" i="40" s="1"/>
  <c r="H24" i="40" s="1"/>
  <c r="H25" i="40" s="1"/>
  <c r="H26" i="40" s="1"/>
  <c r="H27" i="40" s="1"/>
  <c r="H28" i="40" s="1"/>
  <c r="H29" i="40" s="1"/>
  <c r="H30" i="40" s="1"/>
  <c r="H31" i="40" s="1"/>
  <c r="H32" i="40" s="1"/>
  <c r="H33" i="40" s="1"/>
  <c r="H34" i="40" s="1"/>
  <c r="H35" i="40" s="1"/>
  <c r="H36" i="40" s="1"/>
  <c r="H37" i="40" s="1"/>
  <c r="H38" i="40" s="1"/>
  <c r="H39" i="40" s="1"/>
  <c r="H40" i="40" s="1"/>
  <c r="H41" i="40" s="1"/>
  <c r="H42" i="40" s="1"/>
  <c r="H43" i="40" s="1"/>
  <c r="H44" i="40" s="1"/>
  <c r="H45" i="40" s="1"/>
  <c r="H46" i="40" s="1"/>
  <c r="H47" i="40" s="1"/>
  <c r="H48" i="40" s="1"/>
  <c r="H49" i="40" s="1"/>
  <c r="H50" i="40" s="1"/>
  <c r="H51" i="40" s="1"/>
  <c r="H52" i="40" s="1"/>
  <c r="T3" i="40"/>
  <c r="G4" i="40" s="1"/>
  <c r="J4" i="40" s="1"/>
  <c r="S3" i="40"/>
  <c r="N3" i="40"/>
  <c r="Q23" i="40"/>
  <c r="I52" i="39"/>
  <c r="L51" i="39"/>
  <c r="N51" i="39" s="1"/>
  <c r="M51" i="39" s="1"/>
  <c r="I51" i="39"/>
  <c r="L50" i="39"/>
  <c r="N50" i="39" s="1"/>
  <c r="M50" i="39" s="1"/>
  <c r="I50" i="39"/>
  <c r="I49" i="39"/>
  <c r="L48" i="39"/>
  <c r="N48" i="39" s="1"/>
  <c r="M48" i="39" s="1"/>
  <c r="I48" i="39"/>
  <c r="L47" i="39"/>
  <c r="N47" i="39" s="1"/>
  <c r="M47" i="39" s="1"/>
  <c r="I47" i="39"/>
  <c r="I46" i="39"/>
  <c r="L45" i="39"/>
  <c r="N45" i="39" s="1"/>
  <c r="M45" i="39" s="1"/>
  <c r="I45" i="39"/>
  <c r="L44" i="39"/>
  <c r="N44" i="39" s="1"/>
  <c r="M44" i="39" s="1"/>
  <c r="I44" i="39"/>
  <c r="I43" i="39"/>
  <c r="L42" i="39"/>
  <c r="N42" i="39" s="1"/>
  <c r="M42" i="39" s="1"/>
  <c r="I42" i="39"/>
  <c r="L41" i="39"/>
  <c r="N41" i="39" s="1"/>
  <c r="M41" i="39" s="1"/>
  <c r="I41" i="39"/>
  <c r="I40" i="39"/>
  <c r="L39" i="39"/>
  <c r="N39" i="39" s="1"/>
  <c r="M39" i="39" s="1"/>
  <c r="I39" i="39"/>
  <c r="L38" i="39"/>
  <c r="N38" i="39" s="1"/>
  <c r="M38" i="39" s="1"/>
  <c r="I38" i="39"/>
  <c r="I37" i="39"/>
  <c r="L36" i="39"/>
  <c r="N36" i="39" s="1"/>
  <c r="M36" i="39" s="1"/>
  <c r="I36" i="39"/>
  <c r="L35" i="39"/>
  <c r="N35" i="39" s="1"/>
  <c r="M35" i="39" s="1"/>
  <c r="I35" i="39"/>
  <c r="I34" i="39"/>
  <c r="L33" i="39"/>
  <c r="N33" i="39" s="1"/>
  <c r="M33" i="39" s="1"/>
  <c r="I33" i="39"/>
  <c r="L32" i="39"/>
  <c r="N32" i="39" s="1"/>
  <c r="M32" i="39" s="1"/>
  <c r="I32" i="39"/>
  <c r="I31" i="39"/>
  <c r="L30" i="39"/>
  <c r="N30" i="39" s="1"/>
  <c r="M30" i="39" s="1"/>
  <c r="I30" i="39"/>
  <c r="L29" i="39"/>
  <c r="N29" i="39" s="1"/>
  <c r="M29" i="39" s="1"/>
  <c r="I29" i="39"/>
  <c r="I28" i="39"/>
  <c r="L27" i="39"/>
  <c r="N27" i="39" s="1"/>
  <c r="M27" i="39" s="1"/>
  <c r="I27" i="39"/>
  <c r="L26" i="39"/>
  <c r="N26" i="39" s="1"/>
  <c r="M26" i="39" s="1"/>
  <c r="I26" i="39"/>
  <c r="I25" i="39"/>
  <c r="L24" i="39"/>
  <c r="N24" i="39" s="1"/>
  <c r="M24" i="39" s="1"/>
  <c r="I24" i="39"/>
  <c r="L23" i="39"/>
  <c r="N23" i="39" s="1"/>
  <c r="M23" i="39" s="1"/>
  <c r="I23" i="39"/>
  <c r="I22" i="39"/>
  <c r="L21" i="39"/>
  <c r="N21" i="39" s="1"/>
  <c r="M21" i="39" s="1"/>
  <c r="I21" i="39"/>
  <c r="L20" i="39"/>
  <c r="N20" i="39" s="1"/>
  <c r="M20" i="39" s="1"/>
  <c r="I20" i="39"/>
  <c r="I19" i="39"/>
  <c r="L18" i="39"/>
  <c r="N18" i="39" s="1"/>
  <c r="M18" i="39" s="1"/>
  <c r="I18" i="39"/>
  <c r="L17" i="39"/>
  <c r="N17" i="39" s="1"/>
  <c r="M17" i="39" s="1"/>
  <c r="I17" i="39"/>
  <c r="I16" i="39"/>
  <c r="I15" i="39"/>
  <c r="I14" i="39"/>
  <c r="I13" i="39"/>
  <c r="I12" i="39"/>
  <c r="I11" i="39"/>
  <c r="I10" i="39"/>
  <c r="I9" i="39"/>
  <c r="I8" i="39"/>
  <c r="I7" i="39"/>
  <c r="I6" i="39"/>
  <c r="A6" i="39"/>
  <c r="A7" i="39" s="1"/>
  <c r="A8" i="39" s="1"/>
  <c r="A9" i="39" s="1"/>
  <c r="A10" i="39" s="1"/>
  <c r="A11" i="39" s="1"/>
  <c r="A12" i="39" s="1"/>
  <c r="A13" i="39" s="1"/>
  <c r="A14" i="39" s="1"/>
  <c r="A15" i="39" s="1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26" i="39" s="1"/>
  <c r="A27" i="39" s="1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38" i="39" s="1"/>
  <c r="A39" i="39" s="1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50" i="39" s="1"/>
  <c r="A51" i="39" s="1"/>
  <c r="A52" i="39" s="1"/>
  <c r="L5" i="39"/>
  <c r="N5" i="39" s="1"/>
  <c r="M5" i="39" s="1"/>
  <c r="I5" i="39"/>
  <c r="H5" i="39"/>
  <c r="H6" i="39" s="1"/>
  <c r="H7" i="39" s="1"/>
  <c r="H8" i="39" s="1"/>
  <c r="H9" i="39" s="1"/>
  <c r="H10" i="39" s="1"/>
  <c r="H11" i="39" s="1"/>
  <c r="H12" i="39" s="1"/>
  <c r="H13" i="39" s="1"/>
  <c r="H14" i="39" s="1"/>
  <c r="H15" i="39" s="1"/>
  <c r="H16" i="39" s="1"/>
  <c r="H17" i="39" s="1"/>
  <c r="H18" i="39" s="1"/>
  <c r="H19" i="39" s="1"/>
  <c r="H20" i="39" s="1"/>
  <c r="H21" i="39" s="1"/>
  <c r="H22" i="39" s="1"/>
  <c r="H23" i="39" s="1"/>
  <c r="H24" i="39" s="1"/>
  <c r="H25" i="39" s="1"/>
  <c r="H26" i="39" s="1"/>
  <c r="H27" i="39" s="1"/>
  <c r="H28" i="39" s="1"/>
  <c r="H29" i="39" s="1"/>
  <c r="H30" i="39" s="1"/>
  <c r="H31" i="39" s="1"/>
  <c r="H32" i="39" s="1"/>
  <c r="H33" i="39" s="1"/>
  <c r="H34" i="39" s="1"/>
  <c r="H35" i="39" s="1"/>
  <c r="H36" i="39" s="1"/>
  <c r="H37" i="39" s="1"/>
  <c r="H38" i="39" s="1"/>
  <c r="H39" i="39" s="1"/>
  <c r="H40" i="39" s="1"/>
  <c r="H41" i="39" s="1"/>
  <c r="H42" i="39" s="1"/>
  <c r="H43" i="39" s="1"/>
  <c r="H44" i="39" s="1"/>
  <c r="H45" i="39" s="1"/>
  <c r="H46" i="39" s="1"/>
  <c r="H47" i="39" s="1"/>
  <c r="H48" i="39" s="1"/>
  <c r="H49" i="39" s="1"/>
  <c r="H50" i="39" s="1"/>
  <c r="H51" i="39" s="1"/>
  <c r="H52" i="39" s="1"/>
  <c r="I4" i="39"/>
  <c r="H4" i="39"/>
  <c r="T3" i="39"/>
  <c r="G4" i="39" s="1"/>
  <c r="S3" i="39"/>
  <c r="N3" i="39"/>
  <c r="Q52" i="39"/>
  <c r="K24" i="50" l="1"/>
  <c r="R24" i="50" s="1"/>
  <c r="Q53" i="46"/>
  <c r="R4" i="46"/>
  <c r="T4" i="46"/>
  <c r="V4" i="45"/>
  <c r="Q53" i="45"/>
  <c r="N4" i="45"/>
  <c r="R4" i="45"/>
  <c r="Q53" i="44"/>
  <c r="V4" i="44"/>
  <c r="K4" i="44"/>
  <c r="N4" i="43"/>
  <c r="G5" i="42"/>
  <c r="K4" i="42"/>
  <c r="R4" i="42" s="1"/>
  <c r="V4" i="41"/>
  <c r="T4" i="41"/>
  <c r="Q53" i="41"/>
  <c r="Q6" i="40"/>
  <c r="K4" i="40"/>
  <c r="V4" i="40" s="1"/>
  <c r="Q7" i="40"/>
  <c r="Q52" i="40"/>
  <c r="Q50" i="40"/>
  <c r="Q48" i="40"/>
  <c r="Q46" i="40"/>
  <c r="Q44" i="40"/>
  <c r="Q42" i="40"/>
  <c r="Q40" i="40"/>
  <c r="Q38" i="40"/>
  <c r="Q36" i="40"/>
  <c r="Q34" i="40"/>
  <c r="Q32" i="40"/>
  <c r="Q30" i="40"/>
  <c r="Q28" i="40"/>
  <c r="Q26" i="40"/>
  <c r="Q51" i="40"/>
  <c r="Q43" i="40"/>
  <c r="Q35" i="40"/>
  <c r="Q27" i="40"/>
  <c r="Q49" i="40"/>
  <c r="Q41" i="40"/>
  <c r="Q33" i="40"/>
  <c r="Q25" i="40"/>
  <c r="Q24" i="40"/>
  <c r="Q22" i="40"/>
  <c r="Q20" i="40"/>
  <c r="Q18" i="40"/>
  <c r="Q16" i="40"/>
  <c r="Q14" i="40"/>
  <c r="Q12" i="40"/>
  <c r="Q10" i="40"/>
  <c r="Q8" i="40"/>
  <c r="Q5" i="40"/>
  <c r="Q9" i="40"/>
  <c r="Q11" i="40"/>
  <c r="Q13" i="40"/>
  <c r="Q15" i="40"/>
  <c r="Q17" i="40"/>
  <c r="Q19" i="39"/>
  <c r="Q23" i="39"/>
  <c r="Q39" i="39"/>
  <c r="Q43" i="39"/>
  <c r="Q47" i="39"/>
  <c r="Q7" i="39"/>
  <c r="Q11" i="39"/>
  <c r="Q30" i="39"/>
  <c r="Q34" i="39"/>
  <c r="Q38" i="39"/>
  <c r="Q42" i="39"/>
  <c r="Q46" i="39"/>
  <c r="Q51" i="39"/>
  <c r="Q17" i="39"/>
  <c r="Q21" i="39"/>
  <c r="Q25" i="39"/>
  <c r="Q29" i="39"/>
  <c r="Q33" i="39"/>
  <c r="Q37" i="39"/>
  <c r="Q41" i="39"/>
  <c r="Q45" i="39"/>
  <c r="Q49" i="39"/>
  <c r="Q50" i="39"/>
  <c r="Q27" i="39"/>
  <c r="Q31" i="39"/>
  <c r="Q35" i="39"/>
  <c r="Q9" i="39"/>
  <c r="Q13" i="39"/>
  <c r="Q15" i="39"/>
  <c r="Q18" i="39"/>
  <c r="Q22" i="39"/>
  <c r="Q26" i="39"/>
  <c r="Q5" i="39"/>
  <c r="Q6" i="39"/>
  <c r="Q8" i="39"/>
  <c r="Q12" i="39"/>
  <c r="Q14" i="39"/>
  <c r="Q16" i="39"/>
  <c r="Q20" i="39"/>
  <c r="Q24" i="39"/>
  <c r="Q28" i="39"/>
  <c r="Q32" i="39"/>
  <c r="Q36" i="39"/>
  <c r="Q40" i="39"/>
  <c r="Q44" i="39"/>
  <c r="Q48" i="39"/>
  <c r="J4" i="39"/>
  <c r="Q52" i="38"/>
  <c r="I52" i="38"/>
  <c r="Q51" i="38"/>
  <c r="L51" i="38"/>
  <c r="N51" i="38" s="1"/>
  <c r="M51" i="38" s="1"/>
  <c r="I51" i="38"/>
  <c r="Q50" i="38"/>
  <c r="L50" i="38"/>
  <c r="N50" i="38" s="1"/>
  <c r="M50" i="38" s="1"/>
  <c r="I50" i="38"/>
  <c r="Q49" i="38"/>
  <c r="N49" i="38"/>
  <c r="I49" i="38"/>
  <c r="Q48" i="38"/>
  <c r="L48" i="38"/>
  <c r="N48" i="38" s="1"/>
  <c r="M48" i="38" s="1"/>
  <c r="I48" i="38"/>
  <c r="Q47" i="38"/>
  <c r="L47" i="38"/>
  <c r="N47" i="38" s="1"/>
  <c r="M47" i="38" s="1"/>
  <c r="I47" i="38"/>
  <c r="Q46" i="38"/>
  <c r="N46" i="38"/>
  <c r="I46" i="38"/>
  <c r="Q45" i="38"/>
  <c r="L45" i="38"/>
  <c r="N45" i="38" s="1"/>
  <c r="M45" i="38" s="1"/>
  <c r="I45" i="38"/>
  <c r="Q44" i="38"/>
  <c r="L44" i="38"/>
  <c r="N44" i="38" s="1"/>
  <c r="M44" i="38" s="1"/>
  <c r="I44" i="38"/>
  <c r="Q43" i="38"/>
  <c r="N43" i="38"/>
  <c r="I43" i="38"/>
  <c r="Q42" i="38"/>
  <c r="L42" i="38"/>
  <c r="N42" i="38" s="1"/>
  <c r="M42" i="38" s="1"/>
  <c r="I42" i="38"/>
  <c r="Q41" i="38"/>
  <c r="L41" i="38"/>
  <c r="N41" i="38" s="1"/>
  <c r="M41" i="38" s="1"/>
  <c r="I41" i="38"/>
  <c r="Q40" i="38"/>
  <c r="N40" i="38"/>
  <c r="I40" i="38"/>
  <c r="Q39" i="38"/>
  <c r="L39" i="38"/>
  <c r="N39" i="38" s="1"/>
  <c r="M39" i="38" s="1"/>
  <c r="I39" i="38"/>
  <c r="Q38" i="38"/>
  <c r="L38" i="38"/>
  <c r="N38" i="38" s="1"/>
  <c r="M38" i="38" s="1"/>
  <c r="I38" i="38"/>
  <c r="Q37" i="38"/>
  <c r="N37" i="38"/>
  <c r="I37" i="38"/>
  <c r="Q36" i="38"/>
  <c r="L36" i="38"/>
  <c r="N36" i="38" s="1"/>
  <c r="M36" i="38" s="1"/>
  <c r="I36" i="38"/>
  <c r="Q35" i="38"/>
  <c r="L35" i="38"/>
  <c r="N35" i="38" s="1"/>
  <c r="M35" i="38" s="1"/>
  <c r="I35" i="38"/>
  <c r="Q34" i="38"/>
  <c r="N34" i="38"/>
  <c r="I34" i="38"/>
  <c r="Q33" i="38"/>
  <c r="L33" i="38"/>
  <c r="N33" i="38" s="1"/>
  <c r="M33" i="38" s="1"/>
  <c r="I33" i="38"/>
  <c r="Q32" i="38"/>
  <c r="L32" i="38"/>
  <c r="N32" i="38" s="1"/>
  <c r="M32" i="38" s="1"/>
  <c r="I32" i="38"/>
  <c r="Q31" i="38"/>
  <c r="N31" i="38"/>
  <c r="I31" i="38"/>
  <c r="Q30" i="38"/>
  <c r="L30" i="38"/>
  <c r="N30" i="38" s="1"/>
  <c r="M30" i="38" s="1"/>
  <c r="I30" i="38"/>
  <c r="Q29" i="38"/>
  <c r="L29" i="38"/>
  <c r="N29" i="38" s="1"/>
  <c r="M29" i="38" s="1"/>
  <c r="I29" i="38"/>
  <c r="Q28" i="38"/>
  <c r="N28" i="38"/>
  <c r="I28" i="38"/>
  <c r="Q27" i="38"/>
  <c r="L27" i="38"/>
  <c r="N27" i="38" s="1"/>
  <c r="M27" i="38" s="1"/>
  <c r="I27" i="38"/>
  <c r="Q26" i="38"/>
  <c r="L26" i="38"/>
  <c r="N26" i="38" s="1"/>
  <c r="M26" i="38" s="1"/>
  <c r="I26" i="38"/>
  <c r="Q25" i="38"/>
  <c r="N25" i="38"/>
  <c r="I25" i="38"/>
  <c r="Q24" i="38"/>
  <c r="L24" i="38"/>
  <c r="N24" i="38" s="1"/>
  <c r="M24" i="38" s="1"/>
  <c r="I24" i="38"/>
  <c r="Q23" i="38"/>
  <c r="L23" i="38"/>
  <c r="N23" i="38" s="1"/>
  <c r="M23" i="38" s="1"/>
  <c r="I23" i="38"/>
  <c r="Q22" i="38"/>
  <c r="N22" i="38"/>
  <c r="I22" i="38"/>
  <c r="Q21" i="38"/>
  <c r="L21" i="38"/>
  <c r="N21" i="38" s="1"/>
  <c r="M21" i="38" s="1"/>
  <c r="I21" i="38"/>
  <c r="Q20" i="38"/>
  <c r="L20" i="38"/>
  <c r="N20" i="38" s="1"/>
  <c r="M20" i="38" s="1"/>
  <c r="I20" i="38"/>
  <c r="Q19" i="38"/>
  <c r="N19" i="38"/>
  <c r="I19" i="38"/>
  <c r="Q18" i="38"/>
  <c r="L18" i="38"/>
  <c r="N18" i="38" s="1"/>
  <c r="M18" i="38" s="1"/>
  <c r="I18" i="38"/>
  <c r="Q17" i="38"/>
  <c r="L17" i="38"/>
  <c r="N17" i="38" s="1"/>
  <c r="M17" i="38" s="1"/>
  <c r="I17" i="38"/>
  <c r="Q16" i="38"/>
  <c r="I16" i="38"/>
  <c r="Q15" i="38"/>
  <c r="L15" i="38"/>
  <c r="N15" i="38" s="1"/>
  <c r="M15" i="38" s="1"/>
  <c r="I15" i="38"/>
  <c r="Q14" i="38"/>
  <c r="L14" i="38"/>
  <c r="N14" i="38" s="1"/>
  <c r="M14" i="38" s="1"/>
  <c r="I14" i="38"/>
  <c r="Q13" i="38"/>
  <c r="L13" i="38"/>
  <c r="N13" i="38" s="1"/>
  <c r="M13" i="38" s="1"/>
  <c r="I13" i="38"/>
  <c r="Q12" i="38"/>
  <c r="L12" i="38"/>
  <c r="N12" i="38" s="1"/>
  <c r="M12" i="38" s="1"/>
  <c r="I12" i="38"/>
  <c r="Q11" i="38"/>
  <c r="L11" i="38"/>
  <c r="N11" i="38" s="1"/>
  <c r="M11" i="38" s="1"/>
  <c r="I11" i="38"/>
  <c r="Q10" i="38"/>
  <c r="L10" i="38"/>
  <c r="N10" i="38" s="1"/>
  <c r="M10" i="38" s="1"/>
  <c r="I10" i="38"/>
  <c r="Q9" i="38"/>
  <c r="L9" i="38"/>
  <c r="N9" i="38" s="1"/>
  <c r="M9" i="38" s="1"/>
  <c r="I9" i="38"/>
  <c r="Q8" i="38"/>
  <c r="L8" i="38"/>
  <c r="N8" i="38" s="1"/>
  <c r="M8" i="38" s="1"/>
  <c r="I8" i="38"/>
  <c r="A8" i="38"/>
  <c r="A9" i="38" s="1"/>
  <c r="A10" i="38" s="1"/>
  <c r="A11" i="38" s="1"/>
  <c r="A12" i="38" s="1"/>
  <c r="A13" i="38" s="1"/>
  <c r="A14" i="38" s="1"/>
  <c r="A15" i="38" s="1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26" i="38" s="1"/>
  <c r="A27" i="38" s="1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38" i="38" s="1"/>
  <c r="A39" i="38" s="1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50" i="38" s="1"/>
  <c r="A51" i="38" s="1"/>
  <c r="A52" i="38" s="1"/>
  <c r="Q7" i="38"/>
  <c r="L7" i="38"/>
  <c r="N7" i="38" s="1"/>
  <c r="M7" i="38" s="1"/>
  <c r="I7" i="38"/>
  <c r="Q6" i="38"/>
  <c r="L6" i="38"/>
  <c r="N6" i="38" s="1"/>
  <c r="M6" i="38" s="1"/>
  <c r="I6" i="38"/>
  <c r="A6" i="38"/>
  <c r="A7" i="38" s="1"/>
  <c r="L5" i="38"/>
  <c r="N5" i="38" s="1"/>
  <c r="M5" i="38" s="1"/>
  <c r="I5" i="38"/>
  <c r="S4" i="38"/>
  <c r="L4" i="38"/>
  <c r="N4" i="38" s="1"/>
  <c r="M4" i="38" s="1"/>
  <c r="I4" i="38"/>
  <c r="H4" i="38"/>
  <c r="H5" i="38" s="1"/>
  <c r="H6" i="38" s="1"/>
  <c r="H7" i="38" s="1"/>
  <c r="H8" i="38" s="1"/>
  <c r="H9" i="38" s="1"/>
  <c r="H10" i="38" s="1"/>
  <c r="H11" i="38" s="1"/>
  <c r="H12" i="38" s="1"/>
  <c r="H13" i="38" s="1"/>
  <c r="H14" i="38" s="1"/>
  <c r="H15" i="38" s="1"/>
  <c r="H16" i="38" s="1"/>
  <c r="H17" i="38" s="1"/>
  <c r="H18" i="38" s="1"/>
  <c r="H19" i="38" s="1"/>
  <c r="H20" i="38" s="1"/>
  <c r="H21" i="38" s="1"/>
  <c r="H22" i="38" s="1"/>
  <c r="H23" i="38" s="1"/>
  <c r="H24" i="38" s="1"/>
  <c r="H25" i="38" s="1"/>
  <c r="H26" i="38" s="1"/>
  <c r="H27" i="38" s="1"/>
  <c r="H28" i="38" s="1"/>
  <c r="H29" i="38" s="1"/>
  <c r="H30" i="38" s="1"/>
  <c r="H31" i="38" s="1"/>
  <c r="H32" i="38" s="1"/>
  <c r="H33" i="38" s="1"/>
  <c r="H34" i="38" s="1"/>
  <c r="H35" i="38" s="1"/>
  <c r="H36" i="38" s="1"/>
  <c r="H37" i="38" s="1"/>
  <c r="H38" i="38" s="1"/>
  <c r="H39" i="38" s="1"/>
  <c r="H40" i="38" s="1"/>
  <c r="H41" i="38" s="1"/>
  <c r="H42" i="38" s="1"/>
  <c r="H43" i="38" s="1"/>
  <c r="H44" i="38" s="1"/>
  <c r="H45" i="38" s="1"/>
  <c r="H46" i="38" s="1"/>
  <c r="H47" i="38" s="1"/>
  <c r="H48" i="38" s="1"/>
  <c r="H49" i="38" s="1"/>
  <c r="H50" i="38" s="1"/>
  <c r="H51" i="38" s="1"/>
  <c r="H52" i="38" s="1"/>
  <c r="T3" i="38"/>
  <c r="G4" i="38" s="1"/>
  <c r="S3" i="38"/>
  <c r="N3" i="38"/>
  <c r="Q5" i="38"/>
  <c r="L51" i="37"/>
  <c r="L50" i="37"/>
  <c r="L48" i="37"/>
  <c r="L47" i="37"/>
  <c r="L45" i="37"/>
  <c r="L44" i="37"/>
  <c r="L42" i="37"/>
  <c r="L41" i="37"/>
  <c r="L39" i="37"/>
  <c r="L38" i="37"/>
  <c r="L36" i="37"/>
  <c r="L35" i="37"/>
  <c r="L33" i="37"/>
  <c r="L32" i="37"/>
  <c r="L30" i="37"/>
  <c r="L29" i="37"/>
  <c r="L27" i="37"/>
  <c r="L26" i="37"/>
  <c r="L24" i="37"/>
  <c r="L23" i="37"/>
  <c r="L21" i="37"/>
  <c r="L20" i="37"/>
  <c r="L18" i="37"/>
  <c r="L17" i="37"/>
  <c r="L15" i="37"/>
  <c r="L14" i="37"/>
  <c r="L13" i="37"/>
  <c r="L12" i="37"/>
  <c r="L11" i="37"/>
  <c r="L10" i="37"/>
  <c r="L9" i="37"/>
  <c r="L8" i="37"/>
  <c r="L7" i="37"/>
  <c r="L6" i="37"/>
  <c r="L5" i="37"/>
  <c r="L4" i="37"/>
  <c r="R4" i="37" s="1"/>
  <c r="V4" i="37"/>
  <c r="K4" i="37"/>
  <c r="V4" i="36"/>
  <c r="L14" i="36"/>
  <c r="L13" i="36"/>
  <c r="L12" i="36"/>
  <c r="L11" i="36"/>
  <c r="L10" i="36"/>
  <c r="L9" i="36"/>
  <c r="L8" i="36"/>
  <c r="L7" i="36"/>
  <c r="L6" i="36"/>
  <c r="L5" i="36"/>
  <c r="L4" i="36"/>
  <c r="R4" i="36" s="1"/>
  <c r="K4" i="36"/>
  <c r="S24" i="50" l="1"/>
  <c r="T24" i="50" s="1"/>
  <c r="V24" i="50"/>
  <c r="G5" i="46"/>
  <c r="J5" i="46" s="1"/>
  <c r="M4" i="45"/>
  <c r="L4" i="44"/>
  <c r="R4" i="44" s="1"/>
  <c r="S4" i="44" s="1"/>
  <c r="M4" i="43"/>
  <c r="V4" i="42"/>
  <c r="J5" i="42" s="1"/>
  <c r="G5" i="41"/>
  <c r="J5" i="41" s="1"/>
  <c r="Q53" i="40"/>
  <c r="R4" i="40"/>
  <c r="Q53" i="39"/>
  <c r="K4" i="39"/>
  <c r="V4" i="39" s="1"/>
  <c r="Q53" i="38"/>
  <c r="J4" i="38"/>
  <c r="K4" i="38" s="1"/>
  <c r="R4" i="38" s="1"/>
  <c r="T4" i="38"/>
  <c r="S4" i="36"/>
  <c r="Q4" i="36"/>
  <c r="N4" i="36"/>
  <c r="I4" i="36"/>
  <c r="H4" i="36"/>
  <c r="S52" i="37"/>
  <c r="Q52" i="37"/>
  <c r="I52" i="37"/>
  <c r="S51" i="37"/>
  <c r="Q51" i="37"/>
  <c r="I51" i="37"/>
  <c r="S50" i="37"/>
  <c r="Q50" i="37"/>
  <c r="I50" i="37"/>
  <c r="S49" i="37"/>
  <c r="Q49" i="37"/>
  <c r="N49" i="37"/>
  <c r="I49" i="37"/>
  <c r="S48" i="37"/>
  <c r="Q48" i="37"/>
  <c r="I48" i="37"/>
  <c r="S47" i="37"/>
  <c r="Q47" i="37"/>
  <c r="I47" i="37"/>
  <c r="S46" i="37"/>
  <c r="Q46" i="37"/>
  <c r="N46" i="37"/>
  <c r="I46" i="37"/>
  <c r="S45" i="37"/>
  <c r="Q45" i="37"/>
  <c r="I45" i="37"/>
  <c r="S44" i="37"/>
  <c r="Q44" i="37"/>
  <c r="I44" i="37"/>
  <c r="S43" i="37"/>
  <c r="Q43" i="37"/>
  <c r="N43" i="37"/>
  <c r="I43" i="37"/>
  <c r="S42" i="37"/>
  <c r="Q42" i="37"/>
  <c r="I42" i="37"/>
  <c r="S41" i="37"/>
  <c r="Q41" i="37"/>
  <c r="I41" i="37"/>
  <c r="S40" i="37"/>
  <c r="Q40" i="37"/>
  <c r="N40" i="37"/>
  <c r="I40" i="37"/>
  <c r="S39" i="37"/>
  <c r="Q39" i="37"/>
  <c r="I39" i="37"/>
  <c r="S38" i="37"/>
  <c r="Q38" i="37"/>
  <c r="I38" i="37"/>
  <c r="S37" i="37"/>
  <c r="Q37" i="37"/>
  <c r="N37" i="37"/>
  <c r="I37" i="37"/>
  <c r="S36" i="37"/>
  <c r="Q36" i="37"/>
  <c r="I36" i="37"/>
  <c r="S35" i="37"/>
  <c r="Q35" i="37"/>
  <c r="I35" i="37"/>
  <c r="S34" i="37"/>
  <c r="Q34" i="37"/>
  <c r="N34" i="37"/>
  <c r="I34" i="37"/>
  <c r="S33" i="37"/>
  <c r="Q33" i="37"/>
  <c r="I33" i="37"/>
  <c r="S32" i="37"/>
  <c r="Q32" i="37"/>
  <c r="I32" i="37"/>
  <c r="S31" i="37"/>
  <c r="Q31" i="37"/>
  <c r="N31" i="37"/>
  <c r="I31" i="37"/>
  <c r="S30" i="37"/>
  <c r="Q30" i="37"/>
  <c r="I30" i="37"/>
  <c r="S29" i="37"/>
  <c r="Q29" i="37"/>
  <c r="I29" i="37"/>
  <c r="S28" i="37"/>
  <c r="Q28" i="37"/>
  <c r="N28" i="37"/>
  <c r="I28" i="37"/>
  <c r="S27" i="37"/>
  <c r="Q27" i="37"/>
  <c r="I27" i="37"/>
  <c r="S26" i="37"/>
  <c r="Q26" i="37"/>
  <c r="I26" i="37"/>
  <c r="S25" i="37"/>
  <c r="Q25" i="37"/>
  <c r="N25" i="37"/>
  <c r="I25" i="37"/>
  <c r="S24" i="37"/>
  <c r="Q24" i="37"/>
  <c r="I24" i="37"/>
  <c r="S23" i="37"/>
  <c r="Q23" i="37"/>
  <c r="I23" i="37"/>
  <c r="S22" i="37"/>
  <c r="Q22" i="37"/>
  <c r="N22" i="37"/>
  <c r="I22" i="37"/>
  <c r="S21" i="37"/>
  <c r="Q21" i="37"/>
  <c r="I21" i="37"/>
  <c r="S20" i="37"/>
  <c r="Q20" i="37"/>
  <c r="I20" i="37"/>
  <c r="S19" i="37"/>
  <c r="Q19" i="37"/>
  <c r="N19" i="37"/>
  <c r="I19" i="37"/>
  <c r="S18" i="37"/>
  <c r="Q18" i="37"/>
  <c r="I18" i="37"/>
  <c r="S17" i="37"/>
  <c r="Q17" i="37"/>
  <c r="I17" i="37"/>
  <c r="S16" i="37"/>
  <c r="Q16" i="37"/>
  <c r="I16" i="37"/>
  <c r="Q15" i="37"/>
  <c r="N15" i="37"/>
  <c r="M15" i="37" s="1"/>
  <c r="I15" i="37"/>
  <c r="Q14" i="37"/>
  <c r="N14" i="37"/>
  <c r="M14" i="37" s="1"/>
  <c r="I14" i="37"/>
  <c r="Q13" i="37"/>
  <c r="N13" i="37"/>
  <c r="M13" i="37" s="1"/>
  <c r="I13" i="37"/>
  <c r="Q12" i="37"/>
  <c r="N12" i="37"/>
  <c r="M12" i="37" s="1"/>
  <c r="I12" i="37"/>
  <c r="Q11" i="37"/>
  <c r="N11" i="37"/>
  <c r="M11" i="37" s="1"/>
  <c r="I11" i="37"/>
  <c r="Q10" i="37"/>
  <c r="N10" i="37"/>
  <c r="M10" i="37" s="1"/>
  <c r="I10" i="37"/>
  <c r="Q9" i="37"/>
  <c r="N9" i="37"/>
  <c r="M9" i="37" s="1"/>
  <c r="I9" i="37"/>
  <c r="Q8" i="37"/>
  <c r="N8" i="37"/>
  <c r="M8" i="37" s="1"/>
  <c r="I8" i="37"/>
  <c r="Q7" i="37"/>
  <c r="N7" i="37"/>
  <c r="M7" i="37" s="1"/>
  <c r="I7" i="37"/>
  <c r="Q6" i="37"/>
  <c r="N6" i="37"/>
  <c r="M6" i="37" s="1"/>
  <c r="I6" i="37"/>
  <c r="A6" i="37"/>
  <c r="A7" i="37" s="1"/>
  <c r="A8" i="37" s="1"/>
  <c r="A9" i="37" s="1"/>
  <c r="A10" i="37" s="1"/>
  <c r="A11" i="37" s="1"/>
  <c r="A12" i="37" s="1"/>
  <c r="A13" i="37" s="1"/>
  <c r="A14" i="37" s="1"/>
  <c r="A15" i="37" s="1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26" i="37" s="1"/>
  <c r="A27" i="37" s="1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38" i="37" s="1"/>
  <c r="A39" i="37" s="1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50" i="37" s="1"/>
  <c r="A51" i="37" s="1"/>
  <c r="A52" i="37" s="1"/>
  <c r="N5" i="37"/>
  <c r="M5" i="37" s="1"/>
  <c r="I5" i="37"/>
  <c r="S4" i="37"/>
  <c r="N4" i="37"/>
  <c r="M4" i="37" s="1"/>
  <c r="I4" i="37"/>
  <c r="H4" i="37"/>
  <c r="H5" i="37" s="1"/>
  <c r="H6" i="37" s="1"/>
  <c r="H7" i="37" s="1"/>
  <c r="H8" i="37" s="1"/>
  <c r="H9" i="37" s="1"/>
  <c r="H10" i="37" s="1"/>
  <c r="H11" i="37" s="1"/>
  <c r="H12" i="37" s="1"/>
  <c r="H13" i="37" s="1"/>
  <c r="H14" i="37" s="1"/>
  <c r="H15" i="37" s="1"/>
  <c r="H16" i="37" s="1"/>
  <c r="H17" i="37" s="1"/>
  <c r="H18" i="37" s="1"/>
  <c r="H19" i="37" s="1"/>
  <c r="H20" i="37" s="1"/>
  <c r="H21" i="37" s="1"/>
  <c r="H22" i="37" s="1"/>
  <c r="H23" i="37" s="1"/>
  <c r="H24" i="37" s="1"/>
  <c r="H25" i="37" s="1"/>
  <c r="H26" i="37" s="1"/>
  <c r="H27" i="37" s="1"/>
  <c r="H28" i="37" s="1"/>
  <c r="H29" i="37" s="1"/>
  <c r="H30" i="37" s="1"/>
  <c r="H31" i="37" s="1"/>
  <c r="H32" i="37" s="1"/>
  <c r="H33" i="37" s="1"/>
  <c r="H34" i="37" s="1"/>
  <c r="H35" i="37" s="1"/>
  <c r="H36" i="37" s="1"/>
  <c r="H37" i="37" s="1"/>
  <c r="H38" i="37" s="1"/>
  <c r="H39" i="37" s="1"/>
  <c r="H40" i="37" s="1"/>
  <c r="H41" i="37" s="1"/>
  <c r="H42" i="37" s="1"/>
  <c r="H43" i="37" s="1"/>
  <c r="H44" i="37" s="1"/>
  <c r="H45" i="37" s="1"/>
  <c r="H46" i="37" s="1"/>
  <c r="H47" i="37" s="1"/>
  <c r="H48" i="37" s="1"/>
  <c r="H49" i="37" s="1"/>
  <c r="H50" i="37" s="1"/>
  <c r="H51" i="37" s="1"/>
  <c r="H52" i="37" s="1"/>
  <c r="T3" i="37"/>
  <c r="G4" i="37" s="1"/>
  <c r="J4" i="37" s="1"/>
  <c r="S3" i="37"/>
  <c r="N3" i="37"/>
  <c r="Q5" i="37"/>
  <c r="G25" i="50" l="1"/>
  <c r="J25" i="50" s="1"/>
  <c r="K5" i="46"/>
  <c r="T4" i="45"/>
  <c r="N4" i="44"/>
  <c r="T4" i="43"/>
  <c r="K5" i="42"/>
  <c r="K5" i="41"/>
  <c r="S4" i="40"/>
  <c r="L4" i="39"/>
  <c r="V4" i="38"/>
  <c r="G5" i="38"/>
  <c r="M4" i="36"/>
  <c r="Q53" i="37"/>
  <c r="T4" i="37"/>
  <c r="K25" i="50" l="1"/>
  <c r="L5" i="46"/>
  <c r="R5" i="46" s="1"/>
  <c r="V5" i="46"/>
  <c r="G5" i="45"/>
  <c r="J5" i="45" s="1"/>
  <c r="M4" i="44"/>
  <c r="G5" i="43"/>
  <c r="J5" i="43" s="1"/>
  <c r="L5" i="42"/>
  <c r="N5" i="42" s="1"/>
  <c r="M5" i="42" s="1"/>
  <c r="S5" i="42"/>
  <c r="V5" i="42"/>
  <c r="L5" i="41"/>
  <c r="R5" i="41" s="1"/>
  <c r="S5" i="41" s="1"/>
  <c r="V5" i="41"/>
  <c r="T4" i="40"/>
  <c r="N4" i="39"/>
  <c r="R4" i="39"/>
  <c r="S4" i="39" s="1"/>
  <c r="J5" i="38"/>
  <c r="K5" i="38" s="1"/>
  <c r="R5" i="38" s="1"/>
  <c r="G5" i="37"/>
  <c r="J5" i="37" s="1"/>
  <c r="Q51" i="36"/>
  <c r="Q49" i="36"/>
  <c r="Q45" i="36"/>
  <c r="Q43" i="36"/>
  <c r="Q41" i="36"/>
  <c r="Q37" i="36"/>
  <c r="Q35" i="36"/>
  <c r="Q33" i="36"/>
  <c r="Q29" i="36"/>
  <c r="Q27" i="36"/>
  <c r="Q25" i="36"/>
  <c r="Q21" i="36"/>
  <c r="Q19" i="36"/>
  <c r="Q17" i="36"/>
  <c r="Q13" i="36"/>
  <c r="Q11" i="36"/>
  <c r="Q9" i="36"/>
  <c r="T3" i="36"/>
  <c r="I51" i="36"/>
  <c r="I50" i="36"/>
  <c r="I49" i="36"/>
  <c r="I48" i="36"/>
  <c r="I47" i="36"/>
  <c r="I46" i="36"/>
  <c r="I45" i="36"/>
  <c r="I44" i="36"/>
  <c r="I43" i="36"/>
  <c r="I42" i="36"/>
  <c r="I41" i="36"/>
  <c r="I40" i="36"/>
  <c r="I39" i="36"/>
  <c r="I38" i="36"/>
  <c r="I37" i="36"/>
  <c r="I36" i="36"/>
  <c r="I35" i="36"/>
  <c r="I34" i="36"/>
  <c r="I33" i="36"/>
  <c r="I32" i="36"/>
  <c r="I31" i="36"/>
  <c r="I30" i="36"/>
  <c r="I29" i="36"/>
  <c r="I28" i="36"/>
  <c r="I27" i="36"/>
  <c r="I26" i="36"/>
  <c r="I25" i="36"/>
  <c r="I24" i="36"/>
  <c r="I23" i="36"/>
  <c r="I22" i="36"/>
  <c r="I21" i="36"/>
  <c r="I20" i="36"/>
  <c r="I19" i="36"/>
  <c r="I18" i="36"/>
  <c r="I17" i="36"/>
  <c r="I16" i="36"/>
  <c r="I15" i="36"/>
  <c r="I14" i="36"/>
  <c r="I13" i="36"/>
  <c r="I12" i="36"/>
  <c r="I11" i="36"/>
  <c r="I10" i="36"/>
  <c r="I9" i="36"/>
  <c r="I8" i="36"/>
  <c r="I7" i="36"/>
  <c r="I6" i="36"/>
  <c r="I5" i="36"/>
  <c r="V25" i="50" l="1"/>
  <c r="L25" i="50"/>
  <c r="M25" i="50" s="1"/>
  <c r="S25" i="50"/>
  <c r="S5" i="46"/>
  <c r="N5" i="46"/>
  <c r="K5" i="45"/>
  <c r="T4" i="44"/>
  <c r="K5" i="43"/>
  <c r="V5" i="43" s="1"/>
  <c r="R5" i="42"/>
  <c r="T5" i="42"/>
  <c r="N5" i="41"/>
  <c r="G5" i="40"/>
  <c r="J5" i="40" s="1"/>
  <c r="M4" i="39"/>
  <c r="S5" i="38"/>
  <c r="V5" i="38"/>
  <c r="K5" i="37"/>
  <c r="G4" i="36"/>
  <c r="T4" i="36"/>
  <c r="Q15" i="36"/>
  <c r="Q23" i="36"/>
  <c r="Q31" i="36"/>
  <c r="Q39" i="36"/>
  <c r="Q47" i="36"/>
  <c r="Q10" i="36"/>
  <c r="Q14" i="36"/>
  <c r="Q18" i="36"/>
  <c r="Q22" i="36"/>
  <c r="Q26" i="36"/>
  <c r="Q30" i="36"/>
  <c r="Q34" i="36"/>
  <c r="Q38" i="36"/>
  <c r="Q42" i="36"/>
  <c r="Q46" i="36"/>
  <c r="Q50" i="36"/>
  <c r="Q12" i="36"/>
  <c r="Q16" i="36"/>
  <c r="Q20" i="36"/>
  <c r="Q24" i="36"/>
  <c r="Q28" i="36"/>
  <c r="Q32" i="36"/>
  <c r="Q36" i="36"/>
  <c r="Q40" i="36"/>
  <c r="Q44" i="36"/>
  <c r="Q48" i="36"/>
  <c r="Q8" i="36"/>
  <c r="Q5" i="36"/>
  <c r="Q6" i="36"/>
  <c r="Q7" i="36"/>
  <c r="R25" i="50" l="1"/>
  <c r="T25" i="50"/>
  <c r="M5" i="46"/>
  <c r="L5" i="45"/>
  <c r="R5" i="45" s="1"/>
  <c r="S5" i="45" s="1"/>
  <c r="V5" i="45"/>
  <c r="G5" i="44"/>
  <c r="J5" i="44" s="1"/>
  <c r="L5" i="43"/>
  <c r="R5" i="43" s="1"/>
  <c r="S5" i="43" s="1"/>
  <c r="G6" i="42"/>
  <c r="J6" i="42" s="1"/>
  <c r="M5" i="41"/>
  <c r="K5" i="40"/>
  <c r="T4" i="39"/>
  <c r="V5" i="37"/>
  <c r="R5" i="37"/>
  <c r="T5" i="38"/>
  <c r="G6" i="38" s="1"/>
  <c r="J6" i="38" s="1"/>
  <c r="J4" i="36"/>
  <c r="Q52" i="36"/>
  <c r="S51" i="36"/>
  <c r="S50" i="36"/>
  <c r="S49" i="36"/>
  <c r="S48" i="36"/>
  <c r="S47" i="36"/>
  <c r="S46" i="36"/>
  <c r="S45" i="36"/>
  <c r="S44" i="36"/>
  <c r="S43" i="36"/>
  <c r="S42" i="36"/>
  <c r="S41" i="36"/>
  <c r="S40" i="36"/>
  <c r="S39" i="36"/>
  <c r="S38" i="36"/>
  <c r="S37" i="36"/>
  <c r="S36" i="36"/>
  <c r="S35" i="36"/>
  <c r="S34" i="36"/>
  <c r="S33" i="36"/>
  <c r="S32" i="36"/>
  <c r="S31" i="36"/>
  <c r="S30" i="36"/>
  <c r="S29" i="36"/>
  <c r="S28" i="36"/>
  <c r="S27" i="36"/>
  <c r="S26" i="36"/>
  <c r="S25" i="36"/>
  <c r="S24" i="36"/>
  <c r="S23" i="36"/>
  <c r="S22" i="36"/>
  <c r="S21" i="36"/>
  <c r="S20" i="36"/>
  <c r="S19" i="36"/>
  <c r="S18" i="36"/>
  <c r="S17" i="36"/>
  <c r="S16" i="36"/>
  <c r="S15" i="36"/>
  <c r="S14" i="36"/>
  <c r="S13" i="36"/>
  <c r="S12" i="36"/>
  <c r="S11" i="36"/>
  <c r="S10" i="36"/>
  <c r="S9" i="36"/>
  <c r="S8" i="36"/>
  <c r="S7" i="36"/>
  <c r="S6" i="36"/>
  <c r="S5" i="36"/>
  <c r="G26" i="50" l="1"/>
  <c r="J26" i="50" s="1"/>
  <c r="K26" i="50" s="1"/>
  <c r="V26" i="50" s="1"/>
  <c r="X25" i="50"/>
  <c r="T5" i="46"/>
  <c r="N5" i="45"/>
  <c r="K5" i="44"/>
  <c r="V5" i="44" s="1"/>
  <c r="N5" i="43"/>
  <c r="K6" i="42"/>
  <c r="T5" i="41"/>
  <c r="L5" i="40"/>
  <c r="N5" i="40" s="1"/>
  <c r="M5" i="40" s="1"/>
  <c r="V5" i="40"/>
  <c r="G5" i="39"/>
  <c r="J5" i="39" s="1"/>
  <c r="K6" i="38"/>
  <c r="R6" i="38" s="1"/>
  <c r="A5" i="36"/>
  <c r="A6" i="36" s="1"/>
  <c r="A7" i="36" s="1"/>
  <c r="A8" i="36" s="1"/>
  <c r="A9" i="36" s="1"/>
  <c r="A10" i="36" s="1"/>
  <c r="A11" i="36" s="1"/>
  <c r="A12" i="36" s="1"/>
  <c r="A13" i="36" s="1"/>
  <c r="A14" i="36" s="1"/>
  <c r="A15" i="36" s="1"/>
  <c r="N3" i="36"/>
  <c r="R26" i="50" l="1"/>
  <c r="S26" i="50"/>
  <c r="T26" i="50" s="1"/>
  <c r="G6" i="46"/>
  <c r="J6" i="46" s="1"/>
  <c r="M5" i="45"/>
  <c r="L5" i="44"/>
  <c r="R5" i="44" s="1"/>
  <c r="M5" i="43"/>
  <c r="L6" i="42"/>
  <c r="N6" i="42" s="1"/>
  <c r="M6" i="42" s="1"/>
  <c r="V6" i="42"/>
  <c r="G6" i="41"/>
  <c r="J6" i="41" s="1"/>
  <c r="R5" i="40"/>
  <c r="S5" i="40" s="1"/>
  <c r="T5" i="40" s="1"/>
  <c r="K5" i="39"/>
  <c r="R5" i="39" s="1"/>
  <c r="S5" i="39" s="1"/>
  <c r="T5" i="39" s="1"/>
  <c r="G6" i="39" s="1"/>
  <c r="V6" i="38"/>
  <c r="S6" i="38"/>
  <c r="S5" i="37"/>
  <c r="A16" i="36"/>
  <c r="G27" i="50" l="1"/>
  <c r="J27" i="50" s="1"/>
  <c r="K27" i="50" s="1"/>
  <c r="V27" i="50" s="1"/>
  <c r="K6" i="46"/>
  <c r="T5" i="45"/>
  <c r="S5" i="44"/>
  <c r="N5" i="44"/>
  <c r="T5" i="43"/>
  <c r="R6" i="42"/>
  <c r="S6" i="42" s="1"/>
  <c r="T6" i="42" s="1"/>
  <c r="K6" i="41"/>
  <c r="V6" i="41" s="1"/>
  <c r="G6" i="40"/>
  <c r="J6" i="40" s="1"/>
  <c r="V5" i="39"/>
  <c r="J6" i="39" s="1"/>
  <c r="T6" i="38"/>
  <c r="G7" i="38" s="1"/>
  <c r="J7" i="38" s="1"/>
  <c r="T5" i="37"/>
  <c r="G6" i="37" s="1"/>
  <c r="J6" i="37" s="1"/>
  <c r="A17" i="36"/>
  <c r="A18" i="36" s="1"/>
  <c r="A19" i="36" s="1"/>
  <c r="A20" i="36" s="1"/>
  <c r="A21" i="36" s="1"/>
  <c r="A22" i="36" s="1"/>
  <c r="A23" i="36" s="1"/>
  <c r="A24" i="36" s="1"/>
  <c r="R27" i="50" l="1"/>
  <c r="S27" i="50" s="1"/>
  <c r="T27" i="50" s="1"/>
  <c r="L6" i="46"/>
  <c r="R6" i="46" s="1"/>
  <c r="V6" i="46"/>
  <c r="G6" i="45"/>
  <c r="J6" i="45" s="1"/>
  <c r="M5" i="44"/>
  <c r="G6" i="43"/>
  <c r="J6" i="43" s="1"/>
  <c r="G7" i="42"/>
  <c r="J7" i="42" s="1"/>
  <c r="L6" i="41"/>
  <c r="R6" i="41" s="1"/>
  <c r="S6" i="41" s="1"/>
  <c r="K6" i="40"/>
  <c r="K6" i="39"/>
  <c r="K7" i="38"/>
  <c r="R7" i="38" s="1"/>
  <c r="K6" i="37"/>
  <c r="A25" i="36"/>
  <c r="A26" i="36" s="1"/>
  <c r="A27" i="36" s="1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38" i="36" s="1"/>
  <c r="A39" i="36" s="1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50" i="36" s="1"/>
  <c r="A51" i="36" s="1"/>
  <c r="G28" i="50" l="1"/>
  <c r="J28" i="50" s="1"/>
  <c r="K28" i="50" s="1"/>
  <c r="S6" i="46"/>
  <c r="N6" i="46"/>
  <c r="K6" i="45"/>
  <c r="V6" i="45" s="1"/>
  <c r="T5" i="44"/>
  <c r="K6" i="43"/>
  <c r="K7" i="42"/>
  <c r="N6" i="41"/>
  <c r="L6" i="40"/>
  <c r="N6" i="40" s="1"/>
  <c r="M6" i="40" s="1"/>
  <c r="V6" i="40"/>
  <c r="L6" i="39"/>
  <c r="N6" i="39" s="1"/>
  <c r="M6" i="39" s="1"/>
  <c r="V6" i="39"/>
  <c r="S7" i="38"/>
  <c r="V7" i="38"/>
  <c r="V6" i="37"/>
  <c r="R6" i="37"/>
  <c r="S6" i="37" s="1"/>
  <c r="H5" i="36"/>
  <c r="H6" i="36" s="1"/>
  <c r="H7" i="36" s="1"/>
  <c r="H8" i="36" s="1"/>
  <c r="H9" i="36" s="1"/>
  <c r="H10" i="36" s="1"/>
  <c r="H11" i="36" s="1"/>
  <c r="H12" i="36" s="1"/>
  <c r="H13" i="36" s="1"/>
  <c r="H14" i="36" s="1"/>
  <c r="H15" i="36" s="1"/>
  <c r="H16" i="36" s="1"/>
  <c r="H17" i="36" s="1"/>
  <c r="H18" i="36" s="1"/>
  <c r="H19" i="36" s="1"/>
  <c r="H20" i="36" s="1"/>
  <c r="H21" i="36" s="1"/>
  <c r="H22" i="36" s="1"/>
  <c r="H23" i="36" s="1"/>
  <c r="H24" i="36" s="1"/>
  <c r="H25" i="36" s="1"/>
  <c r="H26" i="36" s="1"/>
  <c r="H27" i="36" s="1"/>
  <c r="H28" i="36" s="1"/>
  <c r="H29" i="36" s="1"/>
  <c r="H30" i="36" s="1"/>
  <c r="H31" i="36" s="1"/>
  <c r="H32" i="36" s="1"/>
  <c r="H33" i="36" s="1"/>
  <c r="H34" i="36" s="1"/>
  <c r="H35" i="36" s="1"/>
  <c r="H36" i="36" s="1"/>
  <c r="H37" i="36" s="1"/>
  <c r="H38" i="36" s="1"/>
  <c r="H39" i="36" s="1"/>
  <c r="H40" i="36" s="1"/>
  <c r="H41" i="36" s="1"/>
  <c r="H42" i="36" s="1"/>
  <c r="H43" i="36" s="1"/>
  <c r="H44" i="36" s="1"/>
  <c r="H45" i="36" s="1"/>
  <c r="H46" i="36" s="1"/>
  <c r="H47" i="36" s="1"/>
  <c r="H48" i="36" s="1"/>
  <c r="H49" i="36" s="1"/>
  <c r="H50" i="36" s="1"/>
  <c r="H51" i="36" s="1"/>
  <c r="S3" i="36"/>
  <c r="T6" i="37" l="1"/>
  <c r="G7" i="37" s="1"/>
  <c r="J7" i="37" s="1"/>
  <c r="K7" i="37" s="1"/>
  <c r="V28" i="50"/>
  <c r="L28" i="50"/>
  <c r="M28" i="50" s="1"/>
  <c r="M6" i="46"/>
  <c r="L6" i="45"/>
  <c r="R6" i="45" s="1"/>
  <c r="S6" i="45" s="1"/>
  <c r="G6" i="44"/>
  <c r="J6" i="44" s="1"/>
  <c r="L6" i="43"/>
  <c r="R6" i="43" s="1"/>
  <c r="S6" i="43" s="1"/>
  <c r="V6" i="43"/>
  <c r="L7" i="42"/>
  <c r="N7" i="42" s="1"/>
  <c r="M7" i="42" s="1"/>
  <c r="V7" i="42"/>
  <c r="M6" i="41"/>
  <c r="R6" i="40"/>
  <c r="S6" i="40" s="1"/>
  <c r="T6" i="40" s="1"/>
  <c r="R6" i="39"/>
  <c r="S6" i="39" s="1"/>
  <c r="T6" i="39" s="1"/>
  <c r="G7" i="39" s="1"/>
  <c r="J7" i="39" s="1"/>
  <c r="K7" i="39" s="1"/>
  <c r="T7" i="38"/>
  <c r="G8" i="38" s="1"/>
  <c r="J8" i="38" s="1"/>
  <c r="R28" i="50" l="1"/>
  <c r="S28" i="50" s="1"/>
  <c r="T28" i="50" s="1"/>
  <c r="T6" i="46"/>
  <c r="N6" i="45"/>
  <c r="K6" i="44"/>
  <c r="N6" i="43"/>
  <c r="R7" i="42"/>
  <c r="S7" i="42" s="1"/>
  <c r="T7" i="42" s="1"/>
  <c r="T6" i="41"/>
  <c r="G7" i="40"/>
  <c r="J7" i="40" s="1"/>
  <c r="L7" i="39"/>
  <c r="N7" i="39" s="1"/>
  <c r="M7" i="39" s="1"/>
  <c r="V7" i="39"/>
  <c r="K8" i="38"/>
  <c r="R8" i="38" s="1"/>
  <c r="V7" i="37"/>
  <c r="R7" i="37"/>
  <c r="G5" i="36"/>
  <c r="J5" i="36" s="1"/>
  <c r="G29" i="50" l="1"/>
  <c r="J29" i="50" s="1"/>
  <c r="G7" i="46"/>
  <c r="J7" i="46" s="1"/>
  <c r="M6" i="45"/>
  <c r="L6" i="44"/>
  <c r="R6" i="44" s="1"/>
  <c r="V6" i="44"/>
  <c r="M6" i="43"/>
  <c r="G8" i="42"/>
  <c r="J8" i="42" s="1"/>
  <c r="G7" i="41"/>
  <c r="J7" i="41" s="1"/>
  <c r="K7" i="40"/>
  <c r="R7" i="39"/>
  <c r="S7" i="39" s="1"/>
  <c r="T7" i="39" s="1"/>
  <c r="G8" i="39" s="1"/>
  <c r="J8" i="39" s="1"/>
  <c r="K8" i="39" s="1"/>
  <c r="V8" i="38"/>
  <c r="S8" i="38"/>
  <c r="T8" i="38" s="1"/>
  <c r="S7" i="37"/>
  <c r="T7" i="37" s="1"/>
  <c r="G8" i="37" s="1"/>
  <c r="J8" i="37" s="1"/>
  <c r="K8" i="37" s="1"/>
  <c r="V8" i="37" s="1"/>
  <c r="K5" i="36"/>
  <c r="V5" i="36" s="1"/>
  <c r="N5" i="36"/>
  <c r="K29" i="50" l="1"/>
  <c r="R29" i="50" s="1"/>
  <c r="K7" i="46"/>
  <c r="T6" i="45"/>
  <c r="S6" i="44"/>
  <c r="N6" i="44"/>
  <c r="T6" i="43"/>
  <c r="K8" i="42"/>
  <c r="K7" i="41"/>
  <c r="L7" i="40"/>
  <c r="N7" i="40" s="1"/>
  <c r="M7" i="40" s="1"/>
  <c r="V7" i="40"/>
  <c r="V8" i="39"/>
  <c r="L8" i="39"/>
  <c r="G9" i="38"/>
  <c r="J9" i="38" s="1"/>
  <c r="R8" i="37"/>
  <c r="R5" i="36"/>
  <c r="M5" i="36"/>
  <c r="T5" i="36" s="1"/>
  <c r="S29" i="50" l="1"/>
  <c r="T29" i="50" s="1"/>
  <c r="V29" i="50"/>
  <c r="L7" i="46"/>
  <c r="R7" i="46" s="1"/>
  <c r="V7" i="46"/>
  <c r="G7" i="45"/>
  <c r="J7" i="45" s="1"/>
  <c r="M6" i="44"/>
  <c r="G7" i="43"/>
  <c r="J7" i="43" s="1"/>
  <c r="L8" i="42"/>
  <c r="N8" i="42" s="1"/>
  <c r="M8" i="42" s="1"/>
  <c r="V8" i="42"/>
  <c r="L7" i="41"/>
  <c r="R7" i="41" s="1"/>
  <c r="S7" i="41" s="1"/>
  <c r="V7" i="41"/>
  <c r="R7" i="40"/>
  <c r="S7" i="40" s="1"/>
  <c r="T7" i="40" s="1"/>
  <c r="G8" i="40" s="1"/>
  <c r="J8" i="40" s="1"/>
  <c r="N8" i="39"/>
  <c r="M8" i="39" s="1"/>
  <c r="R8" i="39"/>
  <c r="S8" i="39" s="1"/>
  <c r="K9" i="38"/>
  <c r="R9" i="38" s="1"/>
  <c r="S8" i="37"/>
  <c r="T8" i="37" s="1"/>
  <c r="G9" i="37" s="1"/>
  <c r="J9" i="37" s="1"/>
  <c r="K9" i="37" s="1"/>
  <c r="G6" i="36"/>
  <c r="J6" i="36" s="1"/>
  <c r="G30" i="50" l="1"/>
  <c r="J30" i="50" s="1"/>
  <c r="S7" i="46"/>
  <c r="N7" i="46"/>
  <c r="M7" i="46" s="1"/>
  <c r="K7" i="45"/>
  <c r="V7" i="45" s="1"/>
  <c r="T6" i="44"/>
  <c r="K7" i="43"/>
  <c r="R8" i="42"/>
  <c r="S8" i="42" s="1"/>
  <c r="T8" i="42" s="1"/>
  <c r="G9" i="42" s="1"/>
  <c r="J9" i="42" s="1"/>
  <c r="N7" i="41"/>
  <c r="K8" i="40"/>
  <c r="T8" i="39"/>
  <c r="G9" i="39" s="1"/>
  <c r="J9" i="39" s="1"/>
  <c r="K9" i="39" s="1"/>
  <c r="V9" i="37"/>
  <c r="S9" i="38"/>
  <c r="T9" i="38" s="1"/>
  <c r="V9" i="38"/>
  <c r="R9" i="37"/>
  <c r="K6" i="36"/>
  <c r="V6" i="36" s="1"/>
  <c r="N6" i="36"/>
  <c r="K30" i="50" l="1"/>
  <c r="R30" i="50" s="1"/>
  <c r="T7" i="46"/>
  <c r="L7" i="45"/>
  <c r="R7" i="45" s="1"/>
  <c r="S7" i="45" s="1"/>
  <c r="G7" i="44"/>
  <c r="J7" i="44" s="1"/>
  <c r="L7" i="43"/>
  <c r="V7" i="43"/>
  <c r="K9" i="42"/>
  <c r="M7" i="41"/>
  <c r="L8" i="40"/>
  <c r="N8" i="40" s="1"/>
  <c r="M8" i="40" s="1"/>
  <c r="V8" i="40"/>
  <c r="V9" i="39"/>
  <c r="L9" i="39"/>
  <c r="G10" i="38"/>
  <c r="J10" i="38" s="1"/>
  <c r="S9" i="37"/>
  <c r="T9" i="37" s="1"/>
  <c r="G10" i="37" s="1"/>
  <c r="J10" i="37" s="1"/>
  <c r="K10" i="37" s="1"/>
  <c r="V10" i="37" s="1"/>
  <c r="R6" i="36"/>
  <c r="M6" i="36"/>
  <c r="T6" i="36" s="1"/>
  <c r="G7" i="36" s="1"/>
  <c r="J7" i="36" s="1"/>
  <c r="V30" i="50" l="1"/>
  <c r="S30" i="50"/>
  <c r="T30" i="50" s="1"/>
  <c r="G8" i="46"/>
  <c r="J8" i="46" s="1"/>
  <c r="N7" i="45"/>
  <c r="M7" i="45" s="1"/>
  <c r="K7" i="44"/>
  <c r="N7" i="43"/>
  <c r="M7" i="43" s="1"/>
  <c r="R7" i="43"/>
  <c r="S7" i="43" s="1"/>
  <c r="L9" i="42"/>
  <c r="N9" i="42" s="1"/>
  <c r="M9" i="42" s="1"/>
  <c r="V9" i="42"/>
  <c r="T7" i="41"/>
  <c r="R8" i="40"/>
  <c r="S8" i="40" s="1"/>
  <c r="T8" i="40" s="1"/>
  <c r="G9" i="40"/>
  <c r="J9" i="40" s="1"/>
  <c r="N9" i="39"/>
  <c r="M9" i="39" s="1"/>
  <c r="R9" i="39"/>
  <c r="S9" i="39" s="1"/>
  <c r="K10" i="38"/>
  <c r="R10" i="38" s="1"/>
  <c r="R10" i="37"/>
  <c r="K7" i="36"/>
  <c r="V7" i="36" s="1"/>
  <c r="N7" i="36"/>
  <c r="G31" i="50" l="1"/>
  <c r="J31" i="50" s="1"/>
  <c r="K8" i="46"/>
  <c r="T7" i="45"/>
  <c r="L7" i="44"/>
  <c r="V7" i="44"/>
  <c r="T7" i="43"/>
  <c r="R9" i="42"/>
  <c r="S9" i="42" s="1"/>
  <c r="T9" i="42" s="1"/>
  <c r="G10" i="42" s="1"/>
  <c r="J10" i="42" s="1"/>
  <c r="G8" i="41"/>
  <c r="J8" i="41" s="1"/>
  <c r="K9" i="40"/>
  <c r="T9" i="39"/>
  <c r="G10" i="39" s="1"/>
  <c r="J10" i="39" s="1"/>
  <c r="S10" i="38"/>
  <c r="T10" i="38" s="1"/>
  <c r="V10" i="38"/>
  <c r="S10" i="37"/>
  <c r="T10" i="37" s="1"/>
  <c r="G11" i="37" s="1"/>
  <c r="J11" i="37" s="1"/>
  <c r="K11" i="37" s="1"/>
  <c r="V11" i="37" s="1"/>
  <c r="R7" i="36"/>
  <c r="M7" i="36"/>
  <c r="T7" i="36" s="1"/>
  <c r="G8" i="36" s="1"/>
  <c r="J8" i="36" s="1"/>
  <c r="K31" i="50" l="1"/>
  <c r="L31" i="50" s="1"/>
  <c r="M31" i="50" s="1"/>
  <c r="L8" i="46"/>
  <c r="N8" i="46" s="1"/>
  <c r="M8" i="46" s="1"/>
  <c r="V8" i="46"/>
  <c r="G8" i="45"/>
  <c r="J8" i="45" s="1"/>
  <c r="N7" i="44"/>
  <c r="M7" i="44" s="1"/>
  <c r="R7" i="44"/>
  <c r="G8" i="43"/>
  <c r="J8" i="43" s="1"/>
  <c r="K10" i="42"/>
  <c r="K8" i="41"/>
  <c r="L9" i="40"/>
  <c r="N9" i="40" s="1"/>
  <c r="M9" i="40" s="1"/>
  <c r="V9" i="40"/>
  <c r="K10" i="39"/>
  <c r="G11" i="38"/>
  <c r="J11" i="38" s="1"/>
  <c r="R11" i="37"/>
  <c r="V31" i="50" l="1"/>
  <c r="R31" i="50"/>
  <c r="R8" i="46"/>
  <c r="K8" i="45"/>
  <c r="V8" i="45" s="1"/>
  <c r="S7" i="44"/>
  <c r="T7" i="44" s="1"/>
  <c r="K8" i="43"/>
  <c r="L10" i="42"/>
  <c r="N10" i="42" s="1"/>
  <c r="M10" i="42" s="1"/>
  <c r="V10" i="42"/>
  <c r="L8" i="41"/>
  <c r="N8" i="41" s="1"/>
  <c r="M8" i="41" s="1"/>
  <c r="V8" i="41"/>
  <c r="R9" i="40"/>
  <c r="S9" i="40" s="1"/>
  <c r="T9" i="40" s="1"/>
  <c r="G10" i="40"/>
  <c r="J10" i="40" s="1"/>
  <c r="L10" i="39"/>
  <c r="N10" i="39" s="1"/>
  <c r="M10" i="39" s="1"/>
  <c r="V10" i="39"/>
  <c r="K11" i="38"/>
  <c r="R11" i="38" s="1"/>
  <c r="S11" i="37"/>
  <c r="T11" i="37" s="1"/>
  <c r="G12" i="37" s="1"/>
  <c r="J12" i="37" s="1"/>
  <c r="K12" i="37" s="1"/>
  <c r="V12" i="37" s="1"/>
  <c r="K8" i="36"/>
  <c r="V8" i="36" s="1"/>
  <c r="N8" i="36"/>
  <c r="M8" i="36" s="1"/>
  <c r="S31" i="50" l="1"/>
  <c r="T31" i="50" s="1"/>
  <c r="S8" i="46"/>
  <c r="T8" i="46" s="1"/>
  <c r="L8" i="45"/>
  <c r="R8" i="45" s="1"/>
  <c r="S8" i="45" s="1"/>
  <c r="G8" i="44"/>
  <c r="J8" i="44" s="1"/>
  <c r="L8" i="43"/>
  <c r="V8" i="43"/>
  <c r="R10" i="42"/>
  <c r="S10" i="42" s="1"/>
  <c r="T10" i="42" s="1"/>
  <c r="G11" i="42" s="1"/>
  <c r="J11" i="42" s="1"/>
  <c r="R8" i="41"/>
  <c r="S8" i="41" s="1"/>
  <c r="T8" i="41" s="1"/>
  <c r="K10" i="40"/>
  <c r="R10" i="39"/>
  <c r="S10" i="39" s="1"/>
  <c r="T10" i="39" s="1"/>
  <c r="G11" i="39" s="1"/>
  <c r="J11" i="39" s="1"/>
  <c r="S11" i="38"/>
  <c r="T11" i="38" s="1"/>
  <c r="V11" i="38"/>
  <c r="R12" i="37"/>
  <c r="R8" i="36"/>
  <c r="T8" i="36"/>
  <c r="G9" i="36" s="1"/>
  <c r="J9" i="36" s="1"/>
  <c r="G32" i="50" l="1"/>
  <c r="J32" i="50" s="1"/>
  <c r="G9" i="46"/>
  <c r="J9" i="46" s="1"/>
  <c r="N8" i="45"/>
  <c r="M8" i="45" s="1"/>
  <c r="K8" i="44"/>
  <c r="N8" i="43"/>
  <c r="M8" i="43" s="1"/>
  <c r="R8" i="43"/>
  <c r="S8" i="43" s="1"/>
  <c r="K11" i="42"/>
  <c r="G9" i="41"/>
  <c r="J9" i="41" s="1"/>
  <c r="L10" i="40"/>
  <c r="N10" i="40" s="1"/>
  <c r="M10" i="40" s="1"/>
  <c r="V10" i="40"/>
  <c r="K11" i="39"/>
  <c r="G12" i="38"/>
  <c r="J12" i="38" s="1"/>
  <c r="S12" i="37"/>
  <c r="T12" i="37" s="1"/>
  <c r="G13" i="37" s="1"/>
  <c r="J13" i="37" s="1"/>
  <c r="K13" i="37" s="1"/>
  <c r="V13" i="37" s="1"/>
  <c r="K9" i="36"/>
  <c r="R9" i="36" s="1"/>
  <c r="N9" i="36"/>
  <c r="M9" i="36" s="1"/>
  <c r="T9" i="36" s="1"/>
  <c r="G10" i="36" s="1"/>
  <c r="K32" i="50" l="1"/>
  <c r="K9" i="46"/>
  <c r="T8" i="45"/>
  <c r="L8" i="44"/>
  <c r="R8" i="44"/>
  <c r="V8" i="44"/>
  <c r="T8" i="43"/>
  <c r="L11" i="42"/>
  <c r="N11" i="42" s="1"/>
  <c r="M11" i="42" s="1"/>
  <c r="V11" i="42"/>
  <c r="K9" i="41"/>
  <c r="R10" i="40"/>
  <c r="S10" i="40" s="1"/>
  <c r="T10" i="40" s="1"/>
  <c r="G11" i="40" s="1"/>
  <c r="J11" i="40" s="1"/>
  <c r="L11" i="39"/>
  <c r="N11" i="39" s="1"/>
  <c r="M11" i="39" s="1"/>
  <c r="V11" i="39"/>
  <c r="K12" i="38"/>
  <c r="R12" i="38" s="1"/>
  <c r="R13" i="37"/>
  <c r="V9" i="36"/>
  <c r="J10" i="36" s="1"/>
  <c r="N10" i="36"/>
  <c r="M10" i="36" s="1"/>
  <c r="T10" i="36" s="1"/>
  <c r="V32" i="50" l="1"/>
  <c r="R32" i="50"/>
  <c r="L9" i="46"/>
  <c r="N9" i="46" s="1"/>
  <c r="M9" i="46" s="1"/>
  <c r="V9" i="46"/>
  <c r="G9" i="45"/>
  <c r="J9" i="45" s="1"/>
  <c r="S8" i="44"/>
  <c r="N8" i="44"/>
  <c r="M8" i="44" s="1"/>
  <c r="G9" i="43"/>
  <c r="J9" i="43" s="1"/>
  <c r="R11" i="42"/>
  <c r="S11" i="42" s="1"/>
  <c r="T11" i="42" s="1"/>
  <c r="G12" i="42" s="1"/>
  <c r="J12" i="42" s="1"/>
  <c r="L9" i="41"/>
  <c r="N9" i="41" s="1"/>
  <c r="M9" i="41" s="1"/>
  <c r="V9" i="41"/>
  <c r="K11" i="40"/>
  <c r="R11" i="39"/>
  <c r="S11" i="39" s="1"/>
  <c r="T11" i="39" s="1"/>
  <c r="G12" i="39" s="1"/>
  <c r="J12" i="39" s="1"/>
  <c r="S12" i="38"/>
  <c r="T12" i="38" s="1"/>
  <c r="V12" i="38"/>
  <c r="S13" i="37"/>
  <c r="T13" i="37" s="1"/>
  <c r="G14" i="37" s="1"/>
  <c r="J14" i="37" s="1"/>
  <c r="K14" i="37" s="1"/>
  <c r="V14" i="37" s="1"/>
  <c r="K10" i="36"/>
  <c r="R10" i="36" s="1"/>
  <c r="G11" i="36"/>
  <c r="S32" i="50" l="1"/>
  <c r="T32" i="50" s="1"/>
  <c r="R9" i="46"/>
  <c r="K9" i="45"/>
  <c r="T8" i="44"/>
  <c r="K9" i="43"/>
  <c r="K12" i="42"/>
  <c r="R9" i="41"/>
  <c r="S9" i="41" s="1"/>
  <c r="T9" i="41" s="1"/>
  <c r="G10" i="41" s="1"/>
  <c r="J10" i="41" s="1"/>
  <c r="L11" i="40"/>
  <c r="N11" i="40" s="1"/>
  <c r="M11" i="40" s="1"/>
  <c r="V11" i="40"/>
  <c r="K12" i="39"/>
  <c r="G13" i="38"/>
  <c r="J13" i="38" s="1"/>
  <c r="R14" i="37"/>
  <c r="V10" i="36"/>
  <c r="J11" i="36" s="1"/>
  <c r="N11" i="36"/>
  <c r="M11" i="36" s="1"/>
  <c r="G33" i="50" l="1"/>
  <c r="J33" i="50" s="1"/>
  <c r="S9" i="46"/>
  <c r="T9" i="46" s="1"/>
  <c r="L9" i="45"/>
  <c r="N9" i="45" s="1"/>
  <c r="M9" i="45" s="1"/>
  <c r="V9" i="45"/>
  <c r="G9" i="44"/>
  <c r="J9" i="44" s="1"/>
  <c r="L9" i="43"/>
  <c r="N9" i="43" s="1"/>
  <c r="M9" i="43" s="1"/>
  <c r="V9" i="43"/>
  <c r="L12" i="42"/>
  <c r="N12" i="42" s="1"/>
  <c r="M12" i="42" s="1"/>
  <c r="V12" i="42"/>
  <c r="K10" i="41"/>
  <c r="L10" i="41" s="1"/>
  <c r="N10" i="41" s="1"/>
  <c r="M10" i="41" s="1"/>
  <c r="R11" i="40"/>
  <c r="S11" i="40" s="1"/>
  <c r="T11" i="40" s="1"/>
  <c r="G12" i="40" s="1"/>
  <c r="J12" i="40" s="1"/>
  <c r="L12" i="39"/>
  <c r="N12" i="39" s="1"/>
  <c r="M12" i="39" s="1"/>
  <c r="V12" i="39"/>
  <c r="K13" i="38"/>
  <c r="R13" i="38" s="1"/>
  <c r="S14" i="37"/>
  <c r="T14" i="37" s="1"/>
  <c r="G15" i="37" s="1"/>
  <c r="J15" i="37" s="1"/>
  <c r="K15" i="37" s="1"/>
  <c r="V15" i="37" s="1"/>
  <c r="K11" i="36"/>
  <c r="R11" i="36" s="1"/>
  <c r="T11" i="36"/>
  <c r="G12" i="36" s="1"/>
  <c r="K33" i="50" l="1"/>
  <c r="R33" i="50" s="1"/>
  <c r="G10" i="46"/>
  <c r="J10" i="46" s="1"/>
  <c r="R9" i="45"/>
  <c r="S9" i="45" s="1"/>
  <c r="T9" i="45" s="1"/>
  <c r="G10" i="45" s="1"/>
  <c r="J10" i="45" s="1"/>
  <c r="K9" i="44"/>
  <c r="V9" i="44" s="1"/>
  <c r="R9" i="43"/>
  <c r="S9" i="43" s="1"/>
  <c r="T9" i="43" s="1"/>
  <c r="G10" i="43" s="1"/>
  <c r="J10" i="43" s="1"/>
  <c r="R12" i="42"/>
  <c r="S12" i="42" s="1"/>
  <c r="T12" i="42" s="1"/>
  <c r="G13" i="42" s="1"/>
  <c r="J13" i="42" s="1"/>
  <c r="V10" i="41"/>
  <c r="R10" i="41"/>
  <c r="S10" i="41" s="1"/>
  <c r="T10" i="41" s="1"/>
  <c r="G11" i="41" s="1"/>
  <c r="K12" i="40"/>
  <c r="R12" i="39"/>
  <c r="S12" i="39" s="1"/>
  <c r="T12" i="39" s="1"/>
  <c r="G13" i="39" s="1"/>
  <c r="J13" i="39" s="1"/>
  <c r="S13" i="38"/>
  <c r="T13" i="38" s="1"/>
  <c r="V13" i="38"/>
  <c r="R15" i="37"/>
  <c r="N17" i="37"/>
  <c r="M17" i="37" s="1"/>
  <c r="V11" i="36"/>
  <c r="J12" i="36" s="1"/>
  <c r="N20" i="37"/>
  <c r="M20" i="37" s="1"/>
  <c r="V33" i="50" l="1"/>
  <c r="S33" i="50"/>
  <c r="T33" i="50" s="1"/>
  <c r="K10" i="46"/>
  <c r="K10" i="45"/>
  <c r="L10" i="45" s="1"/>
  <c r="N10" i="45" s="1"/>
  <c r="M10" i="45" s="1"/>
  <c r="L9" i="44"/>
  <c r="N9" i="44" s="1"/>
  <c r="M9" i="44" s="1"/>
  <c r="K10" i="43"/>
  <c r="L10" i="43" s="1"/>
  <c r="N10" i="43" s="1"/>
  <c r="M10" i="43" s="1"/>
  <c r="K13" i="42"/>
  <c r="J11" i="41"/>
  <c r="K11" i="41" s="1"/>
  <c r="L11" i="41" s="1"/>
  <c r="N11" i="41" s="1"/>
  <c r="M11" i="41" s="1"/>
  <c r="L12" i="40"/>
  <c r="N12" i="40" s="1"/>
  <c r="M12" i="40" s="1"/>
  <c r="V12" i="40"/>
  <c r="K13" i="39"/>
  <c r="V13" i="39" s="1"/>
  <c r="G14" i="38"/>
  <c r="J14" i="38" s="1"/>
  <c r="S15" i="37"/>
  <c r="N18" i="37"/>
  <c r="M18" i="37" s="1"/>
  <c r="K12" i="36"/>
  <c r="R12" i="36" s="1"/>
  <c r="N12" i="36"/>
  <c r="M12" i="36" s="1"/>
  <c r="T12" i="36" s="1"/>
  <c r="G13" i="36" s="1"/>
  <c r="T15" i="37" l="1"/>
  <c r="G16" i="37" s="1"/>
  <c r="J16" i="37" s="1"/>
  <c r="K16" i="37" s="1"/>
  <c r="L16" i="37" s="1"/>
  <c r="N16" i="37" s="1"/>
  <c r="M16" i="37" s="1"/>
  <c r="T16" i="37" s="1"/>
  <c r="S53" i="37"/>
  <c r="G34" i="50"/>
  <c r="J34" i="50" s="1"/>
  <c r="L10" i="46"/>
  <c r="N10" i="46" s="1"/>
  <c r="M10" i="46" s="1"/>
  <c r="V10" i="46"/>
  <c r="R10" i="45"/>
  <c r="S10" i="45" s="1"/>
  <c r="T10" i="45" s="1"/>
  <c r="G11" i="45" s="1"/>
  <c r="V10" i="45"/>
  <c r="R9" i="44"/>
  <c r="S9" i="44"/>
  <c r="T9" i="44" s="1"/>
  <c r="V10" i="43"/>
  <c r="R10" i="43"/>
  <c r="S10" i="43" s="1"/>
  <c r="T10" i="43" s="1"/>
  <c r="G11" i="43" s="1"/>
  <c r="L13" i="42"/>
  <c r="N13" i="42" s="1"/>
  <c r="M13" i="42" s="1"/>
  <c r="V13" i="42"/>
  <c r="T11" i="41"/>
  <c r="G12" i="41" s="1"/>
  <c r="V11" i="41"/>
  <c r="R11" i="41"/>
  <c r="S11" i="41" s="1"/>
  <c r="R12" i="40"/>
  <c r="S12" i="40" s="1"/>
  <c r="T12" i="40" s="1"/>
  <c r="G13" i="40" s="1"/>
  <c r="J13" i="40" s="1"/>
  <c r="L13" i="39"/>
  <c r="N13" i="39" s="1"/>
  <c r="M13" i="39" s="1"/>
  <c r="K14" i="38"/>
  <c r="R14" i="38" s="1"/>
  <c r="V12" i="36"/>
  <c r="J13" i="36" s="1"/>
  <c r="N21" i="37"/>
  <c r="M21" i="37" s="1"/>
  <c r="N13" i="36"/>
  <c r="M13" i="36" s="1"/>
  <c r="T13" i="36" s="1"/>
  <c r="G14" i="36" s="1"/>
  <c r="K34" i="50" l="1"/>
  <c r="L34" i="50" s="1"/>
  <c r="M34" i="50" s="1"/>
  <c r="R10" i="46"/>
  <c r="J11" i="45"/>
  <c r="K11" i="45" s="1"/>
  <c r="L11" i="45" s="1"/>
  <c r="N11" i="45" s="1"/>
  <c r="M11" i="45" s="1"/>
  <c r="G10" i="44"/>
  <c r="J10" i="44" s="1"/>
  <c r="J11" i="43"/>
  <c r="K11" i="43" s="1"/>
  <c r="L11" i="43" s="1"/>
  <c r="N11" i="43" s="1"/>
  <c r="M11" i="43" s="1"/>
  <c r="R13" i="42"/>
  <c r="S13" i="42" s="1"/>
  <c r="T13" i="42" s="1"/>
  <c r="G14" i="42" s="1"/>
  <c r="J14" i="42" s="1"/>
  <c r="J12" i="41"/>
  <c r="K12" i="41" s="1"/>
  <c r="L12" i="41" s="1"/>
  <c r="N12" i="41" s="1"/>
  <c r="M12" i="41" s="1"/>
  <c r="K13" i="40"/>
  <c r="R13" i="39"/>
  <c r="S13" i="39" s="1"/>
  <c r="T13" i="39" s="1"/>
  <c r="G14" i="39" s="1"/>
  <c r="J14" i="39" s="1"/>
  <c r="V16" i="37"/>
  <c r="R16" i="37"/>
  <c r="S14" i="38"/>
  <c r="T14" i="38" s="1"/>
  <c r="V14" i="38"/>
  <c r="G17" i="37"/>
  <c r="T17" i="37"/>
  <c r="K13" i="36"/>
  <c r="R13" i="36" s="1"/>
  <c r="N14" i="36"/>
  <c r="M14" i="36" s="1"/>
  <c r="R34" i="50" l="1"/>
  <c r="S34" i="50" s="1"/>
  <c r="T34" i="50" s="1"/>
  <c r="X34" i="50" s="1"/>
  <c r="V34" i="50"/>
  <c r="S10" i="46"/>
  <c r="T10" i="46" s="1"/>
  <c r="V11" i="45"/>
  <c r="R11" i="45"/>
  <c r="S11" i="45" s="1"/>
  <c r="T11" i="45" s="1"/>
  <c r="G12" i="45" s="1"/>
  <c r="K10" i="44"/>
  <c r="V11" i="43"/>
  <c r="R11" i="43"/>
  <c r="S11" i="43" s="1"/>
  <c r="T11" i="43" s="1"/>
  <c r="G12" i="43" s="1"/>
  <c r="K14" i="42"/>
  <c r="V12" i="41"/>
  <c r="R12" i="41"/>
  <c r="S12" i="41" s="1"/>
  <c r="T12" i="41" s="1"/>
  <c r="G13" i="41" s="1"/>
  <c r="L13" i="40"/>
  <c r="N13" i="40" s="1"/>
  <c r="M13" i="40" s="1"/>
  <c r="V13" i="40"/>
  <c r="K14" i="39"/>
  <c r="J17" i="37"/>
  <c r="G15" i="38"/>
  <c r="J15" i="38" s="1"/>
  <c r="G18" i="37"/>
  <c r="T18" i="37"/>
  <c r="G19" i="37" s="1"/>
  <c r="K17" i="37"/>
  <c r="R17" i="37" s="1"/>
  <c r="V13" i="36"/>
  <c r="N23" i="37"/>
  <c r="M23" i="37" s="1"/>
  <c r="T14" i="36"/>
  <c r="G15" i="36" s="1"/>
  <c r="G35" i="50" l="1"/>
  <c r="J35" i="50" s="1"/>
  <c r="G11" i="46"/>
  <c r="J11" i="46" s="1"/>
  <c r="J12" i="45"/>
  <c r="K12" i="45" s="1"/>
  <c r="L12" i="45" s="1"/>
  <c r="N12" i="45" s="1"/>
  <c r="M12" i="45" s="1"/>
  <c r="L10" i="44"/>
  <c r="N10" i="44" s="1"/>
  <c r="M10" i="44" s="1"/>
  <c r="V10" i="44"/>
  <c r="J12" i="43"/>
  <c r="K12" i="43" s="1"/>
  <c r="L12" i="43" s="1"/>
  <c r="N12" i="43" s="1"/>
  <c r="M12" i="43" s="1"/>
  <c r="L14" i="42"/>
  <c r="N14" i="42" s="1"/>
  <c r="M14" i="42" s="1"/>
  <c r="V14" i="42"/>
  <c r="J13" i="41"/>
  <c r="K13" i="41" s="1"/>
  <c r="L13" i="41" s="1"/>
  <c r="N13" i="41" s="1"/>
  <c r="M13" i="41" s="1"/>
  <c r="R13" i="40"/>
  <c r="S13" i="40" s="1"/>
  <c r="T13" i="40" s="1"/>
  <c r="G14" i="40" s="1"/>
  <c r="J14" i="40" s="1"/>
  <c r="L14" i="39"/>
  <c r="N14" i="39" s="1"/>
  <c r="M14" i="39" s="1"/>
  <c r="V14" i="39"/>
  <c r="V17" i="37"/>
  <c r="J18" i="37" s="1"/>
  <c r="K15" i="38"/>
  <c r="R15" i="38" s="1"/>
  <c r="J14" i="36"/>
  <c r="N24" i="37"/>
  <c r="M24" i="37" s="1"/>
  <c r="K35" i="50" l="1"/>
  <c r="R35" i="50" s="1"/>
  <c r="K11" i="46"/>
  <c r="V12" i="45"/>
  <c r="R12" i="45"/>
  <c r="S12" i="45" s="1"/>
  <c r="T12" i="45" s="1"/>
  <c r="G13" i="45" s="1"/>
  <c r="R10" i="44"/>
  <c r="S10" i="44"/>
  <c r="T10" i="44" s="1"/>
  <c r="V12" i="43"/>
  <c r="R12" i="43"/>
  <c r="S12" i="43" s="1"/>
  <c r="T12" i="43" s="1"/>
  <c r="G13" i="43" s="1"/>
  <c r="R14" i="42"/>
  <c r="S14" i="42" s="1"/>
  <c r="T14" i="42" s="1"/>
  <c r="G15" i="42" s="1"/>
  <c r="J15" i="42" s="1"/>
  <c r="R13" i="41"/>
  <c r="S13" i="41" s="1"/>
  <c r="T13" i="41" s="1"/>
  <c r="G14" i="41" s="1"/>
  <c r="V13" i="41"/>
  <c r="K14" i="40"/>
  <c r="R14" i="39"/>
  <c r="S14" i="39" s="1"/>
  <c r="T14" i="39" s="1"/>
  <c r="G15" i="39" s="1"/>
  <c r="J15" i="39" s="1"/>
  <c r="V15" i="38"/>
  <c r="S15" i="38"/>
  <c r="T15" i="38" s="1"/>
  <c r="K18" i="37"/>
  <c r="R18" i="37" s="1"/>
  <c r="K14" i="36"/>
  <c r="R14" i="36" s="1"/>
  <c r="S35" i="50" l="1"/>
  <c r="T35" i="50" s="1"/>
  <c r="V35" i="50"/>
  <c r="L11" i="46"/>
  <c r="N11" i="46" s="1"/>
  <c r="M11" i="46" s="1"/>
  <c r="V11" i="46"/>
  <c r="J13" i="45"/>
  <c r="G11" i="44"/>
  <c r="J11" i="44" s="1"/>
  <c r="J13" i="43"/>
  <c r="K13" i="43" s="1"/>
  <c r="L13" i="43" s="1"/>
  <c r="N13" i="43" s="1"/>
  <c r="M13" i="43" s="1"/>
  <c r="K15" i="42"/>
  <c r="J14" i="41"/>
  <c r="K14" i="41" s="1"/>
  <c r="L14" i="41" s="1"/>
  <c r="N14" i="41" s="1"/>
  <c r="M14" i="41" s="1"/>
  <c r="L14" i="40"/>
  <c r="N14" i="40" s="1"/>
  <c r="M14" i="40" s="1"/>
  <c r="V14" i="40"/>
  <c r="K15" i="39"/>
  <c r="V15" i="39" s="1"/>
  <c r="V18" i="37"/>
  <c r="J19" i="37" s="1"/>
  <c r="K19" i="37" s="1"/>
  <c r="L19" i="37" s="1"/>
  <c r="M19" i="37" s="1"/>
  <c r="T19" i="37" s="1"/>
  <c r="G16" i="38"/>
  <c r="J16" i="38" s="1"/>
  <c r="V14" i="36"/>
  <c r="J15" i="36" s="1"/>
  <c r="G36" i="50" l="1"/>
  <c r="J36" i="50" s="1"/>
  <c r="K36" i="50" s="1"/>
  <c r="R11" i="46"/>
  <c r="K13" i="45"/>
  <c r="K11" i="44"/>
  <c r="V11" i="44" s="1"/>
  <c r="V13" i="43"/>
  <c r="R13" i="43"/>
  <c r="S13" i="43" s="1"/>
  <c r="T13" i="43" s="1"/>
  <c r="G14" i="43" s="1"/>
  <c r="L15" i="42"/>
  <c r="N15" i="42" s="1"/>
  <c r="M15" i="42" s="1"/>
  <c r="V15" i="42"/>
  <c r="V14" i="41"/>
  <c r="R14" i="41"/>
  <c r="S14" i="41" s="1"/>
  <c r="T14" i="41" s="1"/>
  <c r="G15" i="41" s="1"/>
  <c r="R14" i="40"/>
  <c r="S14" i="40" s="1"/>
  <c r="T14" i="40" s="1"/>
  <c r="G15" i="40" s="1"/>
  <c r="J15" i="40" s="1"/>
  <c r="L15" i="39"/>
  <c r="N15" i="39" s="1"/>
  <c r="M15" i="39" s="1"/>
  <c r="V19" i="37"/>
  <c r="R19" i="37"/>
  <c r="K16" i="38"/>
  <c r="T20" i="37"/>
  <c r="G20" i="37"/>
  <c r="K15" i="36"/>
  <c r="L15" i="36" s="1"/>
  <c r="N15" i="36" s="1"/>
  <c r="M15" i="36" s="1"/>
  <c r="T15" i="36" s="1"/>
  <c r="V36" i="50" l="1"/>
  <c r="R36" i="50"/>
  <c r="G16" i="36"/>
  <c r="S11" i="46"/>
  <c r="T11" i="46" s="1"/>
  <c r="L13" i="45"/>
  <c r="N13" i="45" s="1"/>
  <c r="M13" i="45" s="1"/>
  <c r="V13" i="45"/>
  <c r="L11" i="44"/>
  <c r="N11" i="44" s="1"/>
  <c r="M11" i="44" s="1"/>
  <c r="J14" i="43"/>
  <c r="R15" i="42"/>
  <c r="S15" i="42" s="1"/>
  <c r="T15" i="42" s="1"/>
  <c r="G16" i="42" s="1"/>
  <c r="J16" i="42" s="1"/>
  <c r="J15" i="41"/>
  <c r="K15" i="41"/>
  <c r="L15" i="41" s="1"/>
  <c r="N15" i="41" s="1"/>
  <c r="M15" i="41" s="1"/>
  <c r="K15" i="40"/>
  <c r="R15" i="39"/>
  <c r="S15" i="39" s="1"/>
  <c r="T15" i="39" s="1"/>
  <c r="G16" i="39" s="1"/>
  <c r="J16" i="39" s="1"/>
  <c r="J20" i="37"/>
  <c r="K20" i="37" s="1"/>
  <c r="V20" i="37" s="1"/>
  <c r="L16" i="38"/>
  <c r="R16" i="38" s="1"/>
  <c r="S16" i="38" s="1"/>
  <c r="V16" i="38"/>
  <c r="T21" i="37"/>
  <c r="G22" i="37" s="1"/>
  <c r="G21" i="37"/>
  <c r="N26" i="37"/>
  <c r="M26" i="37" s="1"/>
  <c r="R15" i="36"/>
  <c r="V15" i="36"/>
  <c r="N27" i="37"/>
  <c r="M27" i="37" s="1"/>
  <c r="S36" i="50" l="1"/>
  <c r="T36" i="50" s="1"/>
  <c r="J16" i="36"/>
  <c r="K16" i="36" s="1"/>
  <c r="L16" i="36" s="1"/>
  <c r="N24" i="36"/>
  <c r="N21" i="36"/>
  <c r="N18" i="36"/>
  <c r="N48" i="36"/>
  <c r="N45" i="36"/>
  <c r="N42" i="36"/>
  <c r="N39" i="36"/>
  <c r="N36" i="36"/>
  <c r="N33" i="36"/>
  <c r="N30" i="36"/>
  <c r="N27" i="36"/>
  <c r="G12" i="46"/>
  <c r="J12" i="46" s="1"/>
  <c r="R13" i="45"/>
  <c r="S13" i="45" s="1"/>
  <c r="T13" i="45" s="1"/>
  <c r="G14" i="45" s="1"/>
  <c r="J14" i="45" s="1"/>
  <c r="R11" i="44"/>
  <c r="S11" i="44"/>
  <c r="T11" i="44" s="1"/>
  <c r="K14" i="43"/>
  <c r="K16" i="42"/>
  <c r="R15" i="41"/>
  <c r="S15" i="41" s="1"/>
  <c r="T15" i="41" s="1"/>
  <c r="G16" i="41" s="1"/>
  <c r="V15" i="41"/>
  <c r="L15" i="40"/>
  <c r="N15" i="40" s="1"/>
  <c r="M15" i="40" s="1"/>
  <c r="V15" i="40"/>
  <c r="K16" i="39"/>
  <c r="V16" i="39" s="1"/>
  <c r="J21" i="37"/>
  <c r="K21" i="37" s="1"/>
  <c r="V21" i="37" s="1"/>
  <c r="J22" i="37" s="1"/>
  <c r="K22" i="37" s="1"/>
  <c r="R20" i="37"/>
  <c r="N16" i="38"/>
  <c r="G37" i="50" l="1"/>
  <c r="J37" i="50" s="1"/>
  <c r="R16" i="36"/>
  <c r="K12" i="46"/>
  <c r="K14" i="45"/>
  <c r="L14" i="45" s="1"/>
  <c r="N14" i="45" s="1"/>
  <c r="M14" i="45" s="1"/>
  <c r="G12" i="44"/>
  <c r="J12" i="44" s="1"/>
  <c r="L14" i="43"/>
  <c r="N14" i="43" s="1"/>
  <c r="M14" i="43" s="1"/>
  <c r="V14" i="43"/>
  <c r="L16" i="42"/>
  <c r="R16" i="42" s="1"/>
  <c r="V16" i="42"/>
  <c r="J16" i="41"/>
  <c r="R15" i="40"/>
  <c r="S15" i="40" s="1"/>
  <c r="T15" i="40" s="1"/>
  <c r="G16" i="40" s="1"/>
  <c r="J16" i="40" s="1"/>
  <c r="L16" i="39"/>
  <c r="N16" i="39" s="1"/>
  <c r="M16" i="39" s="1"/>
  <c r="V22" i="37"/>
  <c r="R21" i="37"/>
  <c r="L22" i="37" s="1"/>
  <c r="M22" i="37" s="1"/>
  <c r="T22" i="37" s="1"/>
  <c r="G23" i="37" s="1"/>
  <c r="M16" i="38"/>
  <c r="V16" i="36"/>
  <c r="N29" i="37"/>
  <c r="M29" i="37" s="1"/>
  <c r="K37" i="50" l="1"/>
  <c r="N16" i="36"/>
  <c r="M16" i="36" s="1"/>
  <c r="T16" i="36" s="1"/>
  <c r="G17" i="36" s="1"/>
  <c r="J17" i="36" s="1"/>
  <c r="K17" i="36" s="1"/>
  <c r="L17" i="36" s="1"/>
  <c r="L12" i="46"/>
  <c r="N12" i="46" s="1"/>
  <c r="M12" i="46" s="1"/>
  <c r="V12" i="46"/>
  <c r="R14" i="45"/>
  <c r="S14" i="45" s="1"/>
  <c r="T14" i="45" s="1"/>
  <c r="G15" i="45" s="1"/>
  <c r="V14" i="45"/>
  <c r="K12" i="44"/>
  <c r="V12" i="44" s="1"/>
  <c r="R14" i="43"/>
  <c r="S14" i="43" s="1"/>
  <c r="T14" i="43" s="1"/>
  <c r="G15" i="43" s="1"/>
  <c r="J15" i="43" s="1"/>
  <c r="N16" i="42"/>
  <c r="K16" i="41"/>
  <c r="K16" i="40"/>
  <c r="R16" i="39"/>
  <c r="S16" i="39" s="1"/>
  <c r="T16" i="39" s="1"/>
  <c r="J23" i="37"/>
  <c r="K23" i="37" s="1"/>
  <c r="V23" i="37" s="1"/>
  <c r="T23" i="37"/>
  <c r="G24" i="37" s="1"/>
  <c r="R22" i="37"/>
  <c r="T16" i="38"/>
  <c r="V37" i="50" l="1"/>
  <c r="L37" i="50"/>
  <c r="N17" i="36"/>
  <c r="M17" i="36" s="1"/>
  <c r="T17" i="36" s="1"/>
  <c r="G18" i="36" s="1"/>
  <c r="R12" i="46"/>
  <c r="J15" i="45"/>
  <c r="L12" i="44"/>
  <c r="N12" i="44" s="1"/>
  <c r="M12" i="44" s="1"/>
  <c r="K15" i="43"/>
  <c r="L15" i="43" s="1"/>
  <c r="N15" i="43" s="1"/>
  <c r="M15" i="43" s="1"/>
  <c r="M16" i="42"/>
  <c r="L16" i="41"/>
  <c r="N16" i="41" s="1"/>
  <c r="M16" i="41" s="1"/>
  <c r="T16" i="41" s="1"/>
  <c r="V16" i="41"/>
  <c r="L16" i="40"/>
  <c r="N16" i="40" s="1"/>
  <c r="M16" i="40" s="1"/>
  <c r="V16" i="40"/>
  <c r="G17" i="39"/>
  <c r="J17" i="39" s="1"/>
  <c r="R23" i="37"/>
  <c r="J24" i="37"/>
  <c r="K24" i="37" s="1"/>
  <c r="V24" i="37" s="1"/>
  <c r="T24" i="37"/>
  <c r="G25" i="37" s="1"/>
  <c r="G17" i="38"/>
  <c r="J17" i="38" s="1"/>
  <c r="R17" i="36"/>
  <c r="V17" i="36"/>
  <c r="N30" i="37"/>
  <c r="M30" i="37" s="1"/>
  <c r="R37" i="50" l="1"/>
  <c r="M37" i="50"/>
  <c r="S37" i="50"/>
  <c r="J18" i="36"/>
  <c r="K18" i="36" s="1"/>
  <c r="L18" i="36" s="1"/>
  <c r="M18" i="36" s="1"/>
  <c r="T18" i="36" s="1"/>
  <c r="G19" i="36" s="1"/>
  <c r="S12" i="46"/>
  <c r="T12" i="46" s="1"/>
  <c r="K15" i="45"/>
  <c r="R12" i="44"/>
  <c r="S12" i="44"/>
  <c r="T12" i="44" s="1"/>
  <c r="V15" i="43"/>
  <c r="R15" i="43"/>
  <c r="S15" i="43" s="1"/>
  <c r="T15" i="43" s="1"/>
  <c r="G16" i="43" s="1"/>
  <c r="T16" i="42"/>
  <c r="R16" i="41"/>
  <c r="G17" i="41"/>
  <c r="J17" i="41" s="1"/>
  <c r="R16" i="40"/>
  <c r="S16" i="40" s="1"/>
  <c r="K17" i="39"/>
  <c r="R17" i="39" s="1"/>
  <c r="S17" i="39" s="1"/>
  <c r="T17" i="39" s="1"/>
  <c r="J25" i="37"/>
  <c r="K25" i="37" s="1"/>
  <c r="R24" i="37"/>
  <c r="K17" i="38"/>
  <c r="R17" i="38" s="1"/>
  <c r="S17" i="38" s="1"/>
  <c r="T17" i="38" s="1"/>
  <c r="G18" i="38" s="1"/>
  <c r="T37" i="50" l="1"/>
  <c r="G38" i="50" s="1"/>
  <c r="J38" i="50" s="1"/>
  <c r="K38" i="50" s="1"/>
  <c r="V38" i="50" s="1"/>
  <c r="V18" i="36"/>
  <c r="J19" i="36" s="1"/>
  <c r="K19" i="36" s="1"/>
  <c r="R18" i="36"/>
  <c r="G13" i="46"/>
  <c r="J13" i="46" s="1"/>
  <c r="L15" i="45"/>
  <c r="N15" i="45" s="1"/>
  <c r="M15" i="45" s="1"/>
  <c r="V15" i="45"/>
  <c r="G13" i="44"/>
  <c r="J13" i="44" s="1"/>
  <c r="J16" i="43"/>
  <c r="K16" i="43" s="1"/>
  <c r="G17" i="42"/>
  <c r="J17" i="42" s="1"/>
  <c r="K17" i="41"/>
  <c r="R17" i="41" s="1"/>
  <c r="T16" i="40"/>
  <c r="T17" i="40" s="1"/>
  <c r="V17" i="39"/>
  <c r="G18" i="39"/>
  <c r="J18" i="39" s="1"/>
  <c r="V25" i="37"/>
  <c r="L25" i="37"/>
  <c r="M25" i="37" s="1"/>
  <c r="T25" i="37" s="1"/>
  <c r="G26" i="37" s="1"/>
  <c r="V17" i="38"/>
  <c r="J18" i="38" s="1"/>
  <c r="R38" i="50" l="1"/>
  <c r="S38" i="50" s="1"/>
  <c r="T38" i="50" s="1"/>
  <c r="L19" i="36"/>
  <c r="N19" i="36" s="1"/>
  <c r="M19" i="36" s="1"/>
  <c r="T19" i="36" s="1"/>
  <c r="G20" i="36" s="1"/>
  <c r="K13" i="46"/>
  <c r="R15" i="45"/>
  <c r="S15" i="45" s="1"/>
  <c r="T15" i="45" s="1"/>
  <c r="G16" i="45" s="1"/>
  <c r="J16" i="45" s="1"/>
  <c r="K13" i="44"/>
  <c r="L16" i="43"/>
  <c r="N16" i="43" s="1"/>
  <c r="M16" i="43" s="1"/>
  <c r="V16" i="43"/>
  <c r="K17" i="42"/>
  <c r="R17" i="42" s="1"/>
  <c r="S17" i="42" s="1"/>
  <c r="T17" i="42" s="1"/>
  <c r="G18" i="42" s="1"/>
  <c r="S17" i="41"/>
  <c r="V17" i="41"/>
  <c r="G17" i="40"/>
  <c r="J17" i="40" s="1"/>
  <c r="K17" i="40" s="1"/>
  <c r="R17" i="40" s="1"/>
  <c r="G18" i="40"/>
  <c r="T18" i="40"/>
  <c r="K18" i="39"/>
  <c r="R18" i="39" s="1"/>
  <c r="S18" i="39" s="1"/>
  <c r="T18" i="39" s="1"/>
  <c r="J26" i="37"/>
  <c r="K26" i="37" s="1"/>
  <c r="V26" i="37" s="1"/>
  <c r="R25" i="37"/>
  <c r="T26" i="37"/>
  <c r="T27" i="37" s="1"/>
  <c r="G28" i="37" s="1"/>
  <c r="K18" i="38"/>
  <c r="R18" i="38" s="1"/>
  <c r="S18" i="38" s="1"/>
  <c r="T18" i="38" s="1"/>
  <c r="G19" i="38" s="1"/>
  <c r="V19" i="36"/>
  <c r="G39" i="50" l="1"/>
  <c r="J39" i="50" s="1"/>
  <c r="K39" i="50" s="1"/>
  <c r="V39" i="50" s="1"/>
  <c r="R19" i="36"/>
  <c r="J20" i="36"/>
  <c r="K20" i="36" s="1"/>
  <c r="L13" i="46"/>
  <c r="N13" i="46" s="1"/>
  <c r="M13" i="46" s="1"/>
  <c r="V13" i="46"/>
  <c r="K16" i="45"/>
  <c r="L16" i="45" s="1"/>
  <c r="N16" i="45" s="1"/>
  <c r="M16" i="45" s="1"/>
  <c r="L13" i="44"/>
  <c r="N13" i="44" s="1"/>
  <c r="M13" i="44" s="1"/>
  <c r="V13" i="44"/>
  <c r="R16" i="43"/>
  <c r="S16" i="43" s="1"/>
  <c r="T16" i="43" s="1"/>
  <c r="G17" i="43" s="1"/>
  <c r="J17" i="43" s="1"/>
  <c r="V17" i="42"/>
  <c r="J18" i="42" s="1"/>
  <c r="T17" i="41"/>
  <c r="G19" i="40"/>
  <c r="V17" i="40"/>
  <c r="J18" i="40" s="1"/>
  <c r="V18" i="39"/>
  <c r="G19" i="39"/>
  <c r="G27" i="37"/>
  <c r="J27" i="37" s="1"/>
  <c r="K27" i="37" s="1"/>
  <c r="V27" i="37" s="1"/>
  <c r="J28" i="37" s="1"/>
  <c r="K28" i="37" s="1"/>
  <c r="R26" i="37"/>
  <c r="V18" i="38"/>
  <c r="J19" i="38" s="1"/>
  <c r="N32" i="37"/>
  <c r="M32" i="37" s="1"/>
  <c r="R39" i="50" l="1"/>
  <c r="L20" i="36"/>
  <c r="N20" i="36" s="1"/>
  <c r="M20" i="36" s="1"/>
  <c r="T20" i="36" s="1"/>
  <c r="G21" i="36" s="1"/>
  <c r="V20" i="36"/>
  <c r="R13" i="46"/>
  <c r="R16" i="45"/>
  <c r="V16" i="45"/>
  <c r="R13" i="44"/>
  <c r="K17" i="43"/>
  <c r="R17" i="43" s="1"/>
  <c r="K18" i="42"/>
  <c r="R18" i="42" s="1"/>
  <c r="S18" i="42" s="1"/>
  <c r="T18" i="42" s="1"/>
  <c r="G19" i="42" s="1"/>
  <c r="G18" i="41"/>
  <c r="J18" i="41" s="1"/>
  <c r="K18" i="40"/>
  <c r="R18" i="40" s="1"/>
  <c r="J19" i="39"/>
  <c r="K19" i="39" s="1"/>
  <c r="L19" i="39" s="1"/>
  <c r="N19" i="39" s="1"/>
  <c r="V28" i="37"/>
  <c r="R27" i="37"/>
  <c r="L28" i="37" s="1"/>
  <c r="M28" i="37" s="1"/>
  <c r="T28" i="37" s="1"/>
  <c r="T29" i="37" s="1"/>
  <c r="T30" i="37" s="1"/>
  <c r="K19" i="38"/>
  <c r="V19" i="38" s="1"/>
  <c r="S39" i="50" l="1"/>
  <c r="T39" i="50" s="1"/>
  <c r="J21" i="36"/>
  <c r="K21" i="36" s="1"/>
  <c r="V21" i="36" s="1"/>
  <c r="R20" i="36"/>
  <c r="S13" i="46"/>
  <c r="T13" i="46" s="1"/>
  <c r="S16" i="45"/>
  <c r="S13" i="44"/>
  <c r="T13" i="44" s="1"/>
  <c r="V17" i="43"/>
  <c r="S17" i="43"/>
  <c r="V18" i="42"/>
  <c r="J19" i="42" s="1"/>
  <c r="K18" i="41"/>
  <c r="R18" i="41" s="1"/>
  <c r="V18" i="40"/>
  <c r="J19" i="40" s="1"/>
  <c r="V19" i="39"/>
  <c r="R19" i="39"/>
  <c r="S19" i="39" s="1"/>
  <c r="M19" i="39"/>
  <c r="G30" i="37"/>
  <c r="G29" i="37"/>
  <c r="J29" i="37" s="1"/>
  <c r="K29" i="37" s="1"/>
  <c r="V29" i="37" s="1"/>
  <c r="R28" i="37"/>
  <c r="L19" i="38"/>
  <c r="R19" i="38" s="1"/>
  <c r="S19" i="38" s="1"/>
  <c r="G31" i="37"/>
  <c r="N33" i="37"/>
  <c r="M33" i="37" s="1"/>
  <c r="G40" i="50" l="1"/>
  <c r="J40" i="50" s="1"/>
  <c r="L21" i="36"/>
  <c r="M21" i="36" s="1"/>
  <c r="T21" i="36" s="1"/>
  <c r="G22" i="36" s="1"/>
  <c r="J22" i="36" s="1"/>
  <c r="K22" i="36" s="1"/>
  <c r="G14" i="46"/>
  <c r="J14" i="46" s="1"/>
  <c r="T16" i="45"/>
  <c r="G14" i="44"/>
  <c r="J14" i="44" s="1"/>
  <c r="T17" i="43"/>
  <c r="K19" i="42"/>
  <c r="S18" i="41"/>
  <c r="V18" i="41"/>
  <c r="K19" i="40"/>
  <c r="R19" i="40" s="1"/>
  <c r="S19" i="40" s="1"/>
  <c r="T19" i="39"/>
  <c r="G20" i="39" s="1"/>
  <c r="J20" i="39" s="1"/>
  <c r="K20" i="39" s="1"/>
  <c r="R20" i="39" s="1"/>
  <c r="S20" i="39" s="1"/>
  <c r="T20" i="39" s="1"/>
  <c r="G21" i="39" s="1"/>
  <c r="J30" i="37"/>
  <c r="K30" i="37" s="1"/>
  <c r="V30" i="37" s="1"/>
  <c r="J31" i="37" s="1"/>
  <c r="K31" i="37" s="1"/>
  <c r="R29" i="37"/>
  <c r="M19" i="38"/>
  <c r="K40" i="50" l="1"/>
  <c r="R21" i="36"/>
  <c r="L22" i="36" s="1"/>
  <c r="K14" i="46"/>
  <c r="G17" i="45"/>
  <c r="J17" i="45" s="1"/>
  <c r="K14" i="44"/>
  <c r="G18" i="43"/>
  <c r="J18" i="43" s="1"/>
  <c r="L19" i="42"/>
  <c r="R19" i="42" s="1"/>
  <c r="S19" i="42" s="1"/>
  <c r="V19" i="42"/>
  <c r="T18" i="41"/>
  <c r="T19" i="40"/>
  <c r="V19" i="40"/>
  <c r="V20" i="39"/>
  <c r="J21" i="39" s="1"/>
  <c r="R30" i="37"/>
  <c r="L31" i="37" s="1"/>
  <c r="M31" i="37" s="1"/>
  <c r="T31" i="37" s="1"/>
  <c r="G32" i="37" s="1"/>
  <c r="T19" i="38"/>
  <c r="V31" i="37"/>
  <c r="V22" i="36"/>
  <c r="V40" i="50" l="1"/>
  <c r="L40" i="50"/>
  <c r="M40" i="50" s="1"/>
  <c r="R22" i="36"/>
  <c r="N22" i="36"/>
  <c r="M22" i="36" s="1"/>
  <c r="T22" i="36" s="1"/>
  <c r="G23" i="36" s="1"/>
  <c r="J23" i="36" s="1"/>
  <c r="K23" i="36" s="1"/>
  <c r="L14" i="46"/>
  <c r="N14" i="46" s="1"/>
  <c r="M14" i="46" s="1"/>
  <c r="V14" i="46"/>
  <c r="K17" i="45"/>
  <c r="R17" i="45" s="1"/>
  <c r="L14" i="44"/>
  <c r="N14" i="44" s="1"/>
  <c r="M14" i="44" s="1"/>
  <c r="V14" i="44"/>
  <c r="K18" i="43"/>
  <c r="R18" i="43" s="1"/>
  <c r="N19" i="42"/>
  <c r="G19" i="41"/>
  <c r="J19" i="41" s="1"/>
  <c r="G20" i="40"/>
  <c r="J20" i="40" s="1"/>
  <c r="K20" i="40" s="1"/>
  <c r="K21" i="39"/>
  <c r="R21" i="39" s="1"/>
  <c r="S21" i="39" s="1"/>
  <c r="T21" i="39" s="1"/>
  <c r="G20" i="38"/>
  <c r="J20" i="38" s="1"/>
  <c r="R31" i="37"/>
  <c r="T32" i="37"/>
  <c r="T33" i="37" s="1"/>
  <c r="G34" i="37" s="1"/>
  <c r="J32" i="37"/>
  <c r="K32" i="37" s="1"/>
  <c r="V32" i="37" s="1"/>
  <c r="R40" i="50" l="1"/>
  <c r="S40" i="50"/>
  <c r="T40" i="50" s="1"/>
  <c r="L23" i="36"/>
  <c r="N23" i="36" s="1"/>
  <c r="M23" i="36" s="1"/>
  <c r="T23" i="36" s="1"/>
  <c r="G24" i="36" s="1"/>
  <c r="R14" i="46"/>
  <c r="S14" i="46"/>
  <c r="S17" i="45"/>
  <c r="V17" i="45"/>
  <c r="R14" i="44"/>
  <c r="S18" i="43"/>
  <c r="V18" i="43"/>
  <c r="M19" i="42"/>
  <c r="K19" i="41"/>
  <c r="V20" i="40"/>
  <c r="R20" i="40"/>
  <c r="S20" i="40" s="1"/>
  <c r="G22" i="39"/>
  <c r="V21" i="39"/>
  <c r="K20" i="38"/>
  <c r="R20" i="38" s="1"/>
  <c r="S20" i="38" s="1"/>
  <c r="T20" i="38" s="1"/>
  <c r="R32" i="37"/>
  <c r="G33" i="37"/>
  <c r="J33" i="37" s="1"/>
  <c r="K33" i="37" s="1"/>
  <c r="V33" i="37" s="1"/>
  <c r="J34" i="37" s="1"/>
  <c r="V23" i="36"/>
  <c r="G41" i="50" l="1"/>
  <c r="J41" i="50" s="1"/>
  <c r="K41" i="50" s="1"/>
  <c r="V41" i="50" s="1"/>
  <c r="R23" i="36"/>
  <c r="J24" i="36"/>
  <c r="K24" i="36" s="1"/>
  <c r="T14" i="46"/>
  <c r="T17" i="45"/>
  <c r="S14" i="44"/>
  <c r="T14" i="44" s="1"/>
  <c r="T18" i="43"/>
  <c r="T19" i="42"/>
  <c r="V19" i="41"/>
  <c r="T20" i="40"/>
  <c r="J22" i="39"/>
  <c r="G21" i="38"/>
  <c r="V20" i="38"/>
  <c r="R33" i="37"/>
  <c r="K34" i="37"/>
  <c r="N35" i="37"/>
  <c r="M35" i="37" s="1"/>
  <c r="R41" i="50" l="1"/>
  <c r="L24" i="36"/>
  <c r="G15" i="46"/>
  <c r="J15" i="46" s="1"/>
  <c r="G18" i="45"/>
  <c r="J18" i="45" s="1"/>
  <c r="G15" i="44"/>
  <c r="J15" i="44" s="1"/>
  <c r="G19" i="43"/>
  <c r="J19" i="43" s="1"/>
  <c r="G20" i="42"/>
  <c r="J20" i="42" s="1"/>
  <c r="G21" i="40"/>
  <c r="J21" i="40" s="1"/>
  <c r="K21" i="40" s="1"/>
  <c r="K22" i="39"/>
  <c r="L22" i="39" s="1"/>
  <c r="J21" i="38"/>
  <c r="K21" i="38" s="1"/>
  <c r="R21" i="38" s="1"/>
  <c r="S21" i="38" s="1"/>
  <c r="T21" i="38" s="1"/>
  <c r="G22" i="38" s="1"/>
  <c r="V34" i="37"/>
  <c r="L34" i="37"/>
  <c r="M34" i="37" s="1"/>
  <c r="T34" i="37" s="1"/>
  <c r="G35" i="37" s="1"/>
  <c r="V24" i="36"/>
  <c r="N36" i="37"/>
  <c r="M36" i="37" s="1"/>
  <c r="S41" i="50" l="1"/>
  <c r="T41" i="50" s="1"/>
  <c r="K15" i="46"/>
  <c r="K18" i="45"/>
  <c r="R18" i="45" s="1"/>
  <c r="K15" i="44"/>
  <c r="V15" i="44" s="1"/>
  <c r="K19" i="43"/>
  <c r="K20" i="42"/>
  <c r="R20" i="42" s="1"/>
  <c r="S20" i="42" s="1"/>
  <c r="T20" i="42" s="1"/>
  <c r="G21" i="42" s="1"/>
  <c r="V21" i="40"/>
  <c r="R21" i="40"/>
  <c r="N22" i="39"/>
  <c r="M22" i="39" s="1"/>
  <c r="R22" i="39"/>
  <c r="S22" i="39" s="1"/>
  <c r="V22" i="39"/>
  <c r="R34" i="37"/>
  <c r="V21" i="38"/>
  <c r="J22" i="38" s="1"/>
  <c r="J35" i="37"/>
  <c r="K35" i="37" s="1"/>
  <c r="V35" i="37" s="1"/>
  <c r="T35" i="37"/>
  <c r="G36" i="37" s="1"/>
  <c r="G42" i="50" l="1"/>
  <c r="J42" i="50" s="1"/>
  <c r="K42" i="50" s="1"/>
  <c r="V42" i="50" s="1"/>
  <c r="L15" i="46"/>
  <c r="N15" i="46" s="1"/>
  <c r="M15" i="46" s="1"/>
  <c r="V15" i="46"/>
  <c r="V18" i="45"/>
  <c r="S18" i="45"/>
  <c r="L15" i="44"/>
  <c r="N15" i="44" s="1"/>
  <c r="M15" i="44" s="1"/>
  <c r="V19" i="43"/>
  <c r="V20" i="42"/>
  <c r="J21" i="42" s="1"/>
  <c r="S21" i="40"/>
  <c r="T22" i="39"/>
  <c r="G23" i="39" s="1"/>
  <c r="J23" i="39" s="1"/>
  <c r="K23" i="39" s="1"/>
  <c r="R23" i="39" s="1"/>
  <c r="S23" i="39" s="1"/>
  <c r="T23" i="39" s="1"/>
  <c r="G24" i="39" s="1"/>
  <c r="K22" i="38"/>
  <c r="R35" i="37"/>
  <c r="J36" i="37"/>
  <c r="K36" i="37" s="1"/>
  <c r="V36" i="37" s="1"/>
  <c r="T36" i="37"/>
  <c r="G37" i="37" s="1"/>
  <c r="R42" i="50" l="1"/>
  <c r="R15" i="46"/>
  <c r="S15" i="46"/>
  <c r="T15" i="46" s="1"/>
  <c r="T18" i="45"/>
  <c r="R15" i="44"/>
  <c r="S15" i="44"/>
  <c r="T15" i="44" s="1"/>
  <c r="K21" i="42"/>
  <c r="R21" i="42" s="1"/>
  <c r="S21" i="42" s="1"/>
  <c r="T21" i="42" s="1"/>
  <c r="G22" i="42" s="1"/>
  <c r="L20" i="41"/>
  <c r="N20" i="41" s="1"/>
  <c r="M20" i="41" s="1"/>
  <c r="T21" i="40"/>
  <c r="V23" i="39"/>
  <c r="J24" i="39" s="1"/>
  <c r="R36" i="37"/>
  <c r="L22" i="38"/>
  <c r="R22" i="38" s="1"/>
  <c r="S22" i="38" s="1"/>
  <c r="V22" i="38"/>
  <c r="J37" i="37"/>
  <c r="K37" i="37" s="1"/>
  <c r="S42" i="50" l="1"/>
  <c r="T42" i="50" s="1"/>
  <c r="G16" i="46"/>
  <c r="J16" i="46" s="1"/>
  <c r="G19" i="45"/>
  <c r="J19" i="45" s="1"/>
  <c r="L19" i="45" s="1"/>
  <c r="N19" i="45" s="1"/>
  <c r="G16" i="44"/>
  <c r="J16" i="44" s="1"/>
  <c r="V21" i="42"/>
  <c r="J22" i="42" s="1"/>
  <c r="G22" i="40"/>
  <c r="J22" i="40" s="1"/>
  <c r="K22" i="40" s="1"/>
  <c r="K24" i="39"/>
  <c r="R24" i="39" s="1"/>
  <c r="S24" i="39" s="1"/>
  <c r="T24" i="39" s="1"/>
  <c r="G25" i="39" s="1"/>
  <c r="M22" i="38"/>
  <c r="V37" i="37"/>
  <c r="L37" i="37"/>
  <c r="M37" i="37" s="1"/>
  <c r="T37" i="37" s="1"/>
  <c r="G38" i="37" s="1"/>
  <c r="N38" i="37"/>
  <c r="M38" i="37" s="1"/>
  <c r="G43" i="50" l="1"/>
  <c r="J43" i="50" s="1"/>
  <c r="K43" i="50" s="1"/>
  <c r="L43" i="50" s="1"/>
  <c r="M43" i="50" s="1"/>
  <c r="K16" i="46"/>
  <c r="K19" i="45"/>
  <c r="V19" i="45" s="1"/>
  <c r="K16" i="44"/>
  <c r="V16" i="44" s="1"/>
  <c r="K22" i="42"/>
  <c r="V22" i="40"/>
  <c r="R22" i="40"/>
  <c r="V24" i="39"/>
  <c r="J25" i="39" s="1"/>
  <c r="J38" i="37"/>
  <c r="K38" i="37" s="1"/>
  <c r="T38" i="37"/>
  <c r="G39" i="37" s="1"/>
  <c r="T22" i="38"/>
  <c r="R37" i="37"/>
  <c r="V43" i="50" l="1"/>
  <c r="L16" i="46"/>
  <c r="N16" i="46" s="1"/>
  <c r="M16" i="46" s="1"/>
  <c r="V16" i="46"/>
  <c r="L16" i="44"/>
  <c r="N16" i="44" s="1"/>
  <c r="M16" i="44" s="1"/>
  <c r="L22" i="42"/>
  <c r="R22" i="42" s="1"/>
  <c r="S22" i="42" s="1"/>
  <c r="V22" i="42"/>
  <c r="L21" i="41"/>
  <c r="N21" i="41" s="1"/>
  <c r="M21" i="41" s="1"/>
  <c r="S22" i="40"/>
  <c r="K25" i="39"/>
  <c r="L25" i="39" s="1"/>
  <c r="N25" i="39" s="1"/>
  <c r="R38" i="37"/>
  <c r="V38" i="37"/>
  <c r="J39" i="37" s="1"/>
  <c r="K39" i="37" s="1"/>
  <c r="V39" i="37" s="1"/>
  <c r="G23" i="38"/>
  <c r="J23" i="38" s="1"/>
  <c r="R43" i="50" l="1"/>
  <c r="S43" i="50" s="1"/>
  <c r="T43" i="50" s="1"/>
  <c r="X43" i="50" s="1"/>
  <c r="R16" i="46"/>
  <c r="S16" i="46" s="1"/>
  <c r="T16" i="46" s="1"/>
  <c r="R16" i="44"/>
  <c r="S16" i="44"/>
  <c r="N22" i="42"/>
  <c r="T22" i="40"/>
  <c r="R25" i="39"/>
  <c r="S25" i="39" s="1"/>
  <c r="M25" i="39"/>
  <c r="V25" i="39"/>
  <c r="R39" i="37"/>
  <c r="K23" i="38"/>
  <c r="R23" i="38" s="1"/>
  <c r="S23" i="38" s="1"/>
  <c r="T23" i="38" s="1"/>
  <c r="G24" i="38" s="1"/>
  <c r="N39" i="37"/>
  <c r="M39" i="37" s="1"/>
  <c r="T39" i="37" s="1"/>
  <c r="G40" i="37" s="1"/>
  <c r="J40" i="37" s="1"/>
  <c r="G44" i="50" l="1"/>
  <c r="J44" i="50" s="1"/>
  <c r="K44" i="50" s="1"/>
  <c r="V44" i="50" s="1"/>
  <c r="G17" i="46"/>
  <c r="J17" i="46" s="1"/>
  <c r="S19" i="45"/>
  <c r="T16" i="44"/>
  <c r="M22" i="42"/>
  <c r="G23" i="40"/>
  <c r="J23" i="40" s="1"/>
  <c r="K23" i="40" s="1"/>
  <c r="T25" i="39"/>
  <c r="G26" i="39" s="1"/>
  <c r="J26" i="39" s="1"/>
  <c r="K26" i="39" s="1"/>
  <c r="R26" i="39" s="1"/>
  <c r="V23" i="38"/>
  <c r="J24" i="38" s="1"/>
  <c r="K24" i="38" s="1"/>
  <c r="K40" i="37"/>
  <c r="R44" i="50" l="1"/>
  <c r="K17" i="46"/>
  <c r="R17" i="46" s="1"/>
  <c r="S17" i="46" s="1"/>
  <c r="T17" i="46" s="1"/>
  <c r="G18" i="46" s="1"/>
  <c r="G17" i="44"/>
  <c r="J17" i="44" s="1"/>
  <c r="T22" i="42"/>
  <c r="V23" i="40"/>
  <c r="R23" i="40"/>
  <c r="S26" i="39"/>
  <c r="T26" i="39" s="1"/>
  <c r="V26" i="39"/>
  <c r="R24" i="38"/>
  <c r="S24" i="38" s="1"/>
  <c r="T24" i="38" s="1"/>
  <c r="G25" i="38" s="1"/>
  <c r="V24" i="38"/>
  <c r="V40" i="37"/>
  <c r="L40" i="37"/>
  <c r="M40" i="37" s="1"/>
  <c r="T40" i="37" s="1"/>
  <c r="G41" i="37" s="1"/>
  <c r="N41" i="37"/>
  <c r="M41" i="37" s="1"/>
  <c r="S44" i="50" l="1"/>
  <c r="T44" i="50" s="1"/>
  <c r="V17" i="46"/>
  <c r="J18" i="46" s="1"/>
  <c r="K17" i="44"/>
  <c r="R17" i="44" s="1"/>
  <c r="S17" i="44" s="1"/>
  <c r="T17" i="44" s="1"/>
  <c r="G18" i="44" s="1"/>
  <c r="G23" i="42"/>
  <c r="J23" i="42" s="1"/>
  <c r="S23" i="40"/>
  <c r="T23" i="40" s="1"/>
  <c r="G27" i="39"/>
  <c r="J27" i="39" s="1"/>
  <c r="J41" i="37"/>
  <c r="K41" i="37" s="1"/>
  <c r="V41" i="37" s="1"/>
  <c r="R40" i="37"/>
  <c r="J25" i="38"/>
  <c r="K25" i="38" s="1"/>
  <c r="L25" i="38" s="1"/>
  <c r="M25" i="38" s="1"/>
  <c r="T41" i="37"/>
  <c r="G42" i="37" s="1"/>
  <c r="G45" i="50" l="1"/>
  <c r="J45" i="50" s="1"/>
  <c r="K18" i="46"/>
  <c r="R18" i="46" s="1"/>
  <c r="S18" i="46" s="1"/>
  <c r="T18" i="46" s="1"/>
  <c r="G19" i="46" s="1"/>
  <c r="V17" i="44"/>
  <c r="J18" i="44" s="1"/>
  <c r="K23" i="42"/>
  <c r="R23" i="42" s="1"/>
  <c r="S23" i="42" s="1"/>
  <c r="T23" i="42" s="1"/>
  <c r="G24" i="42" s="1"/>
  <c r="G24" i="40"/>
  <c r="J24" i="40" s="1"/>
  <c r="K24" i="40" s="1"/>
  <c r="K27" i="39"/>
  <c r="R27" i="39" s="1"/>
  <c r="R41" i="37"/>
  <c r="V25" i="38"/>
  <c r="R25" i="38"/>
  <c r="S25" i="38" s="1"/>
  <c r="T25" i="38" s="1"/>
  <c r="J42" i="37"/>
  <c r="K42" i="37" s="1"/>
  <c r="N42" i="37"/>
  <c r="M42" i="37" s="1"/>
  <c r="T42" i="37" s="1"/>
  <c r="G43" i="37" s="1"/>
  <c r="K45" i="50" l="1"/>
  <c r="R45" i="50" s="1"/>
  <c r="V18" i="46"/>
  <c r="J19" i="46" s="1"/>
  <c r="S20" i="45"/>
  <c r="K18" i="44"/>
  <c r="R18" i="44" s="1"/>
  <c r="S18" i="44" s="1"/>
  <c r="T18" i="44" s="1"/>
  <c r="G19" i="44" s="1"/>
  <c r="V23" i="42"/>
  <c r="J24" i="42" s="1"/>
  <c r="L23" i="41"/>
  <c r="N23" i="41" s="1"/>
  <c r="M23" i="41" s="1"/>
  <c r="V24" i="40"/>
  <c r="R24" i="40"/>
  <c r="V27" i="39"/>
  <c r="S27" i="39"/>
  <c r="T27" i="39" s="1"/>
  <c r="R42" i="37"/>
  <c r="G26" i="38"/>
  <c r="J26" i="38" s="1"/>
  <c r="K26" i="38" s="1"/>
  <c r="R26" i="38" s="1"/>
  <c r="S26" i="38" s="1"/>
  <c r="T26" i="38" s="1"/>
  <c r="V42" i="37"/>
  <c r="J43" i="37" s="1"/>
  <c r="V45" i="50" l="1"/>
  <c r="S45" i="50"/>
  <c r="T45" i="50" s="1"/>
  <c r="K19" i="46"/>
  <c r="L19" i="46"/>
  <c r="N19" i="46" s="1"/>
  <c r="V18" i="44"/>
  <c r="J19" i="44" s="1"/>
  <c r="K19" i="44" s="1"/>
  <c r="R19" i="44" s="1"/>
  <c r="S19" i="44" s="1"/>
  <c r="K24" i="42"/>
  <c r="R24" i="42" s="1"/>
  <c r="S24" i="42" s="1"/>
  <c r="T24" i="42" s="1"/>
  <c r="G25" i="42" s="1"/>
  <c r="S24" i="40"/>
  <c r="T24" i="40" s="1"/>
  <c r="G28" i="39"/>
  <c r="J28" i="39" s="1"/>
  <c r="G27" i="38"/>
  <c r="V26" i="38"/>
  <c r="K43" i="37"/>
  <c r="G46" i="50" l="1"/>
  <c r="J46" i="50" s="1"/>
  <c r="R19" i="46"/>
  <c r="S19" i="46" s="1"/>
  <c r="V19" i="46"/>
  <c r="T19" i="44"/>
  <c r="V19" i="44"/>
  <c r="V24" i="42"/>
  <c r="J25" i="42" s="1"/>
  <c r="G25" i="40"/>
  <c r="J25" i="40" s="1"/>
  <c r="K25" i="40" s="1"/>
  <c r="K28" i="39"/>
  <c r="V28" i="39" s="1"/>
  <c r="J27" i="38"/>
  <c r="K27" i="38" s="1"/>
  <c r="R27" i="38" s="1"/>
  <c r="S27" i="38" s="1"/>
  <c r="T27" i="38" s="1"/>
  <c r="G28" i="38" s="1"/>
  <c r="V43" i="37"/>
  <c r="L43" i="37"/>
  <c r="M43" i="37" s="1"/>
  <c r="T43" i="37" s="1"/>
  <c r="G44" i="37" s="1"/>
  <c r="K46" i="50" l="1"/>
  <c r="L46" i="50" s="1"/>
  <c r="M46" i="50" s="1"/>
  <c r="T19" i="46"/>
  <c r="S21" i="45"/>
  <c r="G20" i="44"/>
  <c r="J20" i="44" s="1"/>
  <c r="K20" i="44" s="1"/>
  <c r="R20" i="44" s="1"/>
  <c r="S20" i="44" s="1"/>
  <c r="K25" i="42"/>
  <c r="L24" i="41"/>
  <c r="N24" i="41" s="1"/>
  <c r="M24" i="41" s="1"/>
  <c r="V25" i="40"/>
  <c r="R25" i="40"/>
  <c r="L28" i="39"/>
  <c r="R43" i="37"/>
  <c r="V27" i="38"/>
  <c r="J28" i="38" s="1"/>
  <c r="J44" i="37"/>
  <c r="K44" i="37" s="1"/>
  <c r="V44" i="37" s="1"/>
  <c r="N44" i="37"/>
  <c r="M44" i="37" s="1"/>
  <c r="T44" i="37" s="1"/>
  <c r="G45" i="37" s="1"/>
  <c r="V46" i="50" l="1"/>
  <c r="R46" i="50"/>
  <c r="G20" i="46"/>
  <c r="J20" i="46" s="1"/>
  <c r="K20" i="46" s="1"/>
  <c r="R20" i="46" s="1"/>
  <c r="S20" i="46" s="1"/>
  <c r="T20" i="46" s="1"/>
  <c r="T20" i="44"/>
  <c r="V20" i="44"/>
  <c r="L25" i="42"/>
  <c r="N25" i="42" s="1"/>
  <c r="M25" i="42" s="1"/>
  <c r="V25" i="42"/>
  <c r="S25" i="40"/>
  <c r="T25" i="40" s="1"/>
  <c r="R28" i="39"/>
  <c r="S28" i="39" s="1"/>
  <c r="N28" i="39"/>
  <c r="M28" i="39" s="1"/>
  <c r="K28" i="38"/>
  <c r="R44" i="37"/>
  <c r="J45" i="37"/>
  <c r="K45" i="37" s="1"/>
  <c r="V45" i="37" s="1"/>
  <c r="S46" i="50" l="1"/>
  <c r="T46" i="50" s="1"/>
  <c r="V20" i="46"/>
  <c r="G21" i="46"/>
  <c r="G21" i="44"/>
  <c r="J21" i="44" s="1"/>
  <c r="K21" i="44" s="1"/>
  <c r="R21" i="44" s="1"/>
  <c r="S21" i="44" s="1"/>
  <c r="R25" i="42"/>
  <c r="S25" i="42" s="1"/>
  <c r="T25" i="42" s="1"/>
  <c r="G26" i="40"/>
  <c r="J26" i="40" s="1"/>
  <c r="K26" i="40" s="1"/>
  <c r="T28" i="39"/>
  <c r="L28" i="38"/>
  <c r="M28" i="38" s="1"/>
  <c r="V28" i="38"/>
  <c r="R45" i="37"/>
  <c r="G47" i="50" l="1"/>
  <c r="J47" i="50" s="1"/>
  <c r="K47" i="50" s="1"/>
  <c r="V47" i="50" s="1"/>
  <c r="J21" i="46"/>
  <c r="K21" i="46" s="1"/>
  <c r="R21" i="46" s="1"/>
  <c r="T21" i="44"/>
  <c r="V21" i="44"/>
  <c r="G26" i="42"/>
  <c r="J26" i="42" s="1"/>
  <c r="K26" i="42" s="1"/>
  <c r="R26" i="42" s="1"/>
  <c r="S26" i="42" s="1"/>
  <c r="T26" i="42" s="1"/>
  <c r="V26" i="40"/>
  <c r="R26" i="40"/>
  <c r="G29" i="39"/>
  <c r="J29" i="39" s="1"/>
  <c r="R28" i="38"/>
  <c r="S28" i="38" s="1"/>
  <c r="T28" i="38" s="1"/>
  <c r="N45" i="37"/>
  <c r="M45" i="37" s="1"/>
  <c r="T45" i="37" s="1"/>
  <c r="G46" i="37" s="1"/>
  <c r="J46" i="37" s="1"/>
  <c r="R47" i="50" l="1"/>
  <c r="V21" i="46"/>
  <c r="S21" i="46"/>
  <c r="G22" i="44"/>
  <c r="J22" i="44"/>
  <c r="K22" i="44" s="1"/>
  <c r="R22" i="44" s="1"/>
  <c r="S22" i="44" s="1"/>
  <c r="G27" i="42"/>
  <c r="V26" i="42"/>
  <c r="S26" i="40"/>
  <c r="T26" i="40" s="1"/>
  <c r="K29" i="39"/>
  <c r="R29" i="39" s="1"/>
  <c r="G29" i="38"/>
  <c r="J29" i="38" s="1"/>
  <c r="K29" i="38" s="1"/>
  <c r="R29" i="38" s="1"/>
  <c r="S29" i="38" s="1"/>
  <c r="T29" i="38" s="1"/>
  <c r="K46" i="37"/>
  <c r="S47" i="50" l="1"/>
  <c r="T47" i="50" s="1"/>
  <c r="T21" i="46"/>
  <c r="S22" i="45"/>
  <c r="T22" i="44"/>
  <c r="V22" i="44"/>
  <c r="J27" i="42"/>
  <c r="K27" i="42" s="1"/>
  <c r="R27" i="42" s="1"/>
  <c r="S27" i="42" s="1"/>
  <c r="T27" i="42" s="1"/>
  <c r="G28" i="42" s="1"/>
  <c r="G27" i="40"/>
  <c r="J27" i="40" s="1"/>
  <c r="K27" i="40" s="1"/>
  <c r="S29" i="39"/>
  <c r="T29" i="39" s="1"/>
  <c r="V29" i="39"/>
  <c r="G30" i="38"/>
  <c r="V29" i="38"/>
  <c r="L46" i="37"/>
  <c r="M46" i="37" s="1"/>
  <c r="T46" i="37" s="1"/>
  <c r="G47" i="37" s="1"/>
  <c r="V46" i="37"/>
  <c r="G48" i="50" l="1"/>
  <c r="J48" i="50" s="1"/>
  <c r="G22" i="46"/>
  <c r="J22" i="46" s="1"/>
  <c r="G23" i="44"/>
  <c r="J23" i="44" s="1"/>
  <c r="V27" i="42"/>
  <c r="J28" i="42" s="1"/>
  <c r="L26" i="41"/>
  <c r="N26" i="41" s="1"/>
  <c r="M26" i="41" s="1"/>
  <c r="V27" i="40"/>
  <c r="R27" i="40"/>
  <c r="G30" i="39"/>
  <c r="J30" i="39" s="1"/>
  <c r="J30" i="38"/>
  <c r="K30" i="38" s="1"/>
  <c r="R30" i="38" s="1"/>
  <c r="S30" i="38" s="1"/>
  <c r="T30" i="38" s="1"/>
  <c r="G31" i="38" s="1"/>
  <c r="R46" i="37"/>
  <c r="J47" i="37"/>
  <c r="K47" i="37" s="1"/>
  <c r="V47" i="37" s="1"/>
  <c r="K48" i="50" l="1"/>
  <c r="R48" i="50" s="1"/>
  <c r="K22" i="46"/>
  <c r="V22" i="46" s="1"/>
  <c r="L22" i="46"/>
  <c r="N22" i="46" s="1"/>
  <c r="K23" i="44"/>
  <c r="R23" i="44" s="1"/>
  <c r="S23" i="44" s="1"/>
  <c r="T23" i="44" s="1"/>
  <c r="K28" i="42"/>
  <c r="S27" i="40"/>
  <c r="T27" i="40" s="1"/>
  <c r="K30" i="39"/>
  <c r="R30" i="39" s="1"/>
  <c r="V30" i="38"/>
  <c r="J31" i="38" s="1"/>
  <c r="K31" i="38" s="1"/>
  <c r="L31" i="38" s="1"/>
  <c r="M31" i="38" s="1"/>
  <c r="R47" i="37"/>
  <c r="N47" i="37"/>
  <c r="M47" i="37" s="1"/>
  <c r="T47" i="37" s="1"/>
  <c r="G48" i="37" s="1"/>
  <c r="J48" i="37" s="1"/>
  <c r="N48" i="37"/>
  <c r="M48" i="37" s="1"/>
  <c r="V48" i="50" l="1"/>
  <c r="S48" i="50"/>
  <c r="T48" i="50" s="1"/>
  <c r="R22" i="46"/>
  <c r="S22" i="46" s="1"/>
  <c r="T22" i="46" s="1"/>
  <c r="S23" i="45"/>
  <c r="V23" i="44"/>
  <c r="G24" i="44"/>
  <c r="J24" i="44" s="1"/>
  <c r="L28" i="42"/>
  <c r="N28" i="42" s="1"/>
  <c r="M28" i="42" s="1"/>
  <c r="V28" i="42"/>
  <c r="G28" i="40"/>
  <c r="J28" i="40" s="1"/>
  <c r="K28" i="40" s="1"/>
  <c r="S30" i="39"/>
  <c r="T30" i="39" s="1"/>
  <c r="V30" i="39"/>
  <c r="R31" i="38"/>
  <c r="S31" i="38" s="1"/>
  <c r="T31" i="38" s="1"/>
  <c r="V31" i="38"/>
  <c r="K48" i="37"/>
  <c r="V48" i="37" s="1"/>
  <c r="T48" i="37"/>
  <c r="G49" i="37" s="1"/>
  <c r="G49" i="50" l="1"/>
  <c r="J49" i="50" s="1"/>
  <c r="G23" i="46"/>
  <c r="J23" i="46" s="1"/>
  <c r="K24" i="44"/>
  <c r="R24" i="44" s="1"/>
  <c r="S24" i="44" s="1"/>
  <c r="T24" i="44" s="1"/>
  <c r="V24" i="44"/>
  <c r="R28" i="42"/>
  <c r="S28" i="42" s="1"/>
  <c r="T28" i="42" s="1"/>
  <c r="L27" i="41"/>
  <c r="N27" i="41" s="1"/>
  <c r="M27" i="41" s="1"/>
  <c r="V28" i="40"/>
  <c r="R28" i="40"/>
  <c r="G31" i="39"/>
  <c r="J31" i="39" s="1"/>
  <c r="R48" i="37"/>
  <c r="G32" i="38"/>
  <c r="J32" i="38" s="1"/>
  <c r="J49" i="37"/>
  <c r="K49" i="37" s="1"/>
  <c r="K49" i="50" l="1"/>
  <c r="L49" i="50" s="1"/>
  <c r="M49" i="50" s="1"/>
  <c r="K23" i="46"/>
  <c r="R23" i="46" s="1"/>
  <c r="S23" i="46" s="1"/>
  <c r="T23" i="46" s="1"/>
  <c r="G25" i="44"/>
  <c r="J25" i="44" s="1"/>
  <c r="G29" i="42"/>
  <c r="J29" i="42" s="1"/>
  <c r="K29" i="42" s="1"/>
  <c r="R29" i="42" s="1"/>
  <c r="S29" i="42" s="1"/>
  <c r="T29" i="42" s="1"/>
  <c r="S28" i="40"/>
  <c r="T28" i="40" s="1"/>
  <c r="K31" i="39"/>
  <c r="K32" i="38"/>
  <c r="R32" i="38" s="1"/>
  <c r="S32" i="38" s="1"/>
  <c r="T32" i="38" s="1"/>
  <c r="V49" i="37"/>
  <c r="L49" i="37"/>
  <c r="R49" i="37" s="1"/>
  <c r="V49" i="50" l="1"/>
  <c r="R49" i="50"/>
  <c r="V23" i="46"/>
  <c r="G24" i="46"/>
  <c r="S24" i="45"/>
  <c r="K25" i="44"/>
  <c r="R25" i="44" s="1"/>
  <c r="S25" i="44" s="1"/>
  <c r="T25" i="44" s="1"/>
  <c r="V25" i="44"/>
  <c r="G30" i="42"/>
  <c r="V29" i="42"/>
  <c r="G29" i="40"/>
  <c r="J29" i="40" s="1"/>
  <c r="K29" i="40" s="1"/>
  <c r="L31" i="39"/>
  <c r="V31" i="39"/>
  <c r="G33" i="38"/>
  <c r="V32" i="38"/>
  <c r="M49" i="37"/>
  <c r="T49" i="37" s="1"/>
  <c r="G50" i="37" s="1"/>
  <c r="J50" i="37" s="1"/>
  <c r="N50" i="37"/>
  <c r="M50" i="37" s="1"/>
  <c r="S49" i="50" l="1"/>
  <c r="T49" i="50" s="1"/>
  <c r="J24" i="46"/>
  <c r="K24" i="46" s="1"/>
  <c r="R24" i="46" s="1"/>
  <c r="G26" i="44"/>
  <c r="J26" i="44" s="1"/>
  <c r="J30" i="42"/>
  <c r="K30" i="42" s="1"/>
  <c r="R30" i="42" s="1"/>
  <c r="S30" i="42" s="1"/>
  <c r="T30" i="42" s="1"/>
  <c r="G31" i="42" s="1"/>
  <c r="V29" i="40"/>
  <c r="R29" i="40"/>
  <c r="N31" i="39"/>
  <c r="M31" i="39" s="1"/>
  <c r="R31" i="39"/>
  <c r="J33" i="38"/>
  <c r="K33" i="38" s="1"/>
  <c r="R33" i="38" s="1"/>
  <c r="S33" i="38" s="1"/>
  <c r="T33" i="38" s="1"/>
  <c r="G34" i="38" s="1"/>
  <c r="K50" i="37"/>
  <c r="T50" i="37"/>
  <c r="G51" i="37" s="1"/>
  <c r="G50" i="50" l="1"/>
  <c r="J50" i="50" s="1"/>
  <c r="K50" i="50" s="1"/>
  <c r="V24" i="46"/>
  <c r="S24" i="46"/>
  <c r="T24" i="46" s="1"/>
  <c r="K26" i="44"/>
  <c r="R26" i="44" s="1"/>
  <c r="S26" i="44" s="1"/>
  <c r="T26" i="44" s="1"/>
  <c r="V30" i="42"/>
  <c r="J31" i="42" s="1"/>
  <c r="S29" i="40"/>
  <c r="T29" i="40" s="1"/>
  <c r="S31" i="39"/>
  <c r="T31" i="39" s="1"/>
  <c r="V33" i="38"/>
  <c r="J34" i="38" s="1"/>
  <c r="V50" i="37"/>
  <c r="J51" i="37" s="1"/>
  <c r="K51" i="37" s="1"/>
  <c r="V51" i="37" s="1"/>
  <c r="R50" i="37"/>
  <c r="V50" i="50" l="1"/>
  <c r="R50" i="50"/>
  <c r="G25" i="46"/>
  <c r="J25" i="46" s="1"/>
  <c r="V26" i="44"/>
  <c r="G27" i="44"/>
  <c r="K31" i="42"/>
  <c r="G30" i="40"/>
  <c r="J30" i="40" s="1"/>
  <c r="K30" i="40" s="1"/>
  <c r="G32" i="39"/>
  <c r="J32" i="39" s="1"/>
  <c r="K34" i="38"/>
  <c r="R51" i="37"/>
  <c r="N51" i="37"/>
  <c r="M51" i="37" s="1"/>
  <c r="S50" i="50" l="1"/>
  <c r="T50" i="50" s="1"/>
  <c r="K25" i="46"/>
  <c r="L25" i="46"/>
  <c r="N25" i="46" s="1"/>
  <c r="J27" i="44"/>
  <c r="K27" i="44"/>
  <c r="R27" i="44" s="1"/>
  <c r="S27" i="44" s="1"/>
  <c r="T27" i="44" s="1"/>
  <c r="L31" i="42"/>
  <c r="N31" i="42" s="1"/>
  <c r="M31" i="42" s="1"/>
  <c r="V31" i="42"/>
  <c r="L29" i="41"/>
  <c r="N29" i="41" s="1"/>
  <c r="M29" i="41" s="1"/>
  <c r="V30" i="40"/>
  <c r="R30" i="40"/>
  <c r="K32" i="39"/>
  <c r="R32" i="39" s="1"/>
  <c r="L34" i="38"/>
  <c r="M34" i="38" s="1"/>
  <c r="V34" i="38"/>
  <c r="T51" i="37"/>
  <c r="G51" i="50" l="1"/>
  <c r="J51" i="50" s="1"/>
  <c r="K51" i="50" s="1"/>
  <c r="V25" i="46"/>
  <c r="R25" i="46"/>
  <c r="S25" i="45"/>
  <c r="V27" i="44"/>
  <c r="G28" i="44"/>
  <c r="R31" i="42"/>
  <c r="S31" i="42" s="1"/>
  <c r="T31" i="42" s="1"/>
  <c r="S30" i="40"/>
  <c r="T30" i="40" s="1"/>
  <c r="V32" i="39"/>
  <c r="S32" i="39"/>
  <c r="T32" i="39" s="1"/>
  <c r="R34" i="38"/>
  <c r="S34" i="38" s="1"/>
  <c r="T34" i="38" s="1"/>
  <c r="G52" i="37"/>
  <c r="M52" i="37"/>
  <c r="V51" i="50" l="1"/>
  <c r="R51" i="50"/>
  <c r="S51" i="50" s="1"/>
  <c r="S25" i="46"/>
  <c r="T25" i="46" s="1"/>
  <c r="J28" i="44"/>
  <c r="K28" i="44"/>
  <c r="R28" i="44" s="1"/>
  <c r="S28" i="44" s="1"/>
  <c r="T28" i="44" s="1"/>
  <c r="G32" i="42"/>
  <c r="J32" i="42" s="1"/>
  <c r="K32" i="42" s="1"/>
  <c r="R32" i="42" s="1"/>
  <c r="S32" i="42" s="1"/>
  <c r="T32" i="42" s="1"/>
  <c r="G31" i="40"/>
  <c r="J31" i="40" s="1"/>
  <c r="G33" i="39"/>
  <c r="J33" i="39" s="1"/>
  <c r="G35" i="38"/>
  <c r="J35" i="38" s="1"/>
  <c r="K35" i="38" s="1"/>
  <c r="R35" i="38" s="1"/>
  <c r="S35" i="38" s="1"/>
  <c r="T35" i="38" s="1"/>
  <c r="J52" i="37"/>
  <c r="K52" i="37" s="1"/>
  <c r="M53" i="37"/>
  <c r="T52" i="37"/>
  <c r="J53" i="37" l="1"/>
  <c r="T51" i="50"/>
  <c r="M52" i="50" s="1"/>
  <c r="G26" i="46"/>
  <c r="J26" i="46" s="1"/>
  <c r="V28" i="44"/>
  <c r="G29" i="44"/>
  <c r="J29" i="44" s="1"/>
  <c r="G33" i="42"/>
  <c r="V32" i="42"/>
  <c r="L30" i="41"/>
  <c r="N30" i="41" s="1"/>
  <c r="M30" i="41" s="1"/>
  <c r="K31" i="40"/>
  <c r="K33" i="39"/>
  <c r="R33" i="39" s="1"/>
  <c r="G36" i="38"/>
  <c r="V35" i="38"/>
  <c r="L52" i="37"/>
  <c r="N52" i="37" s="1"/>
  <c r="G52" i="50" l="1"/>
  <c r="J52" i="50" s="1"/>
  <c r="K26" i="46"/>
  <c r="R26" i="46" s="1"/>
  <c r="S26" i="45"/>
  <c r="K29" i="44"/>
  <c r="R29" i="44" s="1"/>
  <c r="S29" i="44" s="1"/>
  <c r="T29" i="44" s="1"/>
  <c r="V29" i="44"/>
  <c r="J33" i="42"/>
  <c r="K33" i="42" s="1"/>
  <c r="R33" i="42" s="1"/>
  <c r="S33" i="42" s="1"/>
  <c r="T33" i="42" s="1"/>
  <c r="G34" i="42" s="1"/>
  <c r="V31" i="40"/>
  <c r="R31" i="40"/>
  <c r="S33" i="39"/>
  <c r="T33" i="39" s="1"/>
  <c r="V33" i="39"/>
  <c r="R52" i="37"/>
  <c r="J36" i="38"/>
  <c r="K36" i="38" s="1"/>
  <c r="R36" i="38" s="1"/>
  <c r="S36" i="38" s="1"/>
  <c r="T36" i="38" s="1"/>
  <c r="G37" i="38" s="1"/>
  <c r="L53" i="37"/>
  <c r="O1" i="37"/>
  <c r="N53" i="37"/>
  <c r="K52" i="50" l="1"/>
  <c r="L52" i="50" s="1"/>
  <c r="N52" i="50" s="1"/>
  <c r="X52" i="50" s="1"/>
  <c r="J53" i="50"/>
  <c r="M53" i="50"/>
  <c r="O1" i="50"/>
  <c r="V26" i="46"/>
  <c r="S26" i="46"/>
  <c r="T26" i="46" s="1"/>
  <c r="G30" i="44"/>
  <c r="J30" i="44" s="1"/>
  <c r="V33" i="42"/>
  <c r="J34" i="42" s="1"/>
  <c r="S31" i="40"/>
  <c r="T31" i="40" s="1"/>
  <c r="G34" i="39"/>
  <c r="J34" i="39" s="1"/>
  <c r="V36" i="38"/>
  <c r="J37" i="38" s="1"/>
  <c r="R52" i="50" l="1"/>
  <c r="S52" i="50" s="1"/>
  <c r="N53" i="50"/>
  <c r="L53" i="50"/>
  <c r="G27" i="46"/>
  <c r="J27" i="46" s="1"/>
  <c r="K30" i="44"/>
  <c r="R30" i="44" s="1"/>
  <c r="S30" i="44" s="1"/>
  <c r="T30" i="44" s="1"/>
  <c r="V30" i="44"/>
  <c r="K34" i="42"/>
  <c r="V34" i="42" s="1"/>
  <c r="G32" i="40"/>
  <c r="J32" i="40" s="1"/>
  <c r="K34" i="39"/>
  <c r="V34" i="39" s="1"/>
  <c r="K37" i="38"/>
  <c r="S53" i="50" l="1"/>
  <c r="T52" i="50"/>
  <c r="K27" i="46"/>
  <c r="R27" i="46" s="1"/>
  <c r="S27" i="45"/>
  <c r="G31" i="44"/>
  <c r="J31" i="44" s="1"/>
  <c r="L34" i="42"/>
  <c r="N34" i="42" s="1"/>
  <c r="M34" i="42" s="1"/>
  <c r="K32" i="40"/>
  <c r="L34" i="39"/>
  <c r="L37" i="38"/>
  <c r="M37" i="38" s="1"/>
  <c r="V37" i="38"/>
  <c r="V27" i="46" l="1"/>
  <c r="S27" i="46"/>
  <c r="T27" i="46" s="1"/>
  <c r="K31" i="44"/>
  <c r="R31" i="44" s="1"/>
  <c r="S31" i="44" s="1"/>
  <c r="T31" i="44" s="1"/>
  <c r="R34" i="42"/>
  <c r="S34" i="42" s="1"/>
  <c r="T34" i="42" s="1"/>
  <c r="V32" i="40"/>
  <c r="R32" i="40"/>
  <c r="N34" i="39"/>
  <c r="M34" i="39" s="1"/>
  <c r="R34" i="39"/>
  <c r="R37" i="38"/>
  <c r="S37" i="38" s="1"/>
  <c r="T37" i="38" s="1"/>
  <c r="G28" i="46" l="1"/>
  <c r="J28" i="46" s="1"/>
  <c r="V31" i="44"/>
  <c r="G32" i="44"/>
  <c r="J32" i="44" s="1"/>
  <c r="G35" i="42"/>
  <c r="J35" i="42" s="1"/>
  <c r="K35" i="42" s="1"/>
  <c r="R35" i="42" s="1"/>
  <c r="S35" i="42" s="1"/>
  <c r="T35" i="42" s="1"/>
  <c r="L32" i="41"/>
  <c r="N32" i="41" s="1"/>
  <c r="M32" i="41" s="1"/>
  <c r="S32" i="40"/>
  <c r="T32" i="40" s="1"/>
  <c r="S34" i="39"/>
  <c r="T34" i="39" s="1"/>
  <c r="G38" i="38"/>
  <c r="J38" i="38" s="1"/>
  <c r="K38" i="38" s="1"/>
  <c r="R38" i="38" s="1"/>
  <c r="S38" i="38" s="1"/>
  <c r="T38" i="38" s="1"/>
  <c r="K28" i="46" l="1"/>
  <c r="V28" i="46" s="1"/>
  <c r="L28" i="46"/>
  <c r="N28" i="46" s="1"/>
  <c r="K32" i="44"/>
  <c r="R32" i="44" s="1"/>
  <c r="S32" i="44" s="1"/>
  <c r="T32" i="44" s="1"/>
  <c r="G36" i="42"/>
  <c r="V35" i="42"/>
  <c r="G33" i="40"/>
  <c r="J33" i="40" s="1"/>
  <c r="G35" i="39"/>
  <c r="J35" i="39" s="1"/>
  <c r="G39" i="38"/>
  <c r="V38" i="38"/>
  <c r="R28" i="46" l="1"/>
  <c r="S28" i="46" s="1"/>
  <c r="T28" i="46" s="1"/>
  <c r="V32" i="44"/>
  <c r="G33" i="44"/>
  <c r="J33" i="44" s="1"/>
  <c r="J36" i="42"/>
  <c r="K36" i="42" s="1"/>
  <c r="R36" i="42" s="1"/>
  <c r="S36" i="42" s="1"/>
  <c r="T36" i="42" s="1"/>
  <c r="G37" i="42" s="1"/>
  <c r="K33" i="40"/>
  <c r="R33" i="40" s="1"/>
  <c r="V33" i="40"/>
  <c r="K35" i="39"/>
  <c r="R35" i="39" s="1"/>
  <c r="J39" i="38"/>
  <c r="K39" i="38" s="1"/>
  <c r="R39" i="38" s="1"/>
  <c r="S39" i="38" s="1"/>
  <c r="T39" i="38" s="1"/>
  <c r="G40" i="38" s="1"/>
  <c r="G29" i="46" l="1"/>
  <c r="J29" i="46" s="1"/>
  <c r="S28" i="45"/>
  <c r="K33" i="44"/>
  <c r="R33" i="44" s="1"/>
  <c r="S33" i="44" s="1"/>
  <c r="T33" i="44" s="1"/>
  <c r="V36" i="42"/>
  <c r="J37" i="42" s="1"/>
  <c r="K37" i="42" s="1"/>
  <c r="L37" i="42" s="1"/>
  <c r="N37" i="42" s="1"/>
  <c r="M37" i="42" s="1"/>
  <c r="L33" i="41"/>
  <c r="N33" i="41" s="1"/>
  <c r="M33" i="41" s="1"/>
  <c r="S33" i="40"/>
  <c r="T33" i="40" s="1"/>
  <c r="V35" i="39"/>
  <c r="S35" i="39"/>
  <c r="T35" i="39" s="1"/>
  <c r="V39" i="38"/>
  <c r="J40" i="38" s="1"/>
  <c r="K29" i="46" l="1"/>
  <c r="R29" i="46" s="1"/>
  <c r="S29" i="46" s="1"/>
  <c r="T29" i="46" s="1"/>
  <c r="V33" i="44"/>
  <c r="G34" i="44"/>
  <c r="R37" i="42"/>
  <c r="S37" i="42" s="1"/>
  <c r="T37" i="42" s="1"/>
  <c r="V37" i="42"/>
  <c r="G34" i="40"/>
  <c r="J34" i="40" s="1"/>
  <c r="G36" i="39"/>
  <c r="J36" i="39" s="1"/>
  <c r="K40" i="38"/>
  <c r="V29" i="46" l="1"/>
  <c r="G30" i="46"/>
  <c r="J34" i="44"/>
  <c r="K34" i="44" s="1"/>
  <c r="R34" i="44" s="1"/>
  <c r="S34" i="44" s="1"/>
  <c r="T34" i="44" s="1"/>
  <c r="G38" i="42"/>
  <c r="J38" i="42" s="1"/>
  <c r="K34" i="40"/>
  <c r="K36" i="39"/>
  <c r="R36" i="39" s="1"/>
  <c r="L40" i="38"/>
  <c r="M40" i="38" s="1"/>
  <c r="V40" i="38"/>
  <c r="J30" i="46" l="1"/>
  <c r="K30" i="46" s="1"/>
  <c r="R30" i="46" s="1"/>
  <c r="S29" i="45"/>
  <c r="V34" i="44"/>
  <c r="G35" i="44"/>
  <c r="K38" i="42"/>
  <c r="R38" i="42" s="1"/>
  <c r="S38" i="42" s="1"/>
  <c r="T38" i="42" s="1"/>
  <c r="V34" i="40"/>
  <c r="R34" i="40"/>
  <c r="V36" i="39"/>
  <c r="S36" i="39"/>
  <c r="T36" i="39" s="1"/>
  <c r="R40" i="38"/>
  <c r="S40" i="38" s="1"/>
  <c r="T40" i="38" s="1"/>
  <c r="V30" i="46" l="1"/>
  <c r="S30" i="46"/>
  <c r="T30" i="46" s="1"/>
  <c r="J35" i="44"/>
  <c r="V35" i="44" s="1"/>
  <c r="K35" i="44"/>
  <c r="R35" i="44" s="1"/>
  <c r="S35" i="44" s="1"/>
  <c r="T35" i="44" s="1"/>
  <c r="G39" i="42"/>
  <c r="V38" i="42"/>
  <c r="S34" i="40"/>
  <c r="T34" i="40" s="1"/>
  <c r="G37" i="39"/>
  <c r="J37" i="39" s="1"/>
  <c r="G41" i="38"/>
  <c r="J41" i="38" s="1"/>
  <c r="K41" i="38" s="1"/>
  <c r="R41" i="38" s="1"/>
  <c r="S41" i="38" s="1"/>
  <c r="T41" i="38" s="1"/>
  <c r="G31" i="46" l="1"/>
  <c r="J31" i="46" s="1"/>
  <c r="G36" i="44"/>
  <c r="J36" i="44" s="1"/>
  <c r="J39" i="42"/>
  <c r="K39" i="42" s="1"/>
  <c r="R39" i="42" s="1"/>
  <c r="S39" i="42" s="1"/>
  <c r="T39" i="42" s="1"/>
  <c r="G40" i="42" s="1"/>
  <c r="G35" i="40"/>
  <c r="J35" i="40" s="1"/>
  <c r="K37" i="39"/>
  <c r="V37" i="39" s="1"/>
  <c r="G42" i="38"/>
  <c r="V41" i="38"/>
  <c r="K31" i="46" l="1"/>
  <c r="V31" i="46" s="1"/>
  <c r="L31" i="46"/>
  <c r="N31" i="46" s="1"/>
  <c r="S30" i="45"/>
  <c r="K36" i="44"/>
  <c r="R36" i="44" s="1"/>
  <c r="S36" i="44" s="1"/>
  <c r="T36" i="44" s="1"/>
  <c r="V39" i="42"/>
  <c r="J40" i="42" s="1"/>
  <c r="L35" i="41"/>
  <c r="N35" i="41" s="1"/>
  <c r="M35" i="41" s="1"/>
  <c r="K35" i="40"/>
  <c r="L37" i="39"/>
  <c r="J42" i="38"/>
  <c r="K42" i="38" s="1"/>
  <c r="R42" i="38" s="1"/>
  <c r="S42" i="38" s="1"/>
  <c r="T42" i="38" s="1"/>
  <c r="G43" i="38" s="1"/>
  <c r="R31" i="46" l="1"/>
  <c r="S31" i="46" s="1"/>
  <c r="T31" i="46" s="1"/>
  <c r="V36" i="44"/>
  <c r="G37" i="44"/>
  <c r="J37" i="44" s="1"/>
  <c r="K40" i="42"/>
  <c r="V35" i="40"/>
  <c r="R35" i="40"/>
  <c r="N37" i="39"/>
  <c r="M37" i="39" s="1"/>
  <c r="R37" i="39"/>
  <c r="V42" i="38"/>
  <c r="J43" i="38" s="1"/>
  <c r="K43" i="38" s="1"/>
  <c r="L43" i="38" s="1"/>
  <c r="M43" i="38" s="1"/>
  <c r="G32" i="46" l="1"/>
  <c r="J32" i="46" s="1"/>
  <c r="K37" i="44"/>
  <c r="R37" i="44" s="1"/>
  <c r="S37" i="44" s="1"/>
  <c r="T37" i="44" s="1"/>
  <c r="L40" i="42"/>
  <c r="N40" i="42" s="1"/>
  <c r="M40" i="42" s="1"/>
  <c r="V40" i="42"/>
  <c r="S35" i="40"/>
  <c r="T35" i="40" s="1"/>
  <c r="S37" i="39"/>
  <c r="T37" i="39" s="1"/>
  <c r="R43" i="38"/>
  <c r="S43" i="38" s="1"/>
  <c r="T43" i="38" s="1"/>
  <c r="V43" i="38"/>
  <c r="K32" i="46" l="1"/>
  <c r="R32" i="46" s="1"/>
  <c r="S32" i="46" s="1"/>
  <c r="T32" i="46" s="1"/>
  <c r="V37" i="44"/>
  <c r="G38" i="44"/>
  <c r="J38" i="44" s="1"/>
  <c r="R40" i="42"/>
  <c r="S40" i="42" s="1"/>
  <c r="T40" i="42" s="1"/>
  <c r="L36" i="41"/>
  <c r="N36" i="41" s="1"/>
  <c r="M36" i="41" s="1"/>
  <c r="G36" i="40"/>
  <c r="J36" i="40" s="1"/>
  <c r="K36" i="40" s="1"/>
  <c r="G38" i="39"/>
  <c r="J38" i="39" s="1"/>
  <c r="G44" i="38"/>
  <c r="J44" i="38" s="1"/>
  <c r="V32" i="46" l="1"/>
  <c r="G33" i="46"/>
  <c r="K38" i="44"/>
  <c r="R38" i="44" s="1"/>
  <c r="S38" i="44" s="1"/>
  <c r="T38" i="44" s="1"/>
  <c r="V38" i="44"/>
  <c r="G41" i="42"/>
  <c r="J41" i="42" s="1"/>
  <c r="K41" i="42" s="1"/>
  <c r="R41" i="42" s="1"/>
  <c r="S41" i="42" s="1"/>
  <c r="T41" i="42" s="1"/>
  <c r="V36" i="40"/>
  <c r="R36" i="40"/>
  <c r="K38" i="39"/>
  <c r="R38" i="39" s="1"/>
  <c r="K44" i="38"/>
  <c r="R44" i="38" s="1"/>
  <c r="S44" i="38" s="1"/>
  <c r="T44" i="38" s="1"/>
  <c r="J33" i="46" l="1"/>
  <c r="K33" i="46" s="1"/>
  <c r="R33" i="46" s="1"/>
  <c r="S33" i="46" s="1"/>
  <c r="T33" i="46" s="1"/>
  <c r="S31" i="45"/>
  <c r="G39" i="44"/>
  <c r="J39" i="44" s="1"/>
  <c r="G42" i="42"/>
  <c r="V41" i="42"/>
  <c r="J42" i="42" s="1"/>
  <c r="S36" i="40"/>
  <c r="T36" i="40" s="1"/>
  <c r="S38" i="39"/>
  <c r="T38" i="39" s="1"/>
  <c r="V38" i="39"/>
  <c r="G45" i="38"/>
  <c r="V44" i="38"/>
  <c r="V33" i="46" l="1"/>
  <c r="G34" i="46"/>
  <c r="K39" i="44"/>
  <c r="R39" i="44" s="1"/>
  <c r="K42" i="42"/>
  <c r="R42" i="42" s="1"/>
  <c r="S42" i="42" s="1"/>
  <c r="T42" i="42" s="1"/>
  <c r="G43" i="42" s="1"/>
  <c r="G37" i="40"/>
  <c r="J37" i="40" s="1"/>
  <c r="K37" i="40" s="1"/>
  <c r="G39" i="39"/>
  <c r="J39" i="39" s="1"/>
  <c r="J45" i="38"/>
  <c r="K45" i="38" s="1"/>
  <c r="R45" i="38" s="1"/>
  <c r="S45" i="38" s="1"/>
  <c r="T45" i="38" s="1"/>
  <c r="G46" i="38" s="1"/>
  <c r="J34" i="46" l="1"/>
  <c r="L34" i="46" s="1"/>
  <c r="N34" i="46" s="1"/>
  <c r="V39" i="44"/>
  <c r="S39" i="44"/>
  <c r="T39" i="44" s="1"/>
  <c r="V42" i="42"/>
  <c r="J43" i="42" s="1"/>
  <c r="V37" i="40"/>
  <c r="R37" i="40"/>
  <c r="K39" i="39"/>
  <c r="R39" i="39" s="1"/>
  <c r="V45" i="38"/>
  <c r="J46" i="38" s="1"/>
  <c r="K34" i="46" l="1"/>
  <c r="R34" i="46" s="1"/>
  <c r="S34" i="46" s="1"/>
  <c r="T34" i="46" s="1"/>
  <c r="G35" i="46" s="1"/>
  <c r="S32" i="45"/>
  <c r="G40" i="44"/>
  <c r="J40" i="44" s="1"/>
  <c r="K40" i="44" s="1"/>
  <c r="K43" i="42"/>
  <c r="S37" i="40"/>
  <c r="T37" i="40" s="1"/>
  <c r="V39" i="39"/>
  <c r="S39" i="39"/>
  <c r="T39" i="39" s="1"/>
  <c r="K46" i="38"/>
  <c r="V34" i="46" l="1"/>
  <c r="J35" i="46" s="1"/>
  <c r="K35" i="46" s="1"/>
  <c r="R35" i="46" s="1"/>
  <c r="V40" i="44"/>
  <c r="R40" i="44"/>
  <c r="L43" i="42"/>
  <c r="N43" i="42" s="1"/>
  <c r="M43" i="42" s="1"/>
  <c r="V43" i="42"/>
  <c r="L38" i="41"/>
  <c r="N38" i="41" s="1"/>
  <c r="M38" i="41" s="1"/>
  <c r="G38" i="40"/>
  <c r="J38" i="40" s="1"/>
  <c r="K38" i="40" s="1"/>
  <c r="G40" i="39"/>
  <c r="J40" i="39" s="1"/>
  <c r="L46" i="38"/>
  <c r="M46" i="38" s="1"/>
  <c r="V46" i="38"/>
  <c r="V35" i="46" l="1"/>
  <c r="S35" i="46"/>
  <c r="T35" i="46" s="1"/>
  <c r="S40" i="44"/>
  <c r="T40" i="44" s="1"/>
  <c r="R43" i="42"/>
  <c r="S43" i="42" s="1"/>
  <c r="T43" i="42" s="1"/>
  <c r="V38" i="40"/>
  <c r="R38" i="40"/>
  <c r="K40" i="39"/>
  <c r="V40" i="39" s="1"/>
  <c r="R46" i="38"/>
  <c r="S46" i="38" s="1"/>
  <c r="T46" i="38" s="1"/>
  <c r="G36" i="46" l="1"/>
  <c r="J36" i="46" s="1"/>
  <c r="K36" i="46" s="1"/>
  <c r="S33" i="45"/>
  <c r="G41" i="44"/>
  <c r="J41" i="44" s="1"/>
  <c r="K41" i="44" s="1"/>
  <c r="V41" i="44" s="1"/>
  <c r="G44" i="42"/>
  <c r="J44" i="42" s="1"/>
  <c r="K44" i="42" s="1"/>
  <c r="R44" i="42" s="1"/>
  <c r="S44" i="42" s="1"/>
  <c r="T44" i="42" s="1"/>
  <c r="S38" i="40"/>
  <c r="T38" i="40" s="1"/>
  <c r="L40" i="39"/>
  <c r="G47" i="38"/>
  <c r="J47" i="38" s="1"/>
  <c r="K47" i="38" s="1"/>
  <c r="R47" i="38" s="1"/>
  <c r="S47" i="38" s="1"/>
  <c r="T47" i="38" s="1"/>
  <c r="V36" i="46" l="1"/>
  <c r="R36" i="46"/>
  <c r="R41" i="44"/>
  <c r="G45" i="42"/>
  <c r="V44" i="42"/>
  <c r="L39" i="41"/>
  <c r="N39" i="41" s="1"/>
  <c r="M39" i="41" s="1"/>
  <c r="G39" i="40"/>
  <c r="J39" i="40" s="1"/>
  <c r="K39" i="40" s="1"/>
  <c r="N40" i="39"/>
  <c r="M40" i="39" s="1"/>
  <c r="R40" i="39"/>
  <c r="G48" i="38"/>
  <c r="V47" i="38"/>
  <c r="S36" i="46" l="1"/>
  <c r="T36" i="46" s="1"/>
  <c r="S41" i="44"/>
  <c r="T41" i="44" s="1"/>
  <c r="J45" i="42"/>
  <c r="K45" i="42" s="1"/>
  <c r="R45" i="42" s="1"/>
  <c r="S45" i="42" s="1"/>
  <c r="T45" i="42" s="1"/>
  <c r="G46" i="42" s="1"/>
  <c r="V39" i="40"/>
  <c r="R39" i="40"/>
  <c r="S40" i="39"/>
  <c r="T40" i="39" s="1"/>
  <c r="J48" i="38"/>
  <c r="K48" i="38" s="1"/>
  <c r="R48" i="38" s="1"/>
  <c r="S48" i="38" s="1"/>
  <c r="T48" i="38" s="1"/>
  <c r="G49" i="38" s="1"/>
  <c r="G37" i="46" l="1"/>
  <c r="J37" i="46" s="1"/>
  <c r="G42" i="44"/>
  <c r="J42" i="44" s="1"/>
  <c r="V45" i="42"/>
  <c r="J46" i="42" s="1"/>
  <c r="S39" i="40"/>
  <c r="T39" i="40" s="1"/>
  <c r="G41" i="39"/>
  <c r="J41" i="39" s="1"/>
  <c r="V48" i="38"/>
  <c r="J49" i="38" s="1"/>
  <c r="K49" i="38" s="1"/>
  <c r="K37" i="46" l="1"/>
  <c r="L37" i="46"/>
  <c r="K42" i="44"/>
  <c r="K46" i="42"/>
  <c r="V46" i="42" s="1"/>
  <c r="G40" i="40"/>
  <c r="J40" i="40" s="1"/>
  <c r="K40" i="40" s="1"/>
  <c r="K41" i="39"/>
  <c r="R41" i="39" s="1"/>
  <c r="L49" i="38"/>
  <c r="M49" i="38" s="1"/>
  <c r="V49" i="38"/>
  <c r="N37" i="46" l="1"/>
  <c r="V37" i="46"/>
  <c r="R37" i="46"/>
  <c r="S34" i="45"/>
  <c r="V42" i="44"/>
  <c r="R42" i="44"/>
  <c r="L46" i="42"/>
  <c r="N46" i="42" s="1"/>
  <c r="M46" i="42" s="1"/>
  <c r="V40" i="40"/>
  <c r="R40" i="40"/>
  <c r="V41" i="39"/>
  <c r="S41" i="39"/>
  <c r="T41" i="39" s="1"/>
  <c r="R49" i="38"/>
  <c r="S49" i="38" s="1"/>
  <c r="T49" i="38" s="1"/>
  <c r="S37" i="46" l="1"/>
  <c r="T37" i="46" s="1"/>
  <c r="S42" i="44"/>
  <c r="T42" i="44" s="1"/>
  <c r="R46" i="42"/>
  <c r="S46" i="42" s="1"/>
  <c r="T46" i="42" s="1"/>
  <c r="S40" i="40"/>
  <c r="T40" i="40" s="1"/>
  <c r="G42" i="39"/>
  <c r="J42" i="39" s="1"/>
  <c r="G50" i="38"/>
  <c r="J50" i="38" s="1"/>
  <c r="K50" i="38" s="1"/>
  <c r="V50" i="38" s="1"/>
  <c r="G38" i="46" l="1"/>
  <c r="J38" i="46" s="1"/>
  <c r="G43" i="44"/>
  <c r="J43" i="44" s="1"/>
  <c r="G47" i="42"/>
  <c r="J47" i="42" s="1"/>
  <c r="K47" i="42" s="1"/>
  <c r="R47" i="42" s="1"/>
  <c r="S47" i="42" s="1"/>
  <c r="T47" i="42" s="1"/>
  <c r="L41" i="41"/>
  <c r="N41" i="41" s="1"/>
  <c r="M41" i="41" s="1"/>
  <c r="G41" i="40"/>
  <c r="J41" i="40" s="1"/>
  <c r="K42" i="39"/>
  <c r="R42" i="39" s="1"/>
  <c r="R50" i="38"/>
  <c r="S50" i="38" s="1"/>
  <c r="T50" i="38" s="1"/>
  <c r="G51" i="38" s="1"/>
  <c r="J51" i="38" s="1"/>
  <c r="K51" i="38" s="1"/>
  <c r="R51" i="38" s="1"/>
  <c r="S51" i="38" s="1"/>
  <c r="T51" i="38" s="1"/>
  <c r="K38" i="46" l="1"/>
  <c r="R38" i="46" s="1"/>
  <c r="S35" i="45"/>
  <c r="K43" i="44"/>
  <c r="G48" i="42"/>
  <c r="V47" i="42"/>
  <c r="K41" i="40"/>
  <c r="R41" i="40" s="1"/>
  <c r="V42" i="39"/>
  <c r="S42" i="39"/>
  <c r="T42" i="39" s="1"/>
  <c r="M52" i="38"/>
  <c r="M53" i="38" s="1"/>
  <c r="G52" i="38"/>
  <c r="V51" i="38"/>
  <c r="J52" i="38" l="1"/>
  <c r="K52" i="38" s="1"/>
  <c r="L52" i="38" s="1"/>
  <c r="R52" i="38" s="1"/>
  <c r="S52" i="38" s="1"/>
  <c r="V38" i="46"/>
  <c r="S38" i="46"/>
  <c r="T38" i="46" s="1"/>
  <c r="V43" i="44"/>
  <c r="R43" i="44"/>
  <c r="J48" i="42"/>
  <c r="K48" i="42" s="1"/>
  <c r="R48" i="42" s="1"/>
  <c r="S48" i="42" s="1"/>
  <c r="T48" i="42" s="1"/>
  <c r="G49" i="42" s="1"/>
  <c r="V41" i="40"/>
  <c r="S41" i="40"/>
  <c r="T41" i="40" s="1"/>
  <c r="G43" i="39"/>
  <c r="J43" i="39" s="1"/>
  <c r="J53" i="38"/>
  <c r="L53" i="38"/>
  <c r="N52" i="38"/>
  <c r="W1" i="38" s="1"/>
  <c r="G39" i="46" l="1"/>
  <c r="J39" i="46" s="1"/>
  <c r="S43" i="44"/>
  <c r="T43" i="44" s="1"/>
  <c r="V48" i="42"/>
  <c r="J49" i="42" s="1"/>
  <c r="K49" i="42" s="1"/>
  <c r="L49" i="42" s="1"/>
  <c r="N49" i="42" s="1"/>
  <c r="M49" i="42" s="1"/>
  <c r="L42" i="41"/>
  <c r="N42" i="41" s="1"/>
  <c r="M42" i="41" s="1"/>
  <c r="G42" i="40"/>
  <c r="J42" i="40"/>
  <c r="K43" i="39"/>
  <c r="T52" i="38"/>
  <c r="S53" i="38"/>
  <c r="O1" i="38"/>
  <c r="N53" i="38"/>
  <c r="K39" i="46" l="1"/>
  <c r="S36" i="45"/>
  <c r="G44" i="44"/>
  <c r="J44" i="44" s="1"/>
  <c r="R49" i="42"/>
  <c r="S49" i="42" s="1"/>
  <c r="T49" i="42" s="1"/>
  <c r="V49" i="42"/>
  <c r="K42" i="40"/>
  <c r="R42" i="40" s="1"/>
  <c r="S42" i="40" s="1"/>
  <c r="T42" i="40" s="1"/>
  <c r="V42" i="40"/>
  <c r="L43" i="39"/>
  <c r="V43" i="39"/>
  <c r="V39" i="46" l="1"/>
  <c r="R39" i="46"/>
  <c r="K44" i="44"/>
  <c r="G50" i="42"/>
  <c r="J50" i="42" s="1"/>
  <c r="G43" i="40"/>
  <c r="J43" i="40" s="1"/>
  <c r="N43" i="39"/>
  <c r="M43" i="39" s="1"/>
  <c r="R43" i="39"/>
  <c r="S39" i="46" l="1"/>
  <c r="T39" i="46" s="1"/>
  <c r="V44" i="44"/>
  <c r="R44" i="44"/>
  <c r="K50" i="42"/>
  <c r="R50" i="42" s="1"/>
  <c r="S50" i="42" s="1"/>
  <c r="T50" i="42" s="1"/>
  <c r="K43" i="40"/>
  <c r="R43" i="40" s="1"/>
  <c r="S43" i="40" s="1"/>
  <c r="T43" i="40" s="1"/>
  <c r="V43" i="40"/>
  <c r="S43" i="39"/>
  <c r="T43" i="39" s="1"/>
  <c r="G40" i="46" l="1"/>
  <c r="J40" i="46" s="1"/>
  <c r="S44" i="44"/>
  <c r="T44" i="44" s="1"/>
  <c r="G51" i="42"/>
  <c r="V50" i="42"/>
  <c r="G44" i="40"/>
  <c r="J44" i="40" s="1"/>
  <c r="G44" i="39"/>
  <c r="J44" i="39" s="1"/>
  <c r="K40" i="46" l="1"/>
  <c r="L40" i="46"/>
  <c r="G45" i="44"/>
  <c r="J45" i="44" s="1"/>
  <c r="J51" i="42"/>
  <c r="K51" i="42" s="1"/>
  <c r="R51" i="42" s="1"/>
  <c r="S51" i="42" s="1"/>
  <c r="T51" i="42" s="1"/>
  <c r="K44" i="40"/>
  <c r="R44" i="40" s="1"/>
  <c r="V44" i="40"/>
  <c r="K44" i="39"/>
  <c r="R44" i="39" s="1"/>
  <c r="N40" i="46" l="1"/>
  <c r="V40" i="46"/>
  <c r="R40" i="46"/>
  <c r="S37" i="45"/>
  <c r="K45" i="44"/>
  <c r="G52" i="42"/>
  <c r="M52" i="42"/>
  <c r="M53" i="42" s="1"/>
  <c r="V51" i="42"/>
  <c r="J52" i="42" s="1"/>
  <c r="L44" i="41"/>
  <c r="N44" i="41" s="1"/>
  <c r="M44" i="41" s="1"/>
  <c r="S44" i="40"/>
  <c r="T44" i="40" s="1"/>
  <c r="V44" i="39"/>
  <c r="S44" i="39"/>
  <c r="T44" i="39" s="1"/>
  <c r="S40" i="46" l="1"/>
  <c r="T40" i="46" s="1"/>
  <c r="V45" i="44"/>
  <c r="R45" i="44"/>
  <c r="K52" i="42"/>
  <c r="J53" i="42"/>
  <c r="G45" i="40"/>
  <c r="J45" i="40" s="1"/>
  <c r="G45" i="39"/>
  <c r="J45" i="39" s="1"/>
  <c r="G41" i="46" l="1"/>
  <c r="J41" i="46" s="1"/>
  <c r="S45" i="44"/>
  <c r="T45" i="44" s="1"/>
  <c r="L52" i="42"/>
  <c r="R52" i="42" s="1"/>
  <c r="S52" i="42" s="1"/>
  <c r="K45" i="40"/>
  <c r="R45" i="40" s="1"/>
  <c r="V45" i="40"/>
  <c r="K45" i="39"/>
  <c r="R45" i="39" s="1"/>
  <c r="K41" i="46" l="1"/>
  <c r="S38" i="45"/>
  <c r="G46" i="44"/>
  <c r="J46" i="44" s="1"/>
  <c r="S53" i="42"/>
  <c r="T52" i="42"/>
  <c r="L53" i="42"/>
  <c r="N52" i="42"/>
  <c r="L45" i="41"/>
  <c r="N45" i="41" s="1"/>
  <c r="M45" i="41" s="1"/>
  <c r="S45" i="40"/>
  <c r="T45" i="40" s="1"/>
  <c r="V45" i="39"/>
  <c r="S45" i="39"/>
  <c r="T45" i="39" s="1"/>
  <c r="V41" i="46" l="1"/>
  <c r="R41" i="46"/>
  <c r="K46" i="44"/>
  <c r="O1" i="42"/>
  <c r="N53" i="42"/>
  <c r="G46" i="40"/>
  <c r="J46" i="40" s="1"/>
  <c r="K46" i="40" s="1"/>
  <c r="G46" i="39"/>
  <c r="J46" i="39" s="1"/>
  <c r="S41" i="46" l="1"/>
  <c r="T41" i="46" s="1"/>
  <c r="V46" i="44"/>
  <c r="R46" i="44"/>
  <c r="S46" i="44" s="1"/>
  <c r="T46" i="44" s="1"/>
  <c r="V46" i="40"/>
  <c r="R46" i="40"/>
  <c r="K46" i="39"/>
  <c r="V46" i="39" s="1"/>
  <c r="G42" i="46" l="1"/>
  <c r="J42" i="46" s="1"/>
  <c r="K42" i="46" s="1"/>
  <c r="S39" i="45"/>
  <c r="G47" i="44"/>
  <c r="J47" i="44" s="1"/>
  <c r="S46" i="40"/>
  <c r="T46" i="40" s="1"/>
  <c r="L46" i="39"/>
  <c r="V42" i="46" l="1"/>
  <c r="R42" i="46"/>
  <c r="K47" i="44"/>
  <c r="R47" i="44" s="1"/>
  <c r="G47" i="40"/>
  <c r="J47" i="40" s="1"/>
  <c r="N46" i="39"/>
  <c r="M46" i="39" s="1"/>
  <c r="R46" i="39"/>
  <c r="S42" i="46" l="1"/>
  <c r="T42" i="46" s="1"/>
  <c r="V47" i="44"/>
  <c r="S47" i="44"/>
  <c r="T47" i="44" s="1"/>
  <c r="K47" i="40"/>
  <c r="R47" i="40" s="1"/>
  <c r="S46" i="39"/>
  <c r="T46" i="39" s="1"/>
  <c r="G43" i="46" l="1"/>
  <c r="J43" i="46" s="1"/>
  <c r="G48" i="44"/>
  <c r="J48" i="44" s="1"/>
  <c r="L47" i="41"/>
  <c r="N47" i="41" s="1"/>
  <c r="M47" i="41" s="1"/>
  <c r="V47" i="40"/>
  <c r="S47" i="40"/>
  <c r="T47" i="40" s="1"/>
  <c r="G47" i="39"/>
  <c r="J47" i="39" s="1"/>
  <c r="K43" i="46" l="1"/>
  <c r="L43" i="46"/>
  <c r="K48" i="44"/>
  <c r="R48" i="44" s="1"/>
  <c r="G48" i="40"/>
  <c r="J48" i="40"/>
  <c r="K47" i="39"/>
  <c r="R47" i="39" s="1"/>
  <c r="N43" i="46" l="1"/>
  <c r="V43" i="46"/>
  <c r="R43" i="46"/>
  <c r="S40" i="45"/>
  <c r="V48" i="44"/>
  <c r="S48" i="44"/>
  <c r="T48" i="44" s="1"/>
  <c r="K48" i="40"/>
  <c r="R48" i="40" s="1"/>
  <c r="S47" i="39"/>
  <c r="T47" i="39" s="1"/>
  <c r="V47" i="39"/>
  <c r="S43" i="46" l="1"/>
  <c r="T43" i="46" s="1"/>
  <c r="G49" i="44"/>
  <c r="J49" i="44" s="1"/>
  <c r="L48" i="41"/>
  <c r="N48" i="41" s="1"/>
  <c r="M48" i="41" s="1"/>
  <c r="V48" i="40"/>
  <c r="S48" i="40"/>
  <c r="T48" i="40" s="1"/>
  <c r="G48" i="39"/>
  <c r="J48" i="39" s="1"/>
  <c r="G44" i="46" l="1"/>
  <c r="J44" i="46" s="1"/>
  <c r="K49" i="44"/>
  <c r="R49" i="44" s="1"/>
  <c r="G49" i="40"/>
  <c r="J49" i="40"/>
  <c r="K49" i="40" s="1"/>
  <c r="K48" i="39"/>
  <c r="R48" i="39" s="1"/>
  <c r="K44" i="46" l="1"/>
  <c r="R44" i="46" s="1"/>
  <c r="S44" i="46" s="1"/>
  <c r="T44" i="46" s="1"/>
  <c r="S41" i="45"/>
  <c r="V49" i="44"/>
  <c r="S49" i="44"/>
  <c r="T49" i="44" s="1"/>
  <c r="V49" i="40"/>
  <c r="R49" i="40"/>
  <c r="S48" i="39"/>
  <c r="T48" i="39" s="1"/>
  <c r="V48" i="39"/>
  <c r="V44" i="46" l="1"/>
  <c r="G45" i="46"/>
  <c r="G50" i="44"/>
  <c r="J50" i="44" s="1"/>
  <c r="K50" i="44" s="1"/>
  <c r="S49" i="40"/>
  <c r="T49" i="40" s="1"/>
  <c r="G49" i="39"/>
  <c r="J49" i="39" s="1"/>
  <c r="J45" i="46" l="1"/>
  <c r="V50" i="44"/>
  <c r="R50" i="44"/>
  <c r="G50" i="40"/>
  <c r="J50" i="40" s="1"/>
  <c r="K50" i="40" s="1"/>
  <c r="K49" i="39"/>
  <c r="K45" i="46" l="1"/>
  <c r="R45" i="46" s="1"/>
  <c r="S42" i="45"/>
  <c r="S50" i="44"/>
  <c r="T50" i="44" s="1"/>
  <c r="V50" i="40"/>
  <c r="R50" i="40"/>
  <c r="L49" i="39"/>
  <c r="V49" i="39"/>
  <c r="V45" i="46" l="1"/>
  <c r="S45" i="46"/>
  <c r="T45" i="46" s="1"/>
  <c r="G51" i="44"/>
  <c r="J51" i="44" s="1"/>
  <c r="K51" i="44" s="1"/>
  <c r="L50" i="41"/>
  <c r="N50" i="41" s="1"/>
  <c r="M50" i="41" s="1"/>
  <c r="S50" i="40"/>
  <c r="T50" i="40" s="1"/>
  <c r="N49" i="39"/>
  <c r="M49" i="39" s="1"/>
  <c r="R49" i="39"/>
  <c r="G46" i="46" l="1"/>
  <c r="J46" i="46" s="1"/>
  <c r="V51" i="44"/>
  <c r="R51" i="44"/>
  <c r="G51" i="40"/>
  <c r="J51" i="40" s="1"/>
  <c r="K51" i="40" s="1"/>
  <c r="S49" i="39"/>
  <c r="T49" i="39" s="1"/>
  <c r="K46" i="46" l="1"/>
  <c r="V46" i="46" s="1"/>
  <c r="L46" i="46"/>
  <c r="S51" i="44"/>
  <c r="T51" i="44" s="1"/>
  <c r="V51" i="40"/>
  <c r="R51" i="40"/>
  <c r="G50" i="39"/>
  <c r="J50" i="39" s="1"/>
  <c r="R46" i="46" l="1"/>
  <c r="S46" i="46" s="1"/>
  <c r="T46" i="46" s="1"/>
  <c r="G47" i="46" s="1"/>
  <c r="J47" i="46" s="1"/>
  <c r="N46" i="46"/>
  <c r="M52" i="44"/>
  <c r="G52" i="44"/>
  <c r="J52" i="44" s="1"/>
  <c r="L51" i="41"/>
  <c r="N51" i="41" s="1"/>
  <c r="M51" i="41" s="1"/>
  <c r="S51" i="40"/>
  <c r="T51" i="40" s="1"/>
  <c r="K50" i="39"/>
  <c r="R50" i="39" s="1"/>
  <c r="K47" i="46" l="1"/>
  <c r="R47" i="46" s="1"/>
  <c r="S47" i="46" s="1"/>
  <c r="T47" i="46" s="1"/>
  <c r="S43" i="45"/>
  <c r="K52" i="44"/>
  <c r="J53" i="44"/>
  <c r="O1" i="44"/>
  <c r="M53" i="44"/>
  <c r="G52" i="40"/>
  <c r="J52" i="40" s="1"/>
  <c r="M52" i="40"/>
  <c r="S50" i="39"/>
  <c r="T50" i="39" s="1"/>
  <c r="V50" i="39"/>
  <c r="V47" i="46" l="1"/>
  <c r="G48" i="46"/>
  <c r="L52" i="44"/>
  <c r="R52" i="44"/>
  <c r="S52" i="44" s="1"/>
  <c r="M53" i="40"/>
  <c r="K52" i="40"/>
  <c r="J53" i="40"/>
  <c r="G51" i="39"/>
  <c r="J51" i="39" s="1"/>
  <c r="J48" i="46" l="1"/>
  <c r="K48" i="46" s="1"/>
  <c r="R48" i="46" s="1"/>
  <c r="S53" i="44"/>
  <c r="T52" i="44"/>
  <c r="N52" i="44"/>
  <c r="N53" i="44" s="1"/>
  <c r="L53" i="44"/>
  <c r="L52" i="40"/>
  <c r="R52" i="40"/>
  <c r="S52" i="40" s="1"/>
  <c r="K51" i="39"/>
  <c r="R51" i="39" s="1"/>
  <c r="V48" i="46" l="1"/>
  <c r="S48" i="46"/>
  <c r="T48" i="46" s="1"/>
  <c r="S44" i="45"/>
  <c r="S53" i="40"/>
  <c r="T52" i="40"/>
  <c r="L53" i="40"/>
  <c r="N52" i="40"/>
  <c r="V51" i="39"/>
  <c r="S51" i="39"/>
  <c r="T51" i="39" s="1"/>
  <c r="G49" i="46" l="1"/>
  <c r="J49" i="46" s="1"/>
  <c r="N53" i="40"/>
  <c r="O1" i="40"/>
  <c r="G52" i="39"/>
  <c r="J52" i="39" s="1"/>
  <c r="M52" i="39"/>
  <c r="K49" i="46" l="1"/>
  <c r="V49" i="46" s="1"/>
  <c r="L49" i="46"/>
  <c r="M53" i="39"/>
  <c r="K52" i="39"/>
  <c r="J53" i="39"/>
  <c r="N49" i="46" l="1"/>
  <c r="R49" i="46"/>
  <c r="S49" i="46" s="1"/>
  <c r="T49" i="46" s="1"/>
  <c r="S45" i="45"/>
  <c r="L52" i="39"/>
  <c r="R52" i="39" s="1"/>
  <c r="S52" i="39" s="1"/>
  <c r="G50" i="46" l="1"/>
  <c r="J50" i="46" s="1"/>
  <c r="S53" i="39"/>
  <c r="T52" i="39"/>
  <c r="L53" i="39"/>
  <c r="N52" i="39"/>
  <c r="K50" i="46" l="1"/>
  <c r="R50" i="46" s="1"/>
  <c r="S50" i="46" s="1"/>
  <c r="T50" i="46" s="1"/>
  <c r="O1" i="39"/>
  <c r="N53" i="39"/>
  <c r="L19" i="41"/>
  <c r="G51" i="46" l="1"/>
  <c r="V50" i="46"/>
  <c r="R19" i="41"/>
  <c r="N19" i="41"/>
  <c r="J51" i="46" l="1"/>
  <c r="K51" i="46" s="1"/>
  <c r="R51" i="46" s="1"/>
  <c r="M19" i="41"/>
  <c r="S19" i="41"/>
  <c r="V51" i="46" l="1"/>
  <c r="S51" i="46"/>
  <c r="T51" i="46" s="1"/>
  <c r="S46" i="45"/>
  <c r="T19" i="41"/>
  <c r="M52" i="46" l="1"/>
  <c r="G52" i="46"/>
  <c r="J52" i="46" s="1"/>
  <c r="G20" i="41"/>
  <c r="J20" i="41" s="1"/>
  <c r="K52" i="46" l="1"/>
  <c r="J53" i="46"/>
  <c r="L52" i="46"/>
  <c r="O1" i="46"/>
  <c r="M53" i="46"/>
  <c r="K20" i="41"/>
  <c r="R20" i="41" s="1"/>
  <c r="N52" i="46" l="1"/>
  <c r="N53" i="46" s="1"/>
  <c r="L53" i="46"/>
  <c r="R52" i="46"/>
  <c r="S52" i="46" s="1"/>
  <c r="S47" i="45"/>
  <c r="V20" i="41"/>
  <c r="S20" i="41"/>
  <c r="S53" i="46" l="1"/>
  <c r="T52" i="46"/>
  <c r="T20" i="41"/>
  <c r="G21" i="41" l="1"/>
  <c r="J21" i="41" s="1"/>
  <c r="S48" i="45" l="1"/>
  <c r="K21" i="41"/>
  <c r="R21" i="41" s="1"/>
  <c r="V21" i="41"/>
  <c r="S21" i="41" l="1"/>
  <c r="T21" i="41" l="1"/>
  <c r="G22" i="41" l="1"/>
  <c r="J22" i="41" s="1"/>
  <c r="K22" i="41" l="1"/>
  <c r="V22" i="41"/>
  <c r="S49" i="45" l="1"/>
  <c r="L22" i="41"/>
  <c r="R22" i="41"/>
  <c r="S22" i="41" l="1"/>
  <c r="N22" i="41"/>
  <c r="M22" i="41" l="1"/>
  <c r="S50" i="45" l="1"/>
  <c r="T22" i="41"/>
  <c r="G23" i="41" l="1"/>
  <c r="J23" i="41" s="1"/>
  <c r="K23" i="41" l="1"/>
  <c r="R23" i="41" s="1"/>
  <c r="V23" i="41"/>
  <c r="S51" i="45" l="1"/>
  <c r="S23" i="41"/>
  <c r="T23" i="41" s="1"/>
  <c r="G24" i="41" l="1"/>
  <c r="J24" i="41" s="1"/>
  <c r="K24" i="41" l="1"/>
  <c r="R24" i="41" s="1"/>
  <c r="V24" i="41"/>
  <c r="S24" i="41" l="1"/>
  <c r="T24" i="41" s="1"/>
  <c r="G25" i="41" l="1"/>
  <c r="J25" i="41" s="1"/>
  <c r="K25" i="41" l="1"/>
  <c r="L25" i="41" l="1"/>
  <c r="R25" i="41"/>
  <c r="V25" i="41"/>
  <c r="S25" i="41" l="1"/>
  <c r="N25" i="41"/>
  <c r="M25" i="41" l="1"/>
  <c r="T25" i="41" l="1"/>
  <c r="G26" i="41" l="1"/>
  <c r="J26" i="41" s="1"/>
  <c r="K26" i="41" l="1"/>
  <c r="R26" i="41" s="1"/>
  <c r="V26" i="41" l="1"/>
  <c r="S26" i="41"/>
  <c r="T26" i="41" s="1"/>
  <c r="G27" i="41" l="1"/>
  <c r="J27" i="41" s="1"/>
  <c r="K27" i="41" l="1"/>
  <c r="R27" i="41" s="1"/>
  <c r="S27" i="41" l="1"/>
  <c r="T27" i="41" s="1"/>
  <c r="V27" i="41"/>
  <c r="G28" i="41" l="1"/>
  <c r="J28" i="41" s="1"/>
  <c r="K28" i="41" l="1"/>
  <c r="V28" i="41" s="1"/>
  <c r="L28" i="41" l="1"/>
  <c r="R28" i="41" s="1"/>
  <c r="S28" i="41" l="1"/>
  <c r="N28" i="41"/>
  <c r="M28" i="41" l="1"/>
  <c r="T28" i="41" l="1"/>
  <c r="G29" i="41" l="1"/>
  <c r="J29" i="41" s="1"/>
  <c r="K29" i="41" l="1"/>
  <c r="R29" i="41" s="1"/>
  <c r="S29" i="41" l="1"/>
  <c r="T29" i="41" s="1"/>
  <c r="V29" i="41"/>
  <c r="G30" i="41" l="1"/>
  <c r="J30" i="41" s="1"/>
  <c r="K30" i="41" l="1"/>
  <c r="R30" i="41" s="1"/>
  <c r="V30" i="41" l="1"/>
  <c r="S30" i="41"/>
  <c r="T30" i="41" s="1"/>
  <c r="G31" i="41" l="1"/>
  <c r="J31" i="41" s="1"/>
  <c r="K31" i="41" l="1"/>
  <c r="V31" i="41" s="1"/>
  <c r="L31" i="41" l="1"/>
  <c r="R31" i="41" s="1"/>
  <c r="S31" i="41" l="1"/>
  <c r="N31" i="41"/>
  <c r="M31" i="41" l="1"/>
  <c r="T31" i="41" l="1"/>
  <c r="G32" i="41" l="1"/>
  <c r="J32" i="41" s="1"/>
  <c r="K32" i="41" l="1"/>
  <c r="R32" i="41" s="1"/>
  <c r="V32" i="41" l="1"/>
  <c r="S32" i="41"/>
  <c r="T32" i="41" s="1"/>
  <c r="G33" i="41" l="1"/>
  <c r="J33" i="41" s="1"/>
  <c r="K33" i="41" l="1"/>
  <c r="R33" i="41" s="1"/>
  <c r="S33" i="41" l="1"/>
  <c r="T33" i="41" s="1"/>
  <c r="V33" i="41"/>
  <c r="G34" i="41" l="1"/>
  <c r="J34" i="41" s="1"/>
  <c r="K34" i="41" l="1"/>
  <c r="V34" i="41" s="1"/>
  <c r="L34" i="41" l="1"/>
  <c r="R34" i="41"/>
  <c r="S34" i="41" l="1"/>
  <c r="N34" i="41"/>
  <c r="M34" i="41" s="1"/>
  <c r="T34" i="41" s="1"/>
  <c r="G35" i="41" l="1"/>
  <c r="J35" i="41" s="1"/>
  <c r="K35" i="41" l="1"/>
  <c r="R35" i="41" s="1"/>
  <c r="V35" i="41"/>
  <c r="S35" i="41" l="1"/>
  <c r="T35" i="41" s="1"/>
  <c r="G36" i="41" l="1"/>
  <c r="J36" i="41" s="1"/>
  <c r="K36" i="41" l="1"/>
  <c r="R36" i="41" s="1"/>
  <c r="V36" i="41"/>
  <c r="S36" i="41" l="1"/>
  <c r="T36" i="41" s="1"/>
  <c r="G37" i="41" l="1"/>
  <c r="J37" i="41" s="1"/>
  <c r="K37" i="41" l="1"/>
  <c r="V37" i="41" s="1"/>
  <c r="L37" i="41" l="1"/>
  <c r="N37" i="41" s="1"/>
  <c r="M37" i="41" s="1"/>
  <c r="R37" i="41" l="1"/>
  <c r="S37" i="41" l="1"/>
  <c r="T37" i="41" s="1"/>
  <c r="G38" i="41" l="1"/>
  <c r="J38" i="41" s="1"/>
  <c r="K38" i="41" l="1"/>
  <c r="R38" i="41" s="1"/>
  <c r="V38" i="41" l="1"/>
  <c r="S38" i="41"/>
  <c r="T38" i="41" s="1"/>
  <c r="G39" i="41" l="1"/>
  <c r="J39" i="41" s="1"/>
  <c r="K39" i="41" l="1"/>
  <c r="R39" i="41" s="1"/>
  <c r="S39" i="41" l="1"/>
  <c r="T39" i="41" s="1"/>
  <c r="V39" i="41"/>
  <c r="G40" i="41" l="1"/>
  <c r="J40" i="41" s="1"/>
  <c r="K40" i="41" l="1"/>
  <c r="V40" i="41" s="1"/>
  <c r="L40" i="41" l="1"/>
  <c r="N40" i="41" s="1"/>
  <c r="M40" i="41" s="1"/>
  <c r="R40" i="41" l="1"/>
  <c r="S40" i="41" l="1"/>
  <c r="T40" i="41" s="1"/>
  <c r="G41" i="41" l="1"/>
  <c r="J41" i="41" s="1"/>
  <c r="K41" i="41" l="1"/>
  <c r="R41" i="41" s="1"/>
  <c r="V41" i="41" l="1"/>
  <c r="S41" i="41"/>
  <c r="T41" i="41" s="1"/>
  <c r="G42" i="41" l="1"/>
  <c r="J42" i="41" s="1"/>
  <c r="K42" i="41" l="1"/>
  <c r="R42" i="41" s="1"/>
  <c r="V42" i="41" l="1"/>
  <c r="S42" i="41"/>
  <c r="T42" i="41" s="1"/>
  <c r="G43" i="41" l="1"/>
  <c r="J43" i="41" s="1"/>
  <c r="K43" i="41" l="1"/>
  <c r="L43" i="41" l="1"/>
  <c r="N43" i="41" s="1"/>
  <c r="M43" i="41" s="1"/>
  <c r="V43" i="41"/>
  <c r="R43" i="41" l="1"/>
  <c r="S43" i="41" l="1"/>
  <c r="T43" i="41" s="1"/>
  <c r="G44" i="41" l="1"/>
  <c r="J44" i="41" s="1"/>
  <c r="K44" i="41" l="1"/>
  <c r="R44" i="41" s="1"/>
  <c r="V44" i="41" l="1"/>
  <c r="S44" i="41"/>
  <c r="T44" i="41" s="1"/>
  <c r="G45" i="41" l="1"/>
  <c r="J45" i="41" s="1"/>
  <c r="K45" i="41" l="1"/>
  <c r="R45" i="41" s="1"/>
  <c r="S45" i="41" l="1"/>
  <c r="T45" i="41" s="1"/>
  <c r="V45" i="41"/>
  <c r="G46" i="41" l="1"/>
  <c r="J46" i="41" s="1"/>
  <c r="K46" i="41" l="1"/>
  <c r="L46" i="41" l="1"/>
  <c r="N46" i="41" s="1"/>
  <c r="M46" i="41" s="1"/>
  <c r="V46" i="41"/>
  <c r="R46" i="41" l="1"/>
  <c r="S46" i="41" l="1"/>
  <c r="T46" i="41" s="1"/>
  <c r="G47" i="41" l="1"/>
  <c r="J47" i="41" s="1"/>
  <c r="K47" i="41" l="1"/>
  <c r="R47" i="41" s="1"/>
  <c r="V47" i="41" l="1"/>
  <c r="S47" i="41"/>
  <c r="T47" i="41" s="1"/>
  <c r="G48" i="41" l="1"/>
  <c r="J48" i="41" s="1"/>
  <c r="K48" i="41" l="1"/>
  <c r="R48" i="41" s="1"/>
  <c r="V48" i="41" l="1"/>
  <c r="S48" i="41"/>
  <c r="T48" i="41" s="1"/>
  <c r="G49" i="41" l="1"/>
  <c r="J49" i="41" s="1"/>
  <c r="K49" i="41" l="1"/>
  <c r="V49" i="41" s="1"/>
  <c r="L49" i="41" l="1"/>
  <c r="N49" i="41" s="1"/>
  <c r="M49" i="41" s="1"/>
  <c r="R49" i="41" l="1"/>
  <c r="S49" i="41"/>
  <c r="T49" i="41" s="1"/>
  <c r="G50" i="41" l="1"/>
  <c r="J50" i="41" s="1"/>
  <c r="K50" i="41" l="1"/>
  <c r="R50" i="41" s="1"/>
  <c r="S50" i="41" l="1"/>
  <c r="T50" i="41" s="1"/>
  <c r="V50" i="41"/>
  <c r="G51" i="41" l="1"/>
  <c r="J51" i="41" s="1"/>
  <c r="K51" i="41" l="1"/>
  <c r="R51" i="41" s="1"/>
  <c r="V51" i="41" l="1"/>
  <c r="S51" i="41"/>
  <c r="T51" i="41" s="1"/>
  <c r="M52" i="41" l="1"/>
  <c r="G52" i="41"/>
  <c r="J52" i="41" s="1"/>
  <c r="M53" i="41" l="1"/>
  <c r="K52" i="41"/>
  <c r="J53" i="41"/>
  <c r="L52" i="41" l="1"/>
  <c r="R52" i="41"/>
  <c r="S52" i="41" s="1"/>
  <c r="L53" i="41" l="1"/>
  <c r="N52" i="41"/>
  <c r="S53" i="41"/>
  <c r="T52" i="41"/>
  <c r="O1" i="41" l="1"/>
  <c r="N53" i="41"/>
  <c r="R19" i="43"/>
  <c r="S19" i="43" l="1"/>
  <c r="T19" i="43" l="1"/>
  <c r="G20" i="43" l="1"/>
  <c r="J20" i="43" s="1"/>
  <c r="K20" i="43" l="1"/>
  <c r="R20" i="43" s="1"/>
  <c r="V20" i="43" l="1"/>
  <c r="S20" i="43"/>
  <c r="T20" i="43" l="1"/>
  <c r="G21" i="43" l="1"/>
  <c r="J21" i="43" s="1"/>
  <c r="K21" i="43" l="1"/>
  <c r="R21" i="43" s="1"/>
  <c r="S21" i="43" l="1"/>
  <c r="V21" i="43"/>
  <c r="T21" i="43" l="1"/>
  <c r="G22" i="43" l="1"/>
  <c r="J22" i="43" s="1"/>
  <c r="K22" i="43" l="1"/>
  <c r="R22" i="43" l="1"/>
  <c r="V22" i="43"/>
  <c r="S22" i="43" l="1"/>
  <c r="T22" i="43" l="1"/>
  <c r="G23" i="43" l="1"/>
  <c r="J23" i="43" s="1"/>
  <c r="K23" i="43" l="1"/>
  <c r="R23" i="43" s="1"/>
  <c r="S23" i="43" l="1"/>
  <c r="T23" i="43" s="1"/>
  <c r="V23" i="43"/>
  <c r="G24" i="43" l="1"/>
  <c r="J24" i="43" s="1"/>
  <c r="K24" i="43" l="1"/>
  <c r="R24" i="43" s="1"/>
  <c r="S24" i="43" l="1"/>
  <c r="T24" i="43" s="1"/>
  <c r="V24" i="43"/>
  <c r="G25" i="43" l="1"/>
  <c r="J25" i="43" s="1"/>
  <c r="K25" i="43" l="1"/>
  <c r="V25" i="43" s="1"/>
  <c r="R25" i="43" l="1"/>
  <c r="S25" i="43" l="1"/>
  <c r="T25" i="43" l="1"/>
  <c r="G26" i="43" l="1"/>
  <c r="J26" i="43" s="1"/>
  <c r="K26" i="43" l="1"/>
  <c r="R26" i="43" s="1"/>
  <c r="S26" i="43" l="1"/>
  <c r="T26" i="43" s="1"/>
  <c r="V26" i="43"/>
  <c r="G27" i="43" l="1"/>
  <c r="J27" i="43" s="1"/>
  <c r="K27" i="43" l="1"/>
  <c r="R27" i="43" s="1"/>
  <c r="V27" i="43" l="1"/>
  <c r="S27" i="43"/>
  <c r="T27" i="43" s="1"/>
  <c r="G28" i="43" l="1"/>
  <c r="J28" i="43" s="1"/>
  <c r="K28" i="43" l="1"/>
  <c r="R28" i="43" l="1"/>
  <c r="V28" i="43"/>
  <c r="S28" i="43" l="1"/>
  <c r="T28" i="43" l="1"/>
  <c r="G29" i="43" l="1"/>
  <c r="J29" i="43" s="1"/>
  <c r="K29" i="43" l="1"/>
  <c r="R29" i="43" s="1"/>
  <c r="S29" i="43" l="1"/>
  <c r="T29" i="43" s="1"/>
  <c r="V29" i="43"/>
  <c r="G30" i="43" l="1"/>
  <c r="J30" i="43" s="1"/>
  <c r="K30" i="43" l="1"/>
  <c r="R30" i="43" s="1"/>
  <c r="V30" i="43" l="1"/>
  <c r="S30" i="43"/>
  <c r="T30" i="43" s="1"/>
  <c r="G31" i="43" l="1"/>
  <c r="J31" i="43" s="1"/>
  <c r="K31" i="43" l="1"/>
  <c r="V31" i="43" s="1"/>
  <c r="R31" i="43" l="1"/>
  <c r="S31" i="43" l="1"/>
  <c r="T31" i="43" l="1"/>
  <c r="G32" i="43" l="1"/>
  <c r="J32" i="43" s="1"/>
  <c r="K32" i="43" l="1"/>
  <c r="R32" i="43" s="1"/>
  <c r="V32" i="43" l="1"/>
  <c r="S32" i="43"/>
  <c r="T32" i="43" s="1"/>
  <c r="G33" i="43" l="1"/>
  <c r="J33" i="43" s="1"/>
  <c r="K33" i="43" l="1"/>
  <c r="R33" i="43" s="1"/>
  <c r="S33" i="43" l="1"/>
  <c r="T33" i="43" s="1"/>
  <c r="V33" i="43"/>
  <c r="G34" i="43" l="1"/>
  <c r="J34" i="43" s="1"/>
  <c r="K34" i="43" l="1"/>
  <c r="V34" i="43" s="1"/>
  <c r="R34" i="43" l="1"/>
  <c r="S34" i="43" l="1"/>
  <c r="T34" i="43" s="1"/>
  <c r="G35" i="43" l="1"/>
  <c r="J35" i="43" s="1"/>
  <c r="K35" i="43" l="1"/>
  <c r="R35" i="43" s="1"/>
  <c r="V35" i="43" l="1"/>
  <c r="S35" i="43"/>
  <c r="T35" i="43" s="1"/>
  <c r="G36" i="43" l="1"/>
  <c r="J36" i="43" s="1"/>
  <c r="K36" i="43" l="1"/>
  <c r="R36" i="43" s="1"/>
  <c r="S36" i="43" l="1"/>
  <c r="T36" i="43" s="1"/>
  <c r="V36" i="43"/>
  <c r="G37" i="43" l="1"/>
  <c r="J37" i="43" s="1"/>
  <c r="K37" i="43" l="1"/>
  <c r="V37" i="43" s="1"/>
  <c r="R37" i="43" l="1"/>
  <c r="S37" i="43" l="1"/>
  <c r="T37" i="43" s="1"/>
  <c r="G38" i="43" l="1"/>
  <c r="J38" i="43" s="1"/>
  <c r="K38" i="43" l="1"/>
  <c r="R38" i="43" s="1"/>
  <c r="V38" i="43" l="1"/>
  <c r="S38" i="43"/>
  <c r="T38" i="43" s="1"/>
  <c r="G39" i="43" l="1"/>
  <c r="J39" i="43" s="1"/>
  <c r="K39" i="43" l="1"/>
  <c r="R39" i="43" s="1"/>
  <c r="S39" i="43" l="1"/>
  <c r="T39" i="43" s="1"/>
  <c r="V39" i="43"/>
  <c r="G40" i="43" l="1"/>
  <c r="J40" i="43" s="1"/>
  <c r="K40" i="43" l="1"/>
  <c r="V40" i="43" l="1"/>
  <c r="R40" i="43" l="1"/>
  <c r="S40" i="43"/>
  <c r="T40" i="43" s="1"/>
  <c r="G41" i="43" l="1"/>
  <c r="J41" i="43" s="1"/>
  <c r="K41" i="43" l="1"/>
  <c r="R41" i="43" s="1"/>
  <c r="V41" i="43" l="1"/>
  <c r="S41" i="43"/>
  <c r="T41" i="43" s="1"/>
  <c r="G42" i="43" l="1"/>
  <c r="J42" i="43" s="1"/>
  <c r="K42" i="43" l="1"/>
  <c r="R42" i="43" s="1"/>
  <c r="S42" i="43" l="1"/>
  <c r="T42" i="43" s="1"/>
  <c r="V42" i="43"/>
  <c r="G43" i="43" l="1"/>
  <c r="J43" i="43" s="1"/>
  <c r="K43" i="43" l="1"/>
  <c r="V43" i="43" l="1"/>
  <c r="R43" i="43" l="1"/>
  <c r="S43" i="43"/>
  <c r="T43" i="43" s="1"/>
  <c r="G44" i="43" l="1"/>
  <c r="J44" i="43" s="1"/>
  <c r="K44" i="43" l="1"/>
  <c r="R44" i="43" s="1"/>
  <c r="V44" i="43" l="1"/>
  <c r="S44" i="43"/>
  <c r="T44" i="43" s="1"/>
  <c r="G45" i="43" l="1"/>
  <c r="J45" i="43" s="1"/>
  <c r="K45" i="43" l="1"/>
  <c r="R45" i="43" s="1"/>
  <c r="S45" i="43" l="1"/>
  <c r="T45" i="43" s="1"/>
  <c r="V45" i="43"/>
  <c r="G46" i="43" l="1"/>
  <c r="J46" i="43" s="1"/>
  <c r="K46" i="43" l="1"/>
  <c r="V46" i="43" s="1"/>
  <c r="R46" i="43" l="1"/>
  <c r="S46" i="43" l="1"/>
  <c r="T46" i="43" s="1"/>
  <c r="G47" i="43" l="1"/>
  <c r="J47" i="43" s="1"/>
  <c r="K47" i="43" l="1"/>
  <c r="R47" i="43" s="1"/>
  <c r="V47" i="43" l="1"/>
  <c r="S47" i="43"/>
  <c r="T47" i="43" s="1"/>
  <c r="G48" i="43" l="1"/>
  <c r="J48" i="43" s="1"/>
  <c r="K48" i="43" l="1"/>
  <c r="R48" i="43" s="1"/>
  <c r="S48" i="43" l="1"/>
  <c r="T48" i="43" s="1"/>
  <c r="V48" i="43"/>
  <c r="G49" i="43" l="1"/>
  <c r="J49" i="43" s="1"/>
  <c r="K49" i="43" l="1"/>
  <c r="V49" i="43" l="1"/>
  <c r="R49" i="43" l="1"/>
  <c r="S49" i="43"/>
  <c r="T49" i="43" s="1"/>
  <c r="G50" i="43" l="1"/>
  <c r="J50" i="43" s="1"/>
  <c r="K50" i="43" l="1"/>
  <c r="R50" i="43" s="1"/>
  <c r="V50" i="43" l="1"/>
  <c r="S50" i="43"/>
  <c r="T50" i="43" s="1"/>
  <c r="G51" i="43" l="1"/>
  <c r="J51" i="43" s="1"/>
  <c r="K51" i="43" l="1"/>
  <c r="R51" i="43" s="1"/>
  <c r="S51" i="43" l="1"/>
  <c r="T51" i="43" s="1"/>
  <c r="V51" i="43"/>
  <c r="G52" i="43" l="1"/>
  <c r="J52" i="43" s="1"/>
  <c r="M52" i="43"/>
  <c r="O1" i="43" s="1"/>
  <c r="M53" i="43" l="1"/>
  <c r="K52" i="43"/>
  <c r="J53" i="43"/>
  <c r="L52" i="43" l="1"/>
  <c r="R52" i="43" l="1"/>
  <c r="S52" i="43" s="1"/>
  <c r="T52" i="43" s="1"/>
  <c r="N52" i="43"/>
  <c r="L53" i="43"/>
  <c r="S53" i="43" l="1"/>
  <c r="N53" i="43"/>
  <c r="S52" i="45"/>
  <c r="S53" i="45" s="1"/>
  <c r="R19" i="45" l="1"/>
  <c r="T19" i="45" l="1"/>
  <c r="G20" i="45" l="1"/>
  <c r="J20" i="45" s="1"/>
  <c r="T20" i="45" s="1"/>
  <c r="G21" i="45" l="1"/>
  <c r="K20" i="45"/>
  <c r="R20" i="45" s="1"/>
  <c r="V20" i="45" l="1"/>
  <c r="J21" i="45" s="1"/>
  <c r="T21" i="45" s="1"/>
  <c r="G22" i="45" s="1"/>
  <c r="K21" i="45" l="1"/>
  <c r="R21" i="45" s="1"/>
  <c r="V21" i="45" l="1"/>
  <c r="J22" i="45" s="1"/>
  <c r="L22" i="45" l="1"/>
  <c r="N22" i="45" s="1"/>
  <c r="K22" i="45"/>
  <c r="V22" i="45" l="1"/>
  <c r="R22" i="45" l="1"/>
  <c r="T22" i="45"/>
  <c r="G23" i="45" l="1"/>
  <c r="J23" i="45" s="1"/>
  <c r="T23" i="45" s="1"/>
  <c r="K23" i="45" l="1"/>
  <c r="R23" i="45" s="1"/>
  <c r="G24" i="45"/>
  <c r="V23" i="45" l="1"/>
  <c r="J24" i="45" s="1"/>
  <c r="T24" i="45" s="1"/>
  <c r="G25" i="45" s="1"/>
  <c r="K24" i="45" l="1"/>
  <c r="R24" i="45" s="1"/>
  <c r="V24" i="45" l="1"/>
  <c r="J25" i="45" s="1"/>
  <c r="K25" i="45" s="1"/>
  <c r="L25" i="45" l="1"/>
  <c r="N25" i="45" s="1"/>
  <c r="V25" i="45"/>
  <c r="R25" i="45" l="1"/>
  <c r="T25" i="45"/>
  <c r="T26" i="45" l="1"/>
  <c r="G26" i="45"/>
  <c r="J26" i="45" s="1"/>
  <c r="K26" i="45" l="1"/>
  <c r="R26" i="45" s="1"/>
  <c r="G27" i="45"/>
  <c r="V26" i="45" l="1"/>
  <c r="J27" i="45" s="1"/>
  <c r="T27" i="45" s="1"/>
  <c r="G28" i="45" s="1"/>
  <c r="K27" i="45" l="1"/>
  <c r="R27" i="45" s="1"/>
  <c r="V27" i="45" l="1"/>
  <c r="J28" i="45" s="1"/>
  <c r="L28" i="45" l="1"/>
  <c r="N28" i="45" s="1"/>
  <c r="K28" i="45"/>
  <c r="V28" i="45" l="1"/>
  <c r="R28" i="45"/>
  <c r="T28" i="45" l="1"/>
  <c r="G29" i="45" l="1"/>
  <c r="J29" i="45" s="1"/>
  <c r="T29" i="45" s="1"/>
  <c r="K29" i="45" l="1"/>
  <c r="R29" i="45" s="1"/>
  <c r="G30" i="45"/>
  <c r="V29" i="45" l="1"/>
  <c r="J30" i="45" s="1"/>
  <c r="T30" i="45" s="1"/>
  <c r="G31" i="45" s="1"/>
  <c r="K30" i="45" l="1"/>
  <c r="R30" i="45" s="1"/>
  <c r="V30" i="45" l="1"/>
  <c r="J31" i="45" s="1"/>
  <c r="K31" i="45" s="1"/>
  <c r="L31" i="45" l="1"/>
  <c r="N31" i="45" s="1"/>
  <c r="V31" i="45"/>
  <c r="R31" i="45" l="1"/>
  <c r="T31" i="45"/>
  <c r="G32" i="45" l="1"/>
  <c r="J32" i="45" s="1"/>
  <c r="T32" i="45" s="1"/>
  <c r="K32" i="45" l="1"/>
  <c r="R32" i="45" s="1"/>
  <c r="G33" i="45"/>
  <c r="V32" i="45" l="1"/>
  <c r="J33" i="45" s="1"/>
  <c r="T33" i="45" s="1"/>
  <c r="G34" i="45" s="1"/>
  <c r="K33" i="45" l="1"/>
  <c r="R33" i="45" s="1"/>
  <c r="V33" i="45" l="1"/>
  <c r="J34" i="45" s="1"/>
  <c r="L34" i="45" l="1"/>
  <c r="N34" i="45" s="1"/>
  <c r="K34" i="45"/>
  <c r="T34" i="45" l="1"/>
  <c r="V34" i="45"/>
  <c r="R34" i="45" l="1"/>
  <c r="T35" i="45" s="1"/>
  <c r="G35" i="45"/>
  <c r="J35" i="45" s="1"/>
  <c r="G36" i="45" l="1"/>
  <c r="K35" i="45"/>
  <c r="R35" i="45" s="1"/>
  <c r="V35" i="45" l="1"/>
  <c r="J36" i="45" s="1"/>
  <c r="T36" i="45" s="1"/>
  <c r="G37" i="45" s="1"/>
  <c r="K36" i="45" l="1"/>
  <c r="R36" i="45" s="1"/>
  <c r="V36" i="45" l="1"/>
  <c r="J37" i="45" s="1"/>
  <c r="L37" i="45" s="1"/>
  <c r="N37" i="45" l="1"/>
  <c r="K37" i="45"/>
  <c r="V37" i="45" l="1"/>
  <c r="T37" i="45"/>
  <c r="R37" i="45" l="1"/>
  <c r="T38" i="45" s="1"/>
  <c r="G38" i="45"/>
  <c r="J38" i="45" s="1"/>
  <c r="G39" i="45" l="1"/>
  <c r="K38" i="45"/>
  <c r="V38" i="45" s="1"/>
  <c r="R38" i="45" l="1"/>
  <c r="T39" i="45" s="1"/>
  <c r="G40" i="45" s="1"/>
  <c r="J39" i="45"/>
  <c r="K39" i="45" l="1"/>
  <c r="V39" i="45" s="1"/>
  <c r="J40" i="45" s="1"/>
  <c r="K40" i="45" l="1"/>
  <c r="R39" i="45"/>
  <c r="L40" i="45" l="1"/>
  <c r="N40" i="45" s="1"/>
  <c r="T40" i="45"/>
  <c r="G41" i="45" s="1"/>
  <c r="V40" i="45"/>
  <c r="R40" i="45" l="1"/>
  <c r="J41" i="45"/>
  <c r="K41" i="45" s="1"/>
  <c r="T41" i="45"/>
  <c r="G42" i="45" s="1"/>
  <c r="R41" i="45" l="1"/>
  <c r="V41" i="45"/>
  <c r="J42" i="45" s="1"/>
  <c r="T42" i="45" l="1"/>
  <c r="G43" i="45" s="1"/>
  <c r="K42" i="45"/>
  <c r="R42" i="45" s="1"/>
  <c r="V42" i="45" l="1"/>
  <c r="J43" i="45" s="1"/>
  <c r="L43" i="45" l="1"/>
  <c r="N43" i="45" s="1"/>
  <c r="K43" i="45"/>
  <c r="V43" i="45" l="1"/>
  <c r="T43" i="45"/>
  <c r="R43" i="45" l="1"/>
  <c r="T44" i="45" s="1"/>
  <c r="G44" i="45"/>
  <c r="J44" i="45" s="1"/>
  <c r="K44" i="45" l="1"/>
  <c r="R44" i="45" s="1"/>
  <c r="G45" i="45"/>
  <c r="V44" i="45" l="1"/>
  <c r="J45" i="45" s="1"/>
  <c r="T45" i="45"/>
  <c r="G46" i="45" s="1"/>
  <c r="K45" i="45" l="1"/>
  <c r="R45" i="45" s="1"/>
  <c r="V45" i="45" l="1"/>
  <c r="J46" i="45" s="1"/>
  <c r="L46" i="45" l="1"/>
  <c r="N46" i="45" s="1"/>
  <c r="K46" i="45"/>
  <c r="V46" i="45" l="1"/>
  <c r="T46" i="45"/>
  <c r="G47" i="45" l="1"/>
  <c r="J47" i="45" s="1"/>
  <c r="R46" i="45"/>
  <c r="T47" i="45" s="1"/>
  <c r="G48" i="45" l="1"/>
  <c r="K47" i="45"/>
  <c r="V47" i="45" s="1"/>
  <c r="R47" i="45" l="1"/>
  <c r="T48" i="45" s="1"/>
  <c r="G49" i="45" s="1"/>
  <c r="J48" i="45"/>
  <c r="K48" i="45" l="1"/>
  <c r="R48" i="45" s="1"/>
  <c r="V48" i="45" l="1"/>
  <c r="J49" i="45" s="1"/>
  <c r="L49" i="45" s="1"/>
  <c r="N49" i="45" l="1"/>
  <c r="K49" i="45"/>
  <c r="T49" i="45" l="1"/>
  <c r="R49" i="45"/>
  <c r="V49" i="45"/>
  <c r="G50" i="45" l="1"/>
  <c r="J50" i="45" s="1"/>
  <c r="T50" i="45" s="1"/>
  <c r="G51" i="45" l="1"/>
  <c r="K50" i="45"/>
  <c r="R50" i="45" s="1"/>
  <c r="V50" i="45" l="1"/>
  <c r="J51" i="45" s="1"/>
  <c r="T51" i="45" s="1"/>
  <c r="G52" i="45" l="1"/>
  <c r="M52" i="45"/>
  <c r="K51" i="45"/>
  <c r="R51" i="45" s="1"/>
  <c r="T52" i="45" l="1"/>
  <c r="O1" i="45"/>
  <c r="M53" i="45"/>
  <c r="V51" i="45"/>
  <c r="J52" i="45" s="1"/>
  <c r="K52" i="45" s="1"/>
  <c r="L52" i="45" l="1"/>
  <c r="J53" i="45"/>
  <c r="L53" i="45" l="1"/>
  <c r="N52" i="45"/>
  <c r="N53" i="45" s="1"/>
  <c r="R52" i="45"/>
  <c r="R24" i="36" l="1"/>
  <c r="M24" i="36"/>
  <c r="T24" i="36" s="1"/>
  <c r="G25" i="36" s="1"/>
  <c r="J25" i="36" s="1"/>
  <c r="K25" i="36" s="1"/>
  <c r="L25" i="36" l="1"/>
  <c r="R25" i="36" s="1"/>
  <c r="V25" i="36"/>
  <c r="N25" i="36" l="1"/>
  <c r="M25" i="36" s="1"/>
  <c r="T25" i="36" s="1"/>
  <c r="G26" i="36" l="1"/>
  <c r="J26" i="36" s="1"/>
  <c r="K26" i="36" l="1"/>
  <c r="L26" i="36" s="1"/>
  <c r="V26" i="36" l="1"/>
  <c r="R26" i="36"/>
  <c r="N26" i="36" l="1"/>
  <c r="M26" i="36" l="1"/>
  <c r="T26" i="36" l="1"/>
  <c r="G27" i="36" l="1"/>
  <c r="J27" i="36" s="1"/>
  <c r="K27" i="36" l="1"/>
  <c r="L27" i="36" s="1"/>
  <c r="R27" i="36" l="1"/>
  <c r="V27" i="36"/>
  <c r="M27" i="36" l="1"/>
  <c r="T27" i="36" l="1"/>
  <c r="G28" i="36" l="1"/>
  <c r="J28" i="36" s="1"/>
  <c r="K28" i="36" l="1"/>
  <c r="L28" i="36" s="1"/>
  <c r="V28" i="36" l="1"/>
  <c r="R28" i="36"/>
  <c r="N28" i="36" l="1"/>
  <c r="M28" i="36" l="1"/>
  <c r="T28" i="36" l="1"/>
  <c r="G29" i="36" l="1"/>
  <c r="J29" i="36" s="1"/>
  <c r="K29" i="36" l="1"/>
  <c r="L29" i="36" s="1"/>
  <c r="N29" i="36" l="1"/>
  <c r="V29" i="36"/>
  <c r="R29" i="36" l="1"/>
  <c r="M29" i="36"/>
  <c r="T29" i="36" l="1"/>
  <c r="G30" i="36" l="1"/>
  <c r="J30" i="36" s="1"/>
  <c r="K30" i="36" l="1"/>
  <c r="L30" i="36" s="1"/>
  <c r="M30" i="36" l="1"/>
  <c r="T30" i="36" s="1"/>
  <c r="V30" i="36"/>
  <c r="G31" i="36" l="1"/>
  <c r="J31" i="36" s="1"/>
  <c r="R30" i="36"/>
  <c r="K31" i="36" l="1"/>
  <c r="L31" i="36" s="1"/>
  <c r="N31" i="36" l="1"/>
  <c r="M31" i="36" s="1"/>
  <c r="T31" i="36" s="1"/>
  <c r="V31" i="36"/>
  <c r="R31" i="36"/>
  <c r="G32" i="36" l="1"/>
  <c r="J32" i="36" s="1"/>
  <c r="K32" i="36" l="1"/>
  <c r="L32" i="36" s="1"/>
  <c r="N32" i="36" l="1"/>
  <c r="M32" i="36" s="1"/>
  <c r="T32" i="36" s="1"/>
  <c r="V32" i="36"/>
  <c r="R32" i="36" l="1"/>
  <c r="G33" i="36"/>
  <c r="J33" i="36" s="1"/>
  <c r="K33" i="36" l="1"/>
  <c r="L33" i="36" s="1"/>
  <c r="M33" i="36" l="1"/>
  <c r="T33" i="36" s="1"/>
  <c r="G34" i="36" s="1"/>
  <c r="V33" i="36"/>
  <c r="R33" i="36" l="1"/>
  <c r="J34" i="36"/>
  <c r="K34" i="36" l="1"/>
  <c r="L34" i="36" s="1"/>
  <c r="N34" i="36" l="1"/>
  <c r="M34" i="36" s="1"/>
  <c r="T34" i="36" s="1"/>
  <c r="V34" i="36"/>
  <c r="R34" i="36" l="1"/>
  <c r="G35" i="36"/>
  <c r="J35" i="36" s="1"/>
  <c r="K35" i="36" l="1"/>
  <c r="L35" i="36" s="1"/>
  <c r="N35" i="36" l="1"/>
  <c r="M35" i="36" s="1"/>
  <c r="T35" i="36" s="1"/>
  <c r="G36" i="36" s="1"/>
  <c r="V35" i="36"/>
  <c r="R35" i="36" l="1"/>
  <c r="J36" i="36"/>
  <c r="K36" i="36" s="1"/>
  <c r="L36" i="36" l="1"/>
  <c r="M36" i="36" s="1"/>
  <c r="T36" i="36" s="1"/>
  <c r="G37" i="36" s="1"/>
  <c r="V36" i="36"/>
  <c r="J37" i="36" l="1"/>
  <c r="K37" i="36" s="1"/>
  <c r="R36" i="36"/>
  <c r="L37" i="36" l="1"/>
  <c r="N37" i="36" s="1"/>
  <c r="M37" i="36" s="1"/>
  <c r="T37" i="36" s="1"/>
  <c r="G38" i="36" s="1"/>
  <c r="V37" i="36"/>
  <c r="R37" i="36" l="1"/>
  <c r="J38" i="36"/>
  <c r="K38" i="36" s="1"/>
  <c r="L38" i="36" l="1"/>
  <c r="N38" i="36" s="1"/>
  <c r="M38" i="36" s="1"/>
  <c r="T38" i="36" s="1"/>
  <c r="G39" i="36" s="1"/>
  <c r="V38" i="36"/>
  <c r="R38" i="36" l="1"/>
  <c r="J39" i="36"/>
  <c r="K39" i="36" l="1"/>
  <c r="L39" i="36" s="1"/>
  <c r="V39" i="36" l="1"/>
  <c r="M39" i="36"/>
  <c r="T39" i="36" s="1"/>
  <c r="R39" i="36" l="1"/>
  <c r="G40" i="36"/>
  <c r="J40" i="36" s="1"/>
  <c r="K40" i="36" l="1"/>
  <c r="L40" i="36" s="1"/>
  <c r="N40" i="36" l="1"/>
  <c r="M40" i="36" s="1"/>
  <c r="T40" i="36" s="1"/>
  <c r="G41" i="36" s="1"/>
  <c r="V40" i="36"/>
  <c r="R40" i="36" l="1"/>
  <c r="J41" i="36"/>
  <c r="K41" i="36" l="1"/>
  <c r="L41" i="36" s="1"/>
  <c r="V41" i="36" l="1"/>
  <c r="N41" i="36"/>
  <c r="M41" i="36" s="1"/>
  <c r="T41" i="36" s="1"/>
  <c r="R41" i="36" l="1"/>
  <c r="G42" i="36"/>
  <c r="J42" i="36" s="1"/>
  <c r="K42" i="36" l="1"/>
  <c r="L42" i="36" s="1"/>
  <c r="M42" i="36" l="1"/>
  <c r="T42" i="36" s="1"/>
  <c r="G43" i="36" s="1"/>
  <c r="V42" i="36"/>
  <c r="R42" i="36" l="1"/>
  <c r="J43" i="36"/>
  <c r="K43" i="36" l="1"/>
  <c r="L43" i="36" s="1"/>
  <c r="V43" i="36" l="1"/>
  <c r="N43" i="36"/>
  <c r="M43" i="36" s="1"/>
  <c r="T43" i="36" s="1"/>
  <c r="R43" i="36" l="1"/>
  <c r="G44" i="36"/>
  <c r="J44" i="36" s="1"/>
  <c r="K44" i="36" l="1"/>
  <c r="L44" i="36" s="1"/>
  <c r="N44" i="36" l="1"/>
  <c r="M44" i="36" s="1"/>
  <c r="T44" i="36" s="1"/>
  <c r="G45" i="36" s="1"/>
  <c r="V44" i="36"/>
  <c r="R44" i="36" l="1"/>
  <c r="J45" i="36"/>
  <c r="K45" i="36" l="1"/>
  <c r="L45" i="36" s="1"/>
  <c r="M45" i="36" l="1"/>
  <c r="T45" i="36" s="1"/>
  <c r="R45" i="36"/>
  <c r="V45" i="36"/>
  <c r="G46" i="36" l="1"/>
  <c r="J46" i="36" s="1"/>
  <c r="K46" i="36" l="1"/>
  <c r="L46" i="36" s="1"/>
  <c r="V46" i="36" l="1"/>
  <c r="N46" i="36"/>
  <c r="M46" i="36" s="1"/>
  <c r="T46" i="36" s="1"/>
  <c r="G47" i="36" l="1"/>
  <c r="J47" i="36" s="1"/>
  <c r="R46" i="36"/>
  <c r="K47" i="36" l="1"/>
  <c r="L47" i="36" s="1"/>
  <c r="N47" i="36" l="1"/>
  <c r="M47" i="36" s="1"/>
  <c r="T47" i="36" s="1"/>
  <c r="G48" i="36" s="1"/>
  <c r="V47" i="36"/>
  <c r="R47" i="36" l="1"/>
  <c r="J48" i="36"/>
  <c r="K48" i="36" l="1"/>
  <c r="L48" i="36" s="1"/>
  <c r="M48" i="36" l="1"/>
  <c r="T48" i="36" s="1"/>
  <c r="V48" i="36"/>
  <c r="R48" i="36" l="1"/>
  <c r="G49" i="36"/>
  <c r="J49" i="36" s="1"/>
  <c r="K49" i="36" l="1"/>
  <c r="L49" i="36" s="1"/>
  <c r="V49" i="36" l="1"/>
  <c r="N49" i="36"/>
  <c r="M49" i="36" s="1"/>
  <c r="T49" i="36" s="1"/>
  <c r="G50" i="36" l="1"/>
  <c r="J50" i="36" s="1"/>
  <c r="R49" i="36"/>
  <c r="K50" i="36" l="1"/>
  <c r="L50" i="36" s="1"/>
  <c r="N50" i="36" l="1"/>
  <c r="M50" i="36" s="1"/>
  <c r="T50" i="36" s="1"/>
  <c r="V50" i="36"/>
  <c r="R50" i="36"/>
  <c r="G51" i="36" l="1"/>
  <c r="J51" i="36" s="1"/>
  <c r="M51" i="36"/>
  <c r="T51" i="36" s="1"/>
  <c r="M52" i="36" l="1"/>
  <c r="L51" i="36"/>
  <c r="K51" i="36"/>
  <c r="J52" i="36"/>
  <c r="R51" i="36" l="1"/>
  <c r="V51" i="36"/>
  <c r="L52" i="36"/>
  <c r="N51" i="36"/>
  <c r="W1" i="36" l="1"/>
  <c r="O1" i="36"/>
  <c r="N52" i="36"/>
  <c r="N17" i="53"/>
  <c r="T17" i="53"/>
  <c r="G18" i="53" s="1"/>
  <c r="J18" i="53" s="1"/>
  <c r="K18" i="53" l="1"/>
  <c r="R18" i="53" s="1"/>
  <c r="S18" i="53" l="1"/>
  <c r="V18" i="53"/>
  <c r="T18" i="53" l="1"/>
  <c r="G19" i="53" l="1"/>
  <c r="J19" i="53" s="1"/>
  <c r="K19" i="53" l="1"/>
  <c r="N19" i="53"/>
  <c r="R19" i="53" l="1"/>
  <c r="S19" i="53" s="1"/>
  <c r="V19" i="53"/>
  <c r="T19" i="53" l="1"/>
  <c r="G20" i="53" l="1"/>
  <c r="J20" i="53" s="1"/>
  <c r="K20" i="53" l="1"/>
  <c r="R20" i="53" s="1"/>
  <c r="V20" i="53" l="1"/>
  <c r="S20" i="53"/>
  <c r="T20" i="53" l="1"/>
  <c r="G21" i="53" l="1"/>
  <c r="J21" i="53" s="1"/>
  <c r="K21" i="53" l="1"/>
  <c r="R21" i="53" s="1"/>
  <c r="S21" i="53" l="1"/>
  <c r="V21" i="53"/>
  <c r="T21" i="53" l="1"/>
  <c r="G22" i="53" l="1"/>
  <c r="J22" i="53" s="1"/>
  <c r="K22" i="53" l="1"/>
  <c r="V22" i="53" s="1"/>
  <c r="N22" i="53"/>
  <c r="R22" i="53" l="1"/>
  <c r="S22" i="53" l="1"/>
  <c r="T22" i="53" s="1"/>
  <c r="G23" i="53" l="1"/>
  <c r="J23" i="53" s="1"/>
  <c r="K23" i="53" l="1"/>
  <c r="R23" i="53" s="1"/>
  <c r="S23" i="53" l="1"/>
  <c r="T23" i="53" s="1"/>
  <c r="V23" i="53"/>
  <c r="G24" i="53" l="1"/>
  <c r="J24" i="53" s="1"/>
  <c r="K24" i="53" l="1"/>
  <c r="R24" i="53" s="1"/>
  <c r="S24" i="53" l="1"/>
  <c r="T24" i="53" s="1"/>
  <c r="V24" i="53"/>
  <c r="G25" i="53" l="1"/>
  <c r="J25" i="53" s="1"/>
  <c r="K25" i="53" l="1"/>
  <c r="N25" i="53"/>
  <c r="R25" i="53" l="1"/>
  <c r="V25" i="53"/>
  <c r="S25" i="53" l="1"/>
  <c r="T25" i="53" l="1"/>
  <c r="X25" i="53" l="1"/>
  <c r="G26" i="53"/>
  <c r="J26" i="53" s="1"/>
  <c r="K26" i="53" l="1"/>
  <c r="R26" i="53" s="1"/>
  <c r="V26" i="53" l="1"/>
  <c r="S26" i="53"/>
  <c r="T26" i="53" s="1"/>
  <c r="G27" i="53" l="1"/>
  <c r="J27" i="53" s="1"/>
  <c r="K27" i="53" l="1"/>
  <c r="R27" i="53" s="1"/>
  <c r="S27" i="53" l="1"/>
  <c r="T27" i="53" s="1"/>
  <c r="V27" i="53"/>
  <c r="G28" i="53" l="1"/>
  <c r="J28" i="53" s="1"/>
  <c r="N28" i="53" s="1"/>
  <c r="K28" i="53" l="1"/>
  <c r="R28" i="53" s="1"/>
  <c r="S28" i="53" l="1"/>
  <c r="V28" i="53"/>
  <c r="T28" i="53" l="1"/>
  <c r="G29" i="53" l="1"/>
  <c r="J29" i="53" s="1"/>
  <c r="K29" i="53" l="1"/>
  <c r="R29" i="53" s="1"/>
  <c r="V29" i="53" l="1"/>
  <c r="S29" i="53"/>
  <c r="T29" i="53" s="1"/>
  <c r="G30" i="53" l="1"/>
  <c r="J30" i="53" s="1"/>
  <c r="K30" i="53" l="1"/>
  <c r="R30" i="53" s="1"/>
  <c r="V30" i="53" l="1"/>
  <c r="S30" i="53"/>
  <c r="T30" i="53" s="1"/>
  <c r="G31" i="53" l="1"/>
  <c r="J31" i="53" s="1"/>
  <c r="K31" i="53" l="1"/>
  <c r="N31" i="53"/>
  <c r="R31" i="53" l="1"/>
  <c r="V31" i="53"/>
  <c r="S31" i="53" l="1"/>
  <c r="T31" i="53" l="1"/>
  <c r="G32" i="53" l="1"/>
  <c r="J32" i="53" s="1"/>
  <c r="K32" i="53" l="1"/>
  <c r="R32" i="53" s="1"/>
  <c r="S32" i="53" l="1"/>
  <c r="T32" i="53" s="1"/>
  <c r="V32" i="53"/>
  <c r="G33" i="53" l="1"/>
  <c r="J33" i="53" s="1"/>
  <c r="K33" i="53" l="1"/>
  <c r="R33" i="53" s="1"/>
  <c r="V33" i="53" l="1"/>
  <c r="S33" i="53"/>
  <c r="T33" i="53" s="1"/>
  <c r="G34" i="53" l="1"/>
  <c r="J34" i="53" s="1"/>
  <c r="N34" i="53" s="1"/>
  <c r="K34" i="53" l="1"/>
  <c r="R34" i="53" s="1"/>
  <c r="S34" i="53" l="1"/>
  <c r="T34" i="53" s="1"/>
  <c r="V34" i="53"/>
  <c r="X34" i="53" l="1"/>
  <c r="G35" i="53"/>
  <c r="J35" i="53" s="1"/>
  <c r="K35" i="53" l="1"/>
  <c r="R35" i="53" s="1"/>
  <c r="S35" i="53" l="1"/>
  <c r="T35" i="53" s="1"/>
  <c r="V35" i="53"/>
  <c r="G36" i="53" l="1"/>
  <c r="J36" i="53" s="1"/>
  <c r="K36" i="53" l="1"/>
  <c r="R36" i="53" s="1"/>
  <c r="V36" i="53" l="1"/>
  <c r="S36" i="53"/>
  <c r="T36" i="53" s="1"/>
  <c r="G37" i="53" l="1"/>
  <c r="J37" i="53" s="1"/>
  <c r="K37" i="53" l="1"/>
  <c r="N37" i="53"/>
  <c r="R37" i="53" l="1"/>
  <c r="V37" i="53"/>
  <c r="S37" i="53" l="1"/>
  <c r="T37" i="53" s="1"/>
  <c r="G38" i="53" l="1"/>
  <c r="J38" i="53" s="1"/>
  <c r="K38" i="53" l="1"/>
  <c r="R38" i="53" s="1"/>
  <c r="V38" i="53" l="1"/>
  <c r="S38" i="53"/>
  <c r="T38" i="53" s="1"/>
  <c r="G39" i="53" l="1"/>
  <c r="J39" i="53" s="1"/>
  <c r="K39" i="53" l="1"/>
  <c r="R39" i="53" s="1"/>
  <c r="S39" i="53" l="1"/>
  <c r="T39" i="53" s="1"/>
  <c r="V39" i="53"/>
  <c r="G40" i="53" l="1"/>
  <c r="J40" i="53" s="1"/>
  <c r="N40" i="53" s="1"/>
  <c r="K40" i="53" l="1"/>
  <c r="R40" i="53" s="1"/>
  <c r="V40" i="53" l="1"/>
  <c r="S40" i="53"/>
  <c r="T40" i="53" s="1"/>
  <c r="G41" i="53" l="1"/>
  <c r="J41" i="53" s="1"/>
  <c r="K41" i="53" l="1"/>
  <c r="R41" i="53" s="1"/>
  <c r="V41" i="53" l="1"/>
  <c r="S41" i="53"/>
  <c r="T41" i="53" s="1"/>
  <c r="G42" i="53" l="1"/>
  <c r="J42" i="53" s="1"/>
  <c r="K42" i="53" l="1"/>
  <c r="R42" i="53" s="1"/>
  <c r="V42" i="53" l="1"/>
  <c r="S42" i="53"/>
  <c r="T42" i="53" s="1"/>
  <c r="G43" i="53" l="1"/>
  <c r="J43" i="53" s="1"/>
  <c r="K43" i="53" l="1"/>
  <c r="V43" i="53" s="1"/>
  <c r="N43" i="53"/>
  <c r="R43" i="53" l="1"/>
  <c r="S43" i="53" l="1"/>
  <c r="T43" i="53" s="1"/>
  <c r="X43" i="53" l="1"/>
  <c r="G44" i="53"/>
  <c r="J44" i="53" s="1"/>
  <c r="K44" i="53" l="1"/>
  <c r="R44" i="53" s="1"/>
  <c r="V44" i="53" l="1"/>
  <c r="S44" i="53"/>
  <c r="T44" i="53" s="1"/>
  <c r="G45" i="53" l="1"/>
  <c r="J45" i="53" s="1"/>
  <c r="K45" i="53" l="1"/>
  <c r="R45" i="53" s="1"/>
  <c r="S45" i="53" l="1"/>
  <c r="T45" i="53" s="1"/>
  <c r="V45" i="53"/>
  <c r="G46" i="53" l="1"/>
  <c r="J46" i="53" s="1"/>
  <c r="N46" i="53" s="1"/>
  <c r="K46" i="53" l="1"/>
  <c r="R46" i="53" s="1"/>
  <c r="V46" i="53" l="1"/>
  <c r="S46" i="53"/>
  <c r="T46" i="53" s="1"/>
  <c r="G47" i="53" l="1"/>
  <c r="J47" i="53" s="1"/>
  <c r="K47" i="53" l="1"/>
  <c r="R47" i="53" s="1"/>
  <c r="V47" i="53" l="1"/>
  <c r="S47" i="53"/>
  <c r="T47" i="53" s="1"/>
  <c r="G48" i="53" l="1"/>
  <c r="J48" i="53" s="1"/>
  <c r="K48" i="53" l="1"/>
  <c r="R48" i="53" s="1"/>
  <c r="V48" i="53" l="1"/>
  <c r="S48" i="53"/>
  <c r="T48" i="53" s="1"/>
  <c r="G49" i="53" l="1"/>
  <c r="J49" i="53" s="1"/>
  <c r="K49" i="53" l="1"/>
  <c r="N49" i="53"/>
  <c r="R49" i="53" l="1"/>
  <c r="V49" i="53"/>
  <c r="S49" i="53" l="1"/>
  <c r="T49" i="53" s="1"/>
  <c r="G50" i="53" l="1"/>
  <c r="J50" i="53" s="1"/>
  <c r="K50" i="53" l="1"/>
  <c r="R50" i="53" s="1"/>
  <c r="V50" i="53" l="1"/>
  <c r="S50" i="53"/>
  <c r="T50" i="53" s="1"/>
  <c r="G51" i="53" l="1"/>
  <c r="J51" i="53" s="1"/>
  <c r="K51" i="53" l="1"/>
  <c r="R51" i="53" s="1"/>
  <c r="S51" i="53" l="1"/>
  <c r="T51" i="53" s="1"/>
  <c r="M52" i="53" s="1"/>
  <c r="X52" i="53" s="1"/>
  <c r="V51" i="53"/>
  <c r="G52" i="53" l="1"/>
  <c r="J52" i="53" s="1"/>
  <c r="O1" i="53" l="1"/>
  <c r="M53" i="53"/>
  <c r="K52" i="53"/>
  <c r="J53" i="53"/>
  <c r="L52" i="53"/>
  <c r="L53" i="53" s="1"/>
  <c r="R52" i="53" l="1"/>
  <c r="S52" i="53" s="1"/>
  <c r="S53" i="53" s="1"/>
  <c r="N52" i="53"/>
  <c r="T52" i="53" l="1"/>
  <c r="N53" i="53"/>
  <c r="M19" i="60" l="1"/>
  <c r="T19" i="60" l="1"/>
  <c r="G20" i="60" l="1"/>
  <c r="J20" i="60" s="1"/>
  <c r="K20" i="60" l="1"/>
  <c r="R20" i="60" s="1"/>
  <c r="S20" i="60" l="1"/>
  <c r="V20" i="60"/>
  <c r="M20" i="60"/>
  <c r="T20" i="60" l="1"/>
  <c r="G21" i="60" l="1"/>
  <c r="J21" i="60" s="1"/>
  <c r="K21" i="60" l="1"/>
  <c r="R21" i="60" s="1"/>
  <c r="S21" i="60" l="1"/>
  <c r="V21" i="60"/>
  <c r="M21" i="60"/>
  <c r="T21" i="60" l="1"/>
  <c r="G22" i="60" s="1"/>
  <c r="J22" i="60" s="1"/>
  <c r="L22" i="60" s="1"/>
  <c r="K22" i="60" l="1"/>
  <c r="R22" i="60" s="1"/>
  <c r="S22" i="60" s="1"/>
  <c r="M22" i="60"/>
  <c r="V22" i="60" l="1"/>
  <c r="T22" i="60"/>
  <c r="G23" i="60" l="1"/>
  <c r="J23" i="60" s="1"/>
  <c r="K23" i="60" l="1"/>
  <c r="R23" i="60" s="1"/>
  <c r="V23" i="60" l="1"/>
  <c r="S23" i="60"/>
  <c r="M23" i="60"/>
  <c r="T23" i="60" l="1"/>
  <c r="G24" i="60" s="1"/>
  <c r="J24" i="60" s="1"/>
  <c r="K24" i="60" l="1"/>
  <c r="R24" i="60" s="1"/>
  <c r="V24" i="60" l="1"/>
  <c r="S24" i="60"/>
  <c r="M24" i="60"/>
  <c r="T24" i="60" l="1"/>
  <c r="G25" i="60" l="1"/>
  <c r="J25" i="60" s="1"/>
  <c r="L25" i="60" l="1"/>
  <c r="K25" i="60"/>
  <c r="R25" i="60" l="1"/>
  <c r="S25" i="60" s="1"/>
  <c r="M25" i="60"/>
  <c r="V25" i="60"/>
  <c r="T25" i="60" l="1"/>
  <c r="G26" i="60" l="1"/>
  <c r="J26" i="60" s="1"/>
  <c r="K26" i="60" l="1"/>
  <c r="R26" i="60" s="1"/>
  <c r="S26" i="60" l="1"/>
  <c r="V26" i="60"/>
  <c r="M26" i="60"/>
  <c r="T26" i="60" l="1"/>
  <c r="G27" i="60" s="1"/>
  <c r="J27" i="60" s="1"/>
  <c r="K27" i="60" s="1"/>
  <c r="R27" i="60" s="1"/>
  <c r="V27" i="60" l="1"/>
  <c r="S27" i="60"/>
  <c r="M27" i="60"/>
  <c r="T27" i="60" l="1"/>
  <c r="G28" i="60" s="1"/>
  <c r="J28" i="60" s="1"/>
  <c r="L28" i="60" s="1"/>
  <c r="K28" i="60" l="1"/>
  <c r="V28" i="60" s="1"/>
  <c r="R28" i="60" l="1"/>
  <c r="S28" i="60" s="1"/>
  <c r="M30" i="60"/>
  <c r="M29" i="60"/>
  <c r="M32" i="60"/>
  <c r="M33" i="60"/>
  <c r="M28" i="60"/>
  <c r="T28" i="60" l="1"/>
  <c r="G29" i="60" s="1"/>
  <c r="J29" i="60" s="1"/>
  <c r="K29" i="60" l="1"/>
  <c r="R29" i="60" s="1"/>
  <c r="S29" i="60" l="1"/>
  <c r="V29" i="60"/>
  <c r="T29" i="60" l="1"/>
  <c r="G30" i="60" l="1"/>
  <c r="J30" i="60" s="1"/>
  <c r="K30" i="60" l="1"/>
  <c r="R30" i="60" s="1"/>
  <c r="V30" i="60" l="1"/>
  <c r="S30" i="60"/>
  <c r="T30" i="60" l="1"/>
  <c r="G31" i="60" l="1"/>
  <c r="J31" i="60" s="1"/>
  <c r="K31" i="60" l="1"/>
  <c r="V31" i="60" s="1"/>
  <c r="L31" i="60"/>
  <c r="M31" i="60" l="1"/>
  <c r="R31" i="60"/>
  <c r="S31" i="60" l="1"/>
  <c r="T31" i="60" s="1"/>
  <c r="G32" i="60" l="1"/>
  <c r="J32" i="60" s="1"/>
  <c r="K32" i="60" l="1"/>
  <c r="R32" i="60" s="1"/>
  <c r="V32" i="60" l="1"/>
  <c r="S32" i="60"/>
  <c r="T32" i="60" l="1"/>
  <c r="G33" i="60" l="1"/>
  <c r="J33" i="60" s="1"/>
  <c r="K33" i="60" l="1"/>
  <c r="R33" i="60" s="1"/>
  <c r="V33" i="60" l="1"/>
  <c r="S33" i="60"/>
  <c r="T33" i="60" s="1"/>
  <c r="G34" i="60" l="1"/>
  <c r="J34" i="60" s="1"/>
  <c r="K34" i="60" l="1"/>
  <c r="L34" i="60"/>
  <c r="R34" i="60" l="1"/>
  <c r="S34" i="60" s="1"/>
  <c r="M34" i="60"/>
  <c r="V34" i="60"/>
  <c r="T34" i="60" l="1"/>
  <c r="G35" i="60" l="1"/>
  <c r="J35" i="60" s="1"/>
  <c r="K35" i="60" l="1"/>
  <c r="R35" i="60" s="1"/>
  <c r="V35" i="60" l="1"/>
  <c r="S35" i="60"/>
  <c r="M38" i="60"/>
  <c r="M41" i="60"/>
  <c r="M36" i="60"/>
  <c r="M39" i="60"/>
  <c r="M35" i="60"/>
  <c r="M42" i="60"/>
  <c r="T35" i="60" l="1"/>
  <c r="G36" i="60" s="1"/>
  <c r="J36" i="60" s="1"/>
  <c r="K36" i="60" s="1"/>
  <c r="R36" i="60" s="1"/>
  <c r="V36" i="60" l="1"/>
  <c r="S36" i="60"/>
  <c r="T36" i="60" l="1"/>
  <c r="G37" i="60" l="1"/>
  <c r="J37" i="60" s="1"/>
  <c r="K37" i="60" l="1"/>
  <c r="V37" i="60" s="1"/>
  <c r="L37" i="60"/>
  <c r="M37" i="60" l="1"/>
  <c r="R37" i="60"/>
  <c r="S37" i="60" l="1"/>
  <c r="T37" i="60" l="1"/>
  <c r="G38" i="60" l="1"/>
  <c r="J38" i="60" s="1"/>
  <c r="K38" i="60" l="1"/>
  <c r="R38" i="60" s="1"/>
  <c r="S38" i="60" l="1"/>
  <c r="V38" i="60"/>
  <c r="T38" i="60" l="1"/>
  <c r="G39" i="60" l="1"/>
  <c r="J39" i="60" s="1"/>
  <c r="K39" i="60" l="1"/>
  <c r="R39" i="60" s="1"/>
  <c r="S39" i="60" l="1"/>
  <c r="V39" i="60"/>
  <c r="T39" i="60" l="1"/>
  <c r="G40" i="60" l="1"/>
  <c r="J40" i="60" s="1"/>
  <c r="K40" i="60" l="1"/>
  <c r="V40" i="60" s="1"/>
  <c r="L40" i="60"/>
  <c r="M40" i="60" l="1"/>
  <c r="R40" i="60"/>
  <c r="S40" i="60" l="1"/>
  <c r="T40" i="60" s="1"/>
  <c r="G41" i="60" l="1"/>
  <c r="J41" i="60" s="1"/>
  <c r="K41" i="60" l="1"/>
  <c r="R41" i="60" s="1"/>
  <c r="V41" i="60" l="1"/>
  <c r="S41" i="60"/>
  <c r="T41" i="60" s="1"/>
  <c r="G42" i="60" l="1"/>
  <c r="J42" i="60" s="1"/>
  <c r="K42" i="60" l="1"/>
  <c r="R42" i="60" s="1"/>
  <c r="S42" i="60" l="1"/>
  <c r="T42" i="60" s="1"/>
  <c r="V42" i="60"/>
  <c r="G43" i="60" l="1"/>
  <c r="J43" i="60" s="1"/>
  <c r="K43" i="60" l="1"/>
  <c r="V43" i="60" s="1"/>
  <c r="L43" i="60"/>
  <c r="M43" i="60" l="1"/>
  <c r="R43" i="60"/>
  <c r="S43" i="60" l="1"/>
  <c r="T43" i="60" s="1"/>
  <c r="G44" i="60" l="1"/>
  <c r="J44" i="60" s="1"/>
  <c r="K44" i="60" l="1"/>
  <c r="R44" i="60" s="1"/>
  <c r="V44" i="60" l="1"/>
  <c r="S44" i="60"/>
  <c r="M47" i="60"/>
  <c r="M45" i="60"/>
  <c r="M51" i="60"/>
  <c r="M50" i="60"/>
  <c r="M48" i="60"/>
  <c r="M44" i="60"/>
  <c r="T44" i="60" l="1"/>
  <c r="G45" i="60" s="1"/>
  <c r="J45" i="60" s="1"/>
  <c r="K45" i="60" l="1"/>
  <c r="R45" i="60" s="1"/>
  <c r="V45" i="60" l="1"/>
  <c r="S45" i="60"/>
  <c r="T45" i="60" l="1"/>
  <c r="G46" i="60" l="1"/>
  <c r="J46" i="60" s="1"/>
  <c r="K46" i="60" l="1"/>
  <c r="V46" i="60" s="1"/>
  <c r="L46" i="60"/>
  <c r="M46" i="60" l="1"/>
  <c r="R46" i="60"/>
  <c r="S46" i="60" l="1"/>
  <c r="T46" i="60" s="1"/>
  <c r="G47" i="60" l="1"/>
  <c r="J47" i="60" s="1"/>
  <c r="K47" i="60" l="1"/>
  <c r="R47" i="60" s="1"/>
  <c r="V47" i="60" l="1"/>
  <c r="S47" i="60"/>
  <c r="T47" i="60" l="1"/>
  <c r="G48" i="60" l="1"/>
  <c r="J48" i="60" s="1"/>
  <c r="K48" i="60" l="1"/>
  <c r="R48" i="60" s="1"/>
  <c r="V48" i="60" l="1"/>
  <c r="S48" i="60"/>
  <c r="T48" i="60" l="1"/>
  <c r="G49" i="60" l="1"/>
  <c r="J49" i="60" s="1"/>
  <c r="K49" i="60" l="1"/>
  <c r="V49" i="60" s="1"/>
  <c r="L49" i="60"/>
  <c r="M49" i="60" l="1"/>
  <c r="R49" i="60"/>
  <c r="S49" i="60" l="1"/>
  <c r="T49" i="60" s="1"/>
  <c r="G50" i="60" l="1"/>
  <c r="J50" i="60" s="1"/>
  <c r="K50" i="60" l="1"/>
  <c r="R50" i="60" s="1"/>
  <c r="S50" i="60" l="1"/>
  <c r="T50" i="60" s="1"/>
  <c r="V50" i="60"/>
  <c r="G51" i="60" l="1"/>
  <c r="J51" i="60" s="1"/>
  <c r="K51" i="60" l="1"/>
  <c r="R51" i="60" s="1"/>
  <c r="S51" i="60" l="1"/>
  <c r="T51" i="60" s="1"/>
  <c r="V51" i="60"/>
  <c r="G52" i="60" l="1"/>
  <c r="J52" i="60" s="1"/>
  <c r="M52" i="60"/>
  <c r="M53" i="60" l="1"/>
  <c r="K52" i="60"/>
  <c r="J53" i="60"/>
  <c r="L52" i="60"/>
  <c r="L53" i="60" s="1"/>
  <c r="N52" i="60" l="1"/>
  <c r="O1" i="60" s="1"/>
  <c r="R52" i="60"/>
  <c r="S52" i="60" s="1"/>
  <c r="N53" i="60" l="1"/>
  <c r="S53" i="60"/>
  <c r="T52" i="60"/>
  <c r="L36" i="65"/>
  <c r="N36" i="65" l="1"/>
  <c r="R36" i="65"/>
  <c r="S36" i="65" l="1"/>
  <c r="M36" i="65"/>
  <c r="T36" i="65" l="1"/>
  <c r="G37" i="65" l="1"/>
  <c r="J37" i="65" s="1"/>
  <c r="K37" i="65" l="1"/>
  <c r="L37" i="65" l="1"/>
  <c r="V37" i="65"/>
  <c r="N37" i="65" l="1"/>
  <c r="R37" i="65"/>
  <c r="M37" i="65" l="1"/>
  <c r="T37" i="65" l="1"/>
  <c r="G38" i="65" l="1"/>
  <c r="J38" i="65" s="1"/>
  <c r="K38" i="65" l="1"/>
  <c r="L38" i="65" l="1"/>
  <c r="V38" i="65"/>
  <c r="N38" i="65" l="1"/>
  <c r="R38" i="65"/>
  <c r="M38" i="65" l="1"/>
  <c r="T38" i="65" l="1"/>
  <c r="G39" i="65" l="1"/>
  <c r="J39" i="65" s="1"/>
  <c r="K39" i="65" l="1"/>
  <c r="V39" i="65" s="1"/>
  <c r="L39" i="65" l="1"/>
  <c r="M39" i="65" l="1"/>
  <c r="R39" i="65"/>
  <c r="T39" i="65" l="1"/>
  <c r="G40" i="65" l="1"/>
  <c r="J40" i="65" s="1"/>
  <c r="K40" i="65" l="1"/>
  <c r="V40" i="65" s="1"/>
  <c r="L40" i="65" l="1"/>
  <c r="N40" i="65" s="1"/>
  <c r="M40" i="65" l="1"/>
  <c r="R40" i="65"/>
  <c r="T40" i="65" l="1"/>
  <c r="G41" i="65" l="1"/>
  <c r="J41" i="65" s="1"/>
  <c r="K41" i="65" l="1"/>
  <c r="L41" i="65" l="1"/>
  <c r="N41" i="65" s="1"/>
  <c r="V41" i="65"/>
  <c r="M41" i="65" l="1"/>
  <c r="T41" i="65" s="1"/>
  <c r="R41" i="65"/>
  <c r="G42" i="65" l="1"/>
  <c r="J42" i="65" s="1"/>
  <c r="K42" i="65" l="1"/>
  <c r="L42" i="65" l="1"/>
  <c r="M42" i="65" s="1"/>
  <c r="T42" i="65" s="1"/>
  <c r="V42" i="65"/>
  <c r="G43" i="65" l="1"/>
  <c r="J43" i="65" s="1"/>
  <c r="R42" i="65"/>
  <c r="K43" i="65" l="1"/>
  <c r="L43" i="65" s="1"/>
  <c r="N43" i="65" s="1"/>
  <c r="M43" i="65" s="1"/>
  <c r="T43" i="65" s="1"/>
  <c r="R43" i="65" l="1"/>
  <c r="V43" i="65"/>
  <c r="G44" i="65"/>
  <c r="J44" i="65" l="1"/>
  <c r="K44" i="65" s="1"/>
  <c r="L44" i="65" s="1"/>
  <c r="N44" i="65" s="1"/>
  <c r="M44" i="65" s="1"/>
  <c r="R44" i="65" l="1"/>
  <c r="S44" i="65" s="1"/>
  <c r="T44" i="65" s="1"/>
  <c r="G45" i="65" s="1"/>
  <c r="V44" i="65"/>
  <c r="J45" i="65" l="1"/>
  <c r="K45" i="65" l="1"/>
  <c r="V45" i="65" s="1"/>
  <c r="L45" i="65" l="1"/>
  <c r="M45" i="65" s="1"/>
  <c r="T45" i="65" s="1"/>
  <c r="G46" i="65" l="1"/>
  <c r="J46" i="65" s="1"/>
  <c r="R45" i="65"/>
  <c r="K46" i="65" l="1"/>
  <c r="L46" i="65" s="1"/>
  <c r="N46" i="65" s="1"/>
  <c r="M46" i="65" s="1"/>
  <c r="T46" i="65" s="1"/>
  <c r="R46" i="65" l="1"/>
  <c r="V46" i="65"/>
  <c r="G47" i="65"/>
  <c r="J47" i="65" l="1"/>
  <c r="K47" i="65" s="1"/>
  <c r="L47" i="65" s="1"/>
  <c r="N47" i="65" s="1"/>
  <c r="M47" i="65" s="1"/>
  <c r="T47" i="65" s="1"/>
  <c r="V47" i="65" l="1"/>
  <c r="R47" i="65"/>
  <c r="G48" i="65"/>
  <c r="J48" i="65" l="1"/>
  <c r="K48" i="65" l="1"/>
  <c r="L48" i="65" l="1"/>
  <c r="V48" i="65"/>
  <c r="N48" i="65" l="1"/>
  <c r="M48" i="65" s="1"/>
  <c r="R48" i="65"/>
  <c r="S48" i="65" s="1"/>
  <c r="S52" i="65" s="1"/>
  <c r="T48" i="65" l="1"/>
  <c r="G49" i="65" s="1"/>
  <c r="J49" i="65" s="1"/>
  <c r="K49" i="65" s="1"/>
  <c r="L49" i="65" s="1"/>
  <c r="N49" i="65" s="1"/>
  <c r="M49" i="65" s="1"/>
  <c r="T49" i="65" s="1"/>
  <c r="R49" i="65" l="1"/>
  <c r="V49" i="65"/>
  <c r="G50" i="65"/>
  <c r="J50" i="65" l="1"/>
  <c r="K50" i="65" s="1"/>
  <c r="L50" i="65" s="1"/>
  <c r="N50" i="65" s="1"/>
  <c r="M50" i="65" s="1"/>
  <c r="T50" i="65" s="1"/>
  <c r="R50" i="65" l="1"/>
  <c r="M51" i="65"/>
  <c r="T51" i="65" s="1"/>
  <c r="G51" i="65"/>
  <c r="V50" i="65"/>
  <c r="J51" i="65" l="1"/>
  <c r="M52" i="65"/>
  <c r="L51" i="65" l="1"/>
  <c r="K51" i="65"/>
  <c r="J52" i="65"/>
  <c r="R51" i="65" l="1"/>
  <c r="V51" i="65"/>
  <c r="L52" i="65"/>
  <c r="N51" i="65"/>
  <c r="O1" i="65" l="1"/>
  <c r="N52" i="65"/>
  <c r="L32" i="66" l="1"/>
  <c r="N32" i="66" s="1"/>
  <c r="M32" i="66" l="1"/>
  <c r="L36" i="66" l="1"/>
  <c r="N36" i="66" l="1"/>
  <c r="M36" i="66" s="1"/>
  <c r="N42" i="66" l="1"/>
  <c r="N39" i="66" l="1"/>
  <c r="N45" i="66"/>
  <c r="L44" i="66" l="1"/>
  <c r="N44" i="66" s="1"/>
  <c r="M44" i="66" s="1"/>
  <c r="N24" i="66" l="1"/>
  <c r="L24" i="66" l="1"/>
  <c r="R24" i="66" s="1"/>
  <c r="S24" i="66"/>
  <c r="M24" i="66" l="1"/>
  <c r="T24" i="66" s="1"/>
  <c r="G25" i="66" l="1"/>
  <c r="J25" i="66" s="1"/>
  <c r="K25" i="66" l="1"/>
  <c r="L25" i="66" l="1"/>
  <c r="N25" i="66" s="1"/>
  <c r="M25" i="66" s="1"/>
  <c r="T25" i="66" s="1"/>
  <c r="V25" i="66"/>
  <c r="R25" i="66" l="1"/>
  <c r="G26" i="66"/>
  <c r="J26" i="66" s="1"/>
  <c r="K26" i="66" l="1"/>
  <c r="L26" i="66" l="1"/>
  <c r="N26" i="66" s="1"/>
  <c r="M26" i="66" s="1"/>
  <c r="T26" i="66" s="1"/>
  <c r="V26" i="66"/>
  <c r="R26" i="66" l="1"/>
  <c r="G27" i="66"/>
  <c r="J27" i="66" s="1"/>
  <c r="K27" i="66" l="1"/>
  <c r="L27" i="66" l="1"/>
  <c r="M27" i="66" s="1"/>
  <c r="T27" i="66" s="1"/>
  <c r="V27" i="66"/>
  <c r="R27" i="66" l="1"/>
  <c r="G28" i="66"/>
  <c r="J28" i="66" s="1"/>
  <c r="K28" i="66" l="1"/>
  <c r="V28" i="66" s="1"/>
  <c r="L28" i="66" l="1"/>
  <c r="N28" i="66" s="1"/>
  <c r="M28" i="66" s="1"/>
  <c r="R28" i="66" l="1"/>
  <c r="T28" i="66"/>
  <c r="G29" i="66" l="1"/>
  <c r="J29" i="66" s="1"/>
  <c r="K29" i="66" l="1"/>
  <c r="L29" i="66" l="1"/>
  <c r="N29" i="66" s="1"/>
  <c r="V29" i="66"/>
  <c r="R29" i="66" l="1"/>
  <c r="M29" i="66"/>
  <c r="T29" i="66" l="1"/>
  <c r="G30" i="66" l="1"/>
  <c r="J30" i="66" s="1"/>
  <c r="K30" i="66" l="1"/>
  <c r="V30" i="66" s="1"/>
  <c r="L30" i="66" l="1"/>
  <c r="M30" i="66" s="1"/>
  <c r="R30" i="66" l="1"/>
  <c r="T30" i="66"/>
  <c r="G31" i="66" l="1"/>
  <c r="J31" i="66" s="1"/>
  <c r="K31" i="66" l="1"/>
  <c r="V31" i="66" s="1"/>
  <c r="L31" i="66" l="1"/>
  <c r="N31" i="66" s="1"/>
  <c r="R31" i="66" l="1"/>
  <c r="M31" i="66"/>
  <c r="T31" i="66" l="1"/>
  <c r="G32" i="66" l="1"/>
  <c r="J32" i="66" s="1"/>
  <c r="K32" i="66" l="1"/>
  <c r="R32" i="66" s="1"/>
  <c r="V32" i="66" l="1"/>
  <c r="S32" i="66"/>
  <c r="T32" i="66" l="1"/>
  <c r="G33" i="66" l="1"/>
  <c r="J33" i="66" s="1"/>
  <c r="K33" i="66" l="1"/>
  <c r="L33" i="66" l="1"/>
  <c r="M33" i="66" s="1"/>
  <c r="V33" i="66"/>
  <c r="R33" i="66" l="1"/>
  <c r="T33" i="66"/>
  <c r="G34" i="66" l="1"/>
  <c r="J34" i="66" s="1"/>
  <c r="K34" i="66" l="1"/>
  <c r="V34" i="66" s="1"/>
  <c r="L34" i="66" l="1"/>
  <c r="N34" i="66" s="1"/>
  <c r="R34" i="66" l="1"/>
  <c r="M34" i="66"/>
  <c r="T34" i="66" s="1"/>
  <c r="G35" i="66" l="1"/>
  <c r="J35" i="66" s="1"/>
  <c r="K35" i="66" l="1"/>
  <c r="V35" i="66" s="1"/>
  <c r="L35" i="66" l="1"/>
  <c r="N35" i="66" s="1"/>
  <c r="R35" i="66" l="1"/>
  <c r="M35" i="66"/>
  <c r="T35" i="66" s="1"/>
  <c r="G36" i="66" l="1"/>
  <c r="J36" i="66" s="1"/>
  <c r="K36" i="66" l="1"/>
  <c r="R36" i="66" s="1"/>
  <c r="S36" i="66" l="1"/>
  <c r="V36" i="66"/>
  <c r="T36" i="66" l="1"/>
  <c r="G37" i="66" l="1"/>
  <c r="J37" i="66" s="1"/>
  <c r="K37" i="66" l="1"/>
  <c r="L37" i="66" l="1"/>
  <c r="N37" i="66" s="1"/>
  <c r="V37" i="66"/>
  <c r="R37" i="66" l="1"/>
  <c r="M37" i="66"/>
  <c r="T37" i="66" s="1"/>
  <c r="G38" i="66" l="1"/>
  <c r="J38" i="66" s="1"/>
  <c r="K38" i="66" l="1"/>
  <c r="V38" i="66" s="1"/>
  <c r="L38" i="66" l="1"/>
  <c r="N38" i="66" s="1"/>
  <c r="M38" i="66" s="1"/>
  <c r="T38" i="66" s="1"/>
  <c r="R38" i="66" l="1"/>
  <c r="G39" i="66"/>
  <c r="J39" i="66" s="1"/>
  <c r="K39" i="66" l="1"/>
  <c r="V39" i="66" s="1"/>
  <c r="L39" i="66" l="1"/>
  <c r="M39" i="66" s="1"/>
  <c r="T39" i="66" s="1"/>
  <c r="R39" i="66" l="1"/>
  <c r="G40" i="66"/>
  <c r="J40" i="66" s="1"/>
  <c r="K40" i="66" l="1"/>
  <c r="L40" i="66" l="1"/>
  <c r="N40" i="66" s="1"/>
  <c r="M40" i="66" s="1"/>
  <c r="T40" i="66" s="1"/>
  <c r="V40" i="66"/>
  <c r="R40" i="66" l="1"/>
  <c r="G41" i="66"/>
  <c r="J41" i="66" s="1"/>
  <c r="K41" i="66" l="1"/>
  <c r="V41" i="66" s="1"/>
  <c r="L41" i="66" l="1"/>
  <c r="N41" i="66" s="1"/>
  <c r="M41" i="66" s="1"/>
  <c r="T41" i="66" s="1"/>
  <c r="R41" i="66" l="1"/>
  <c r="G42" i="66"/>
  <c r="J42" i="66" s="1"/>
  <c r="K42" i="66" l="1"/>
  <c r="V42" i="66" s="1"/>
  <c r="L42" i="66" l="1"/>
  <c r="M42" i="66" s="1"/>
  <c r="T42" i="66" s="1"/>
  <c r="R42" i="66" l="1"/>
  <c r="G43" i="66"/>
  <c r="J43" i="66" s="1"/>
  <c r="K43" i="66" l="1"/>
  <c r="V43" i="66" s="1"/>
  <c r="L43" i="66" l="1"/>
  <c r="N43" i="66" s="1"/>
  <c r="M43" i="66" s="1"/>
  <c r="T43" i="66" s="1"/>
  <c r="R43" i="66" l="1"/>
  <c r="G44" i="66"/>
  <c r="J44" i="66" s="1"/>
  <c r="K44" i="66" l="1"/>
  <c r="R44" i="66" s="1"/>
  <c r="S44" i="66" l="1"/>
  <c r="V44" i="66"/>
  <c r="T44" i="66" l="1"/>
  <c r="G45" i="66" l="1"/>
  <c r="J45" i="66" s="1"/>
  <c r="K45" i="66" l="1"/>
  <c r="V45" i="66" s="1"/>
  <c r="L45" i="66" l="1"/>
  <c r="M45" i="66" s="1"/>
  <c r="T45" i="66" s="1"/>
  <c r="R45" i="66" l="1"/>
  <c r="G46" i="66"/>
  <c r="J46" i="66" s="1"/>
  <c r="K46" i="66" l="1"/>
  <c r="V46" i="66" s="1"/>
  <c r="L46" i="66" l="1"/>
  <c r="N46" i="66" s="1"/>
  <c r="M46" i="66" s="1"/>
  <c r="T46" i="66" s="1"/>
  <c r="R46" i="66" l="1"/>
  <c r="G47" i="66"/>
  <c r="J47" i="66" s="1"/>
  <c r="K47" i="66" l="1"/>
  <c r="V47" i="66" s="1"/>
  <c r="L47" i="66" l="1"/>
  <c r="N47" i="66" s="1"/>
  <c r="M47" i="66" s="1"/>
  <c r="T47" i="66" s="1"/>
  <c r="G48" i="66" s="1"/>
  <c r="J48" i="66" s="1"/>
  <c r="R47" i="66" l="1"/>
  <c r="K48" i="66"/>
  <c r="V48" i="66" l="1"/>
  <c r="N48" i="66"/>
  <c r="L48" i="66" s="1"/>
  <c r="R48" i="66" s="1"/>
  <c r="S48" i="66"/>
  <c r="S52" i="66"/>
  <c r="M48" i="66" l="1"/>
  <c r="T48" i="66" s="1"/>
  <c r="G49" i="66" l="1"/>
  <c r="J49" i="66" s="1"/>
  <c r="K49" i="66" l="1"/>
  <c r="V49" i="66" s="1"/>
  <c r="L49" i="66" l="1"/>
  <c r="R49" i="66" s="1"/>
  <c r="N49" i="66" l="1"/>
  <c r="M49" i="66" l="1"/>
  <c r="T49" i="66" l="1"/>
  <c r="G50" i="66" l="1"/>
  <c r="J50" i="66" s="1"/>
  <c r="K50" i="66" l="1"/>
  <c r="V50" i="66" s="1"/>
  <c r="L50" i="66" l="1"/>
  <c r="R50" i="66" s="1"/>
  <c r="N50" i="66" l="1"/>
  <c r="M50" i="66" l="1"/>
  <c r="T50" i="66" l="1"/>
  <c r="G51" i="66" l="1"/>
  <c r="J51" i="66" s="1"/>
  <c r="M51" i="66"/>
  <c r="T51" i="66" s="1"/>
  <c r="M52" i="66" l="1"/>
  <c r="L51" i="66"/>
  <c r="L52" i="66" s="1"/>
  <c r="K51" i="66"/>
  <c r="V51" i="66" s="1"/>
  <c r="J52" i="66"/>
  <c r="R51" i="66" l="1"/>
  <c r="N51" i="66"/>
  <c r="O1" i="66" l="1"/>
  <c r="N52" i="66"/>
</calcChain>
</file>

<file path=xl/sharedStrings.xml><?xml version="1.0" encoding="utf-8"?>
<sst xmlns="http://schemas.openxmlformats.org/spreadsheetml/2006/main" count="6133" uniqueCount="42">
  <si>
    <t>Date</t>
  </si>
  <si>
    <t>Days</t>
  </si>
  <si>
    <t>Rate</t>
  </si>
  <si>
    <t>S. No</t>
  </si>
  <si>
    <t>End Balance</t>
  </si>
  <si>
    <t>Y</t>
  </si>
  <si>
    <t>CPZ</t>
  </si>
  <si>
    <t>RPY</t>
  </si>
  <si>
    <t>Disbursement</t>
  </si>
  <si>
    <t>Repayment</t>
  </si>
  <si>
    <t>Pri. Schd</t>
  </si>
  <si>
    <t>N</t>
  </si>
  <si>
    <t>I</t>
  </si>
  <si>
    <t>Pay Int</t>
  </si>
  <si>
    <t>Interest On</t>
  </si>
  <si>
    <t>Interest Calculated</t>
  </si>
  <si>
    <t>Interest. Schd</t>
  </si>
  <si>
    <t>Interest Bal</t>
  </si>
  <si>
    <t>EMI</t>
  </si>
  <si>
    <t>Grace</t>
  </si>
  <si>
    <t>D/P</t>
  </si>
  <si>
    <t>IDB</t>
  </si>
  <si>
    <t>Fee</t>
  </si>
  <si>
    <t>DD</t>
  </si>
  <si>
    <t>Fee Schd</t>
  </si>
  <si>
    <t>Capitalized</t>
  </si>
  <si>
    <t>AD</t>
  </si>
  <si>
    <t>PS</t>
  </si>
  <si>
    <t>Interest rounded</t>
  </si>
  <si>
    <t>Fraction</t>
  </si>
  <si>
    <t>FI</t>
  </si>
  <si>
    <t>ET</t>
  </si>
  <si>
    <t>NI</t>
  </si>
  <si>
    <t>Equated Principal</t>
  </si>
  <si>
    <t>EP</t>
  </si>
  <si>
    <t>Principal + Interest</t>
  </si>
  <si>
    <t>Expected Balance</t>
  </si>
  <si>
    <t>Difference</t>
  </si>
  <si>
    <t>High</t>
  </si>
  <si>
    <t>Low</t>
  </si>
  <si>
    <t>Avg</t>
  </si>
  <si>
    <t>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</si>
</sst>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 * #,##0.00_ ;_ * \-#,##0.00_ ;_ * &quot;-&quot;??_ ;_ @_ "/>
    <numFmt numFmtId="165" formatCode="_ * #,##0_ ;_ * \-#,##0_ ;_ * &quot;-&quot;??_ ;_ @_ "/>
    <numFmt numFmtId="166" formatCode="_ * #,##0.000_ ;_ * \-#,##0.000_ ;_ * &quot;-&quot;??_ ;_ @_ "/>
    <numFmt numFmtId="167" formatCode="_(* #,##0.000000_);_(* \(#,##0.000000\);_(* &quot;-&quot;??_);_(@_)"/>
    <numFmt numFmtId="168" formatCode="_ * #,##0.0000_ ;_ * \-#,##0.0000_ ;_ * &quot;-&quot;??_ ;_ @_ "/>
    <numFmt numFmtId="169" formatCode="_(* #,##0.0000000_);_(* \(#,##0.00000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2" fillId="2" borderId="0" xfId="0" applyFont="1" applyFill="1"/>
    <xf numFmtId="164" fontId="0" fillId="2" borderId="0" xfId="1" applyFont="1" applyFill="1"/>
    <xf numFmtId="164" fontId="0" fillId="2" borderId="0" xfId="0" applyNumberFormat="1" applyFill="1"/>
    <xf numFmtId="43" fontId="0" fillId="2" borderId="0" xfId="0" applyNumberFormat="1" applyFill="1"/>
    <xf numFmtId="15" fontId="3" fillId="3" borderId="1" xfId="0" applyNumberFormat="1" applyFont="1" applyFill="1" applyBorder="1"/>
    <xf numFmtId="0" fontId="3" fillId="3" borderId="1" xfId="0" applyFont="1" applyFill="1" applyBorder="1"/>
    <xf numFmtId="0" fontId="0" fillId="2" borderId="1" xfId="0" applyFill="1" applyBorder="1"/>
    <xf numFmtId="15" fontId="0" fillId="2" borderId="1" xfId="0" applyNumberFormat="1" applyFont="1" applyFill="1" applyBorder="1"/>
    <xf numFmtId="164" fontId="0" fillId="2" borderId="1" xfId="0" applyNumberFormat="1" applyFill="1" applyBorder="1"/>
    <xf numFmtId="10" fontId="0" fillId="2" borderId="1" xfId="0" applyNumberFormat="1" applyFill="1" applyBorder="1"/>
    <xf numFmtId="165" fontId="0" fillId="2" borderId="1" xfId="1" applyNumberFormat="1" applyFont="1" applyFill="1" applyBorder="1"/>
    <xf numFmtId="164" fontId="0" fillId="2" borderId="1" xfId="1" applyFont="1" applyFill="1" applyBorder="1"/>
    <xf numFmtId="166" fontId="0" fillId="2" borderId="1" xfId="0" applyNumberFormat="1" applyFill="1" applyBorder="1"/>
    <xf numFmtId="0" fontId="2" fillId="4" borderId="1" xfId="0" applyFont="1" applyFill="1" applyBorder="1"/>
    <xf numFmtId="164" fontId="2" fillId="4" borderId="1" xfId="0" applyNumberFormat="1" applyFont="1" applyFill="1" applyBorder="1"/>
    <xf numFmtId="0" fontId="0" fillId="5" borderId="1" xfId="0" applyFill="1" applyBorder="1"/>
    <xf numFmtId="0" fontId="0" fillId="4" borderId="1" xfId="0" applyFill="1" applyBorder="1"/>
    <xf numFmtId="15" fontId="0" fillId="4" borderId="1" xfId="0" applyNumberFormat="1" applyFont="1" applyFill="1" applyBorder="1"/>
    <xf numFmtId="166" fontId="0" fillId="4" borderId="1" xfId="0" applyNumberFormat="1" applyFill="1" applyBorder="1"/>
    <xf numFmtId="10" fontId="0" fillId="4" borderId="1" xfId="0" applyNumberFormat="1" applyFill="1" applyBorder="1"/>
    <xf numFmtId="165" fontId="0" fillId="4" borderId="1" xfId="1" applyNumberFormat="1" applyFont="1" applyFill="1" applyBorder="1"/>
    <xf numFmtId="164" fontId="0" fillId="4" borderId="1" xfId="1" applyFont="1" applyFill="1" applyBorder="1"/>
    <xf numFmtId="167" fontId="0" fillId="2" borderId="0" xfId="0" applyNumberFormat="1" applyFill="1"/>
    <xf numFmtId="164" fontId="0" fillId="4" borderId="1" xfId="0" applyNumberFormat="1" applyFill="1" applyBorder="1"/>
    <xf numFmtId="164" fontId="0" fillId="5" borderId="1" xfId="1" applyFont="1" applyFill="1" applyBorder="1"/>
    <xf numFmtId="164" fontId="0" fillId="6" borderId="1" xfId="1" applyFont="1" applyFill="1" applyBorder="1"/>
    <xf numFmtId="164" fontId="0" fillId="0" borderId="1" xfId="1" applyFont="1" applyFill="1" applyBorder="1"/>
    <xf numFmtId="0" fontId="0" fillId="7" borderId="1" xfId="0" applyFill="1" applyBorder="1"/>
    <xf numFmtId="0" fontId="0" fillId="0" borderId="1" xfId="0" applyFill="1" applyBorder="1"/>
    <xf numFmtId="15" fontId="0" fillId="0" borderId="1" xfId="0" applyNumberFormat="1" applyFont="1" applyFill="1" applyBorder="1"/>
    <xf numFmtId="15" fontId="0" fillId="7" borderId="1" xfId="0" applyNumberFormat="1" applyFont="1" applyFill="1" applyBorder="1"/>
    <xf numFmtId="168" fontId="0" fillId="2" borderId="0" xfId="1" applyNumberFormat="1" applyFont="1" applyFill="1"/>
    <xf numFmtId="169" fontId="0" fillId="2" borderId="0" xfId="0" applyNumberFormat="1" applyFill="1"/>
    <xf numFmtId="164" fontId="0" fillId="4" borderId="0" xfId="1" applyFont="1" applyFill="1"/>
    <xf numFmtId="164" fontId="0" fillId="2" borderId="0" xfId="1" applyFont="1" applyFill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5"/>
  <sheetViews>
    <sheetView tabSelected="1" topLeftCell="J1" workbookViewId="0">
      <pane ySplit="2" topLeftCell="A26" activePane="bottomLeft" state="frozen"/>
      <selection pane="bottomLeft" activeCell="N2" sqref="N2"/>
    </sheetView>
  </sheetViews>
  <sheetFormatPr defaultRowHeight="15" x14ac:dyDescent="0.25"/>
  <cols>
    <col min="1" max="1" width="5.5703125" style="1" bestFit="1" customWidth="1"/>
    <col min="2" max="2" width="10.140625" style="1" bestFit="1" customWidth="1"/>
    <col min="3" max="3" width="6.140625" style="1" bestFit="1" customWidth="1"/>
    <col min="4" max="4" width="4.28515625" style="1" bestFit="1" customWidth="1"/>
    <col min="5" max="5" width="7" style="1" bestFit="1" customWidth="1"/>
    <col min="6" max="6" width="4.42578125" style="1" bestFit="1" customWidth="1"/>
    <col min="7" max="7" width="13.7109375" style="1" bestFit="1" customWidth="1"/>
    <col min="8" max="8" width="7.140625" style="1" bestFit="1" customWidth="1"/>
    <col min="9" max="9" width="5.140625" style="1" bestFit="1" customWidth="1"/>
    <col min="10" max="10" width="18" style="1" bestFit="1" customWidth="1"/>
    <col min="11" max="11" width="16.140625" style="1" bestFit="1" customWidth="1"/>
    <col min="12" max="12" width="13.28515625" style="1" bestFit="1" customWidth="1"/>
    <col min="13" max="13" width="12.5703125" style="1" bestFit="1" customWidth="1"/>
    <col min="14" max="14" width="13.28515625" style="1" bestFit="1" customWidth="1"/>
    <col min="15" max="15" width="13.5703125" style="1" bestFit="1" customWidth="1"/>
    <col min="16" max="16" width="11" style="1" bestFit="1" customWidth="1"/>
    <col min="17" max="17" width="11" style="1" customWidth="1"/>
    <col min="18" max="18" width="11.140625" style="1" bestFit="1" customWidth="1"/>
    <col min="19" max="19" width="11" style="1" bestFit="1" customWidth="1"/>
    <col min="20" max="20" width="12.5703125" style="1" bestFit="1" customWidth="1"/>
    <col min="21" max="21" width="9.140625" style="1"/>
    <col min="22" max="22" width="10.7109375" style="1" bestFit="1" customWidth="1"/>
    <col min="23" max="23" width="12.5703125" style="1" bestFit="1" customWidth="1"/>
    <col min="24" max="27" width="11" style="1" bestFit="1" customWidth="1"/>
    <col min="28" max="16384" width="9.140625" style="1"/>
  </cols>
  <sheetData>
    <row r="1" spans="1:27" x14ac:dyDescent="0.25">
      <c r="G1" s="1" t="s">
        <v>21</v>
      </c>
      <c r="H1" s="17" t="s">
        <v>26</v>
      </c>
      <c r="J1" s="1" t="s">
        <v>18</v>
      </c>
      <c r="N1" s="36">
        <v>87928.68</v>
      </c>
      <c r="O1" s="5">
        <f>N1-N51</f>
        <v>9.1142460732953623E-2</v>
      </c>
      <c r="Q1" s="3" t="s">
        <v>22</v>
      </c>
      <c r="R1" s="3">
        <v>10000</v>
      </c>
      <c r="S1" s="17" t="s">
        <v>23</v>
      </c>
      <c r="T1" s="4">
        <f>ROUND(IF(S1="FI",R1,IF(S1="NI",R1/5,IF(S1="ET",R1/48,0))),2)</f>
        <v>0</v>
      </c>
      <c r="W1" s="4">
        <f>N51</f>
        <v>87928.58885753926</v>
      </c>
    </row>
    <row r="2" spans="1:27" s="2" customFormat="1" x14ac:dyDescent="0.25">
      <c r="A2" s="6" t="s">
        <v>3</v>
      </c>
      <c r="B2" s="7" t="s">
        <v>0</v>
      </c>
      <c r="C2" s="7" t="s">
        <v>19</v>
      </c>
      <c r="D2" s="7" t="s">
        <v>6</v>
      </c>
      <c r="E2" s="7" t="s">
        <v>13</v>
      </c>
      <c r="F2" s="7" t="s">
        <v>7</v>
      </c>
      <c r="G2" s="7" t="s">
        <v>14</v>
      </c>
      <c r="H2" s="7" t="s">
        <v>2</v>
      </c>
      <c r="I2" s="7" t="s">
        <v>1</v>
      </c>
      <c r="J2" s="7" t="s">
        <v>15</v>
      </c>
      <c r="K2" s="7" t="s">
        <v>28</v>
      </c>
      <c r="L2" s="7" t="s">
        <v>16</v>
      </c>
      <c r="M2" s="7" t="s">
        <v>10</v>
      </c>
      <c r="N2" s="7" t="s">
        <v>9</v>
      </c>
      <c r="O2" s="7" t="s">
        <v>8</v>
      </c>
      <c r="P2" s="7" t="s">
        <v>20</v>
      </c>
      <c r="Q2" s="7" t="s">
        <v>24</v>
      </c>
      <c r="R2" s="7" t="s">
        <v>17</v>
      </c>
      <c r="S2" s="7" t="s">
        <v>25</v>
      </c>
      <c r="T2" s="7" t="s">
        <v>4</v>
      </c>
      <c r="V2" s="2" t="s">
        <v>29</v>
      </c>
      <c r="W2" s="1" t="s">
        <v>38</v>
      </c>
      <c r="X2" s="1" t="s">
        <v>39</v>
      </c>
      <c r="Y2" s="1" t="s">
        <v>40</v>
      </c>
      <c r="Z2" s="1" t="s">
        <v>41</v>
      </c>
      <c r="AA2" s="1" t="s">
        <v>37</v>
      </c>
    </row>
    <row r="3" spans="1:27" x14ac:dyDescent="0.25">
      <c r="A3" s="8">
        <v>0</v>
      </c>
      <c r="B3" s="9">
        <v>42745</v>
      </c>
      <c r="C3" s="9"/>
      <c r="D3" s="8" t="s">
        <v>11</v>
      </c>
      <c r="E3" s="8" t="s">
        <v>11</v>
      </c>
      <c r="F3" s="8" t="s">
        <v>11</v>
      </c>
      <c r="G3" s="10">
        <v>0</v>
      </c>
      <c r="H3" s="11">
        <v>0.1</v>
      </c>
      <c r="I3" s="12">
        <v>0</v>
      </c>
      <c r="J3" s="13">
        <v>0</v>
      </c>
      <c r="K3" s="13"/>
      <c r="L3" s="13">
        <v>0</v>
      </c>
      <c r="M3" s="13">
        <v>0</v>
      </c>
      <c r="N3" s="13">
        <f>IF(F3&lt;&gt;"Y",0,IF(A3=24,(G3+L3),#REF!))</f>
        <v>0</v>
      </c>
      <c r="O3" s="13">
        <v>1100000</v>
      </c>
      <c r="P3" s="13">
        <v>100000</v>
      </c>
      <c r="Q3" s="13">
        <v>0</v>
      </c>
      <c r="R3" s="13">
        <v>0</v>
      </c>
      <c r="S3" s="13">
        <f>IF(D3="Y",R3,0)</f>
        <v>0</v>
      </c>
      <c r="T3" s="13">
        <f>IF(S1="PS",O3-P3+R1,O3-P3)</f>
        <v>1000000</v>
      </c>
      <c r="W3" s="3">
        <v>87980.5</v>
      </c>
      <c r="X3" s="3">
        <v>87329.19</v>
      </c>
      <c r="Y3" s="35">
        <f>ROUNDDOWN((W3+X3)/2,2)</f>
        <v>87654.84</v>
      </c>
      <c r="Z3" s="3">
        <v>91096.16</v>
      </c>
      <c r="AA3" s="3">
        <f t="shared" ref="AA3:AA27" si="0">Y3-Z3</f>
        <v>-3441.320000000007</v>
      </c>
    </row>
    <row r="4" spans="1:27" x14ac:dyDescent="0.25">
      <c r="A4" s="18">
        <v>1</v>
      </c>
      <c r="B4" s="19">
        <v>42791</v>
      </c>
      <c r="C4" s="19" t="s">
        <v>5</v>
      </c>
      <c r="D4" s="18" t="s">
        <v>11</v>
      </c>
      <c r="E4" s="18" t="s">
        <v>11</v>
      </c>
      <c r="F4" s="18" t="s">
        <v>11</v>
      </c>
      <c r="G4" s="20">
        <f>T3</f>
        <v>1000000</v>
      </c>
      <c r="H4" s="21">
        <f t="shared" ref="H4:H51" si="1">H3</f>
        <v>0.1</v>
      </c>
      <c r="I4" s="22">
        <f>IF($H$1="PD",(360*(YEAR(B4)-YEAR(B3)))+(30*(MONTH(B4)-MONTH(B3)))+(DAY(B4)-DAY(B3)),B4-B3)</f>
        <v>46</v>
      </c>
      <c r="J4" s="23">
        <f>G4*H3*I4/365</f>
        <v>12602.739726027397</v>
      </c>
      <c r="K4" s="23">
        <f>ROUND(J4,2)</f>
        <v>12602.74</v>
      </c>
      <c r="L4" s="23">
        <f>IF(F4="N",IF(E4="Y",K4+R3-S3,0),IF(K4&gt;=(K4+R3-S3),(K4+R3-S3),N4))</f>
        <v>0</v>
      </c>
      <c r="M4" s="23">
        <f>N4-L4</f>
        <v>0</v>
      </c>
      <c r="N4" s="23">
        <f>IF(F4="Y",$N$1,L4)</f>
        <v>0</v>
      </c>
      <c r="O4" s="23">
        <v>0</v>
      </c>
      <c r="P4" s="23"/>
      <c r="Q4" s="23">
        <f>IF(OR($S$1="NI",$S$1="ET"),$T$1,0)</f>
        <v>0</v>
      </c>
      <c r="R4" s="23">
        <f>R3-S3+K4-L4</f>
        <v>12602.74</v>
      </c>
      <c r="S4" s="23">
        <f>IF(D4="Y",R4,0)</f>
        <v>0</v>
      </c>
      <c r="T4" s="23">
        <f>T3-M4+O4+S4-P4</f>
        <v>1000000</v>
      </c>
      <c r="V4" s="24">
        <f>ROUND(J4-K4,9)</f>
        <v>-2.73973E-4</v>
      </c>
      <c r="W4" s="3">
        <f>IF(Z3=0,Y3,IF(Z3&gt;Y3,W3,Y3))</f>
        <v>87980.5</v>
      </c>
      <c r="X4" s="3">
        <f>IF(W4=Y3,X3,Y3)</f>
        <v>87654.84</v>
      </c>
      <c r="Y4" s="35">
        <f t="shared" ref="Y4:Y27" si="2">ROUNDDOWN((W4+X4)/2,2)</f>
        <v>87817.67</v>
      </c>
      <c r="Z4" s="3">
        <v>89212.66</v>
      </c>
      <c r="AA4" s="3">
        <f t="shared" si="0"/>
        <v>-1394.9900000000052</v>
      </c>
    </row>
    <row r="5" spans="1:27" x14ac:dyDescent="0.25">
      <c r="A5" s="18">
        <f t="shared" ref="A5:A51" si="3">A4+1</f>
        <v>2</v>
      </c>
      <c r="B5" s="19">
        <v>42819</v>
      </c>
      <c r="C5" s="19" t="s">
        <v>5</v>
      </c>
      <c r="D5" s="18" t="s">
        <v>11</v>
      </c>
      <c r="E5" s="18" t="s">
        <v>11</v>
      </c>
      <c r="F5" s="18" t="s">
        <v>11</v>
      </c>
      <c r="G5" s="20">
        <f t="shared" ref="G5:G51" si="4">T4</f>
        <v>1000000</v>
      </c>
      <c r="H5" s="21">
        <f t="shared" si="1"/>
        <v>0.1</v>
      </c>
      <c r="I5" s="22">
        <f t="shared" ref="I5:I51" si="5">IF($H$1="PD",(360*(YEAR(B5)-YEAR(B4)))+(30*(MONTH(B5)-MONTH(B4)))+(DAY(B5)-DAY(B4)),B5-B4)</f>
        <v>28</v>
      </c>
      <c r="J5" s="23">
        <f>(G5*H4*I5/365)+V4</f>
        <v>7671.2326027393292</v>
      </c>
      <c r="K5" s="23">
        <f t="shared" ref="K5:K51" si="6">ROUND(J5,2)</f>
        <v>7671.23</v>
      </c>
      <c r="L5" s="23">
        <f t="shared" ref="L5:L15" si="7">IF(F5="N",IF(E5="Y",K5+R4-S4,0),IF(K5&gt;=(K5+R4-S4),(K5+R4-S4),N5))</f>
        <v>0</v>
      </c>
      <c r="M5" s="23">
        <f t="shared" ref="M5:M50" si="8">N5-L5</f>
        <v>0</v>
      </c>
      <c r="N5" s="23">
        <f t="shared" ref="N5:N50" si="9">IF(F5="Y",$N$1,L5)</f>
        <v>0</v>
      </c>
      <c r="O5" s="23">
        <v>0</v>
      </c>
      <c r="P5" s="23"/>
      <c r="Q5" s="23">
        <f>IF(OR($S$1="NI",$S$1="ET"),$T$1,0)</f>
        <v>0</v>
      </c>
      <c r="R5" s="23">
        <f t="shared" ref="R5:R51" si="10">R4-S4+K5-L5</f>
        <v>20273.97</v>
      </c>
      <c r="S5" s="23">
        <f t="shared" ref="S5:S51" si="11">IF(D5="Y",R5,0)</f>
        <v>0</v>
      </c>
      <c r="T5" s="23">
        <f t="shared" ref="T5:T51" si="12">T4-M5+O5+S5-P5</f>
        <v>1000000</v>
      </c>
      <c r="V5" s="24">
        <f t="shared" ref="V5:V51" si="13">ROUND(J5-K5,9)</f>
        <v>2.6027390000000002E-3</v>
      </c>
      <c r="W5" s="3">
        <f t="shared" ref="W5:W6" si="14">IF(Z4=0,Y4,IF(Z4&gt;Y4,W4,Y4))</f>
        <v>87980.5</v>
      </c>
      <c r="X5" s="3">
        <f t="shared" ref="X5:X27" si="15">IF(W5=Y4,X4,Y4)</f>
        <v>87817.67</v>
      </c>
      <c r="Y5" s="35">
        <f t="shared" si="2"/>
        <v>87899.08</v>
      </c>
      <c r="Z5" s="3">
        <v>88270.99</v>
      </c>
      <c r="AA5" s="3">
        <f t="shared" si="0"/>
        <v>-371.91000000000349</v>
      </c>
    </row>
    <row r="6" spans="1:27" x14ac:dyDescent="0.25">
      <c r="A6" s="18">
        <f t="shared" si="3"/>
        <v>3</v>
      </c>
      <c r="B6" s="19">
        <v>42850</v>
      </c>
      <c r="C6" s="19" t="s">
        <v>5</v>
      </c>
      <c r="D6" s="18" t="s">
        <v>11</v>
      </c>
      <c r="E6" s="18" t="s">
        <v>11</v>
      </c>
      <c r="F6" s="18" t="s">
        <v>11</v>
      </c>
      <c r="G6" s="20">
        <f t="shared" si="4"/>
        <v>1000000</v>
      </c>
      <c r="H6" s="21">
        <f t="shared" si="1"/>
        <v>0.1</v>
      </c>
      <c r="I6" s="22">
        <f t="shared" si="5"/>
        <v>31</v>
      </c>
      <c r="J6" s="23">
        <f t="shared" ref="J6:J51" si="16">(G6*H5*I6/365)+V5</f>
        <v>8493.153287670506</v>
      </c>
      <c r="K6" s="23">
        <f t="shared" si="6"/>
        <v>8493.15</v>
      </c>
      <c r="L6" s="23">
        <f t="shared" si="7"/>
        <v>0</v>
      </c>
      <c r="M6" s="23">
        <f t="shared" si="8"/>
        <v>0</v>
      </c>
      <c r="N6" s="23">
        <f t="shared" si="9"/>
        <v>0</v>
      </c>
      <c r="O6" s="23">
        <v>0</v>
      </c>
      <c r="P6" s="23"/>
      <c r="Q6" s="23">
        <f>IF(OR($S$1="NI",$S$1="ET"),$T$1,0)</f>
        <v>0</v>
      </c>
      <c r="R6" s="23">
        <f t="shared" si="10"/>
        <v>28767.120000000003</v>
      </c>
      <c r="S6" s="23">
        <f t="shared" si="11"/>
        <v>0</v>
      </c>
      <c r="T6" s="23">
        <f t="shared" si="12"/>
        <v>1000000</v>
      </c>
      <c r="V6" s="24">
        <f t="shared" si="13"/>
        <v>3.2876709999999998E-3</v>
      </c>
      <c r="W6" s="3">
        <f t="shared" si="14"/>
        <v>87980.5</v>
      </c>
      <c r="X6" s="3">
        <f t="shared" si="15"/>
        <v>87899.08</v>
      </c>
      <c r="Y6" s="35">
        <f t="shared" si="2"/>
        <v>87939.79</v>
      </c>
      <c r="Z6" s="3">
        <v>87800.12</v>
      </c>
      <c r="AA6" s="3">
        <f t="shared" si="0"/>
        <v>139.66999999999825</v>
      </c>
    </row>
    <row r="7" spans="1:27" x14ac:dyDescent="0.25">
      <c r="A7" s="18">
        <f t="shared" si="3"/>
        <v>4</v>
      </c>
      <c r="B7" s="19">
        <v>42880</v>
      </c>
      <c r="C7" s="19" t="s">
        <v>5</v>
      </c>
      <c r="D7" s="18" t="s">
        <v>11</v>
      </c>
      <c r="E7" s="18" t="s">
        <v>11</v>
      </c>
      <c r="F7" s="18" t="s">
        <v>11</v>
      </c>
      <c r="G7" s="20">
        <f t="shared" si="4"/>
        <v>1000000</v>
      </c>
      <c r="H7" s="21">
        <f t="shared" si="1"/>
        <v>0.1</v>
      </c>
      <c r="I7" s="22">
        <f t="shared" si="5"/>
        <v>30</v>
      </c>
      <c r="J7" s="23">
        <f t="shared" si="16"/>
        <v>8219.1813698627793</v>
      </c>
      <c r="K7" s="23">
        <f t="shared" si="6"/>
        <v>8219.18</v>
      </c>
      <c r="L7" s="23">
        <f t="shared" si="7"/>
        <v>0</v>
      </c>
      <c r="M7" s="23">
        <f t="shared" si="8"/>
        <v>0</v>
      </c>
      <c r="N7" s="23">
        <f t="shared" si="9"/>
        <v>0</v>
      </c>
      <c r="O7" s="23">
        <v>0</v>
      </c>
      <c r="P7" s="23"/>
      <c r="Q7" s="23">
        <f>IF(OR($S$1="NI",$S$1="ET"),$T$1,0)</f>
        <v>0</v>
      </c>
      <c r="R7" s="23">
        <f t="shared" si="10"/>
        <v>36986.300000000003</v>
      </c>
      <c r="S7" s="23">
        <f t="shared" si="11"/>
        <v>0</v>
      </c>
      <c r="T7" s="23">
        <f t="shared" si="12"/>
        <v>1000000</v>
      </c>
      <c r="V7" s="24">
        <f t="shared" si="13"/>
        <v>1.369863E-3</v>
      </c>
      <c r="W7" s="3">
        <f>IF(Z6=0,Y6,IF(Z6&gt;Y6,W6,Y6))</f>
        <v>87939.79</v>
      </c>
      <c r="X7" s="3">
        <f t="shared" si="15"/>
        <v>87899.08</v>
      </c>
      <c r="Y7" s="35">
        <f t="shared" si="2"/>
        <v>87919.43</v>
      </c>
      <c r="Z7" s="3">
        <v>88035.61</v>
      </c>
      <c r="AA7" s="3">
        <f t="shared" si="0"/>
        <v>-116.18000000000757</v>
      </c>
    </row>
    <row r="8" spans="1:27" x14ac:dyDescent="0.25">
      <c r="A8" s="18">
        <f t="shared" si="3"/>
        <v>5</v>
      </c>
      <c r="B8" s="19">
        <v>42911</v>
      </c>
      <c r="C8" s="19" t="s">
        <v>5</v>
      </c>
      <c r="D8" s="18" t="s">
        <v>11</v>
      </c>
      <c r="E8" s="18" t="s">
        <v>11</v>
      </c>
      <c r="F8" s="18" t="s">
        <v>11</v>
      </c>
      <c r="G8" s="20">
        <f t="shared" si="4"/>
        <v>1000000</v>
      </c>
      <c r="H8" s="21">
        <f t="shared" si="1"/>
        <v>0.1</v>
      </c>
      <c r="I8" s="22">
        <f t="shared" si="5"/>
        <v>31</v>
      </c>
      <c r="J8" s="23">
        <f t="shared" si="16"/>
        <v>8493.1520547945056</v>
      </c>
      <c r="K8" s="23">
        <f t="shared" si="6"/>
        <v>8493.15</v>
      </c>
      <c r="L8" s="23">
        <f t="shared" si="7"/>
        <v>0</v>
      </c>
      <c r="M8" s="23">
        <f t="shared" si="8"/>
        <v>0</v>
      </c>
      <c r="N8" s="23">
        <f t="shared" si="9"/>
        <v>0</v>
      </c>
      <c r="O8" s="23">
        <v>0</v>
      </c>
      <c r="P8" s="23"/>
      <c r="Q8" s="23">
        <f>IF(OR($S$1="NI",$S$1="ET"),$T$1,0)</f>
        <v>0</v>
      </c>
      <c r="R8" s="23">
        <f t="shared" si="10"/>
        <v>45479.450000000004</v>
      </c>
      <c r="S8" s="23">
        <f t="shared" si="11"/>
        <v>0</v>
      </c>
      <c r="T8" s="23">
        <f t="shared" si="12"/>
        <v>1000000</v>
      </c>
      <c r="V8" s="24">
        <f t="shared" si="13"/>
        <v>2.0547949999999999E-3</v>
      </c>
      <c r="W8" s="3">
        <f>IF(Z7=0,Y7,IF(Z7&gt;Y7,W7,Y7))</f>
        <v>87939.79</v>
      </c>
      <c r="X8" s="3">
        <f t="shared" si="15"/>
        <v>87919.43</v>
      </c>
      <c r="Y8" s="35">
        <f t="shared" si="2"/>
        <v>87929.61</v>
      </c>
      <c r="Z8" s="3">
        <v>87917.86</v>
      </c>
      <c r="AA8" s="3">
        <f t="shared" si="0"/>
        <v>11.75</v>
      </c>
    </row>
    <row r="9" spans="1:27" x14ac:dyDescent="0.25">
      <c r="A9" s="18">
        <f t="shared" si="3"/>
        <v>6</v>
      </c>
      <c r="B9" s="19">
        <v>42941</v>
      </c>
      <c r="C9" s="19" t="s">
        <v>5</v>
      </c>
      <c r="D9" s="18" t="s">
        <v>11</v>
      </c>
      <c r="E9" s="18" t="s">
        <v>11</v>
      </c>
      <c r="F9" s="18" t="s">
        <v>11</v>
      </c>
      <c r="G9" s="20">
        <f t="shared" si="4"/>
        <v>1000000</v>
      </c>
      <c r="H9" s="21">
        <f t="shared" si="1"/>
        <v>0.1</v>
      </c>
      <c r="I9" s="22">
        <f t="shared" si="5"/>
        <v>30</v>
      </c>
      <c r="J9" s="23">
        <f t="shared" si="16"/>
        <v>8219.1801369867808</v>
      </c>
      <c r="K9" s="23">
        <f t="shared" si="6"/>
        <v>8219.18</v>
      </c>
      <c r="L9" s="23">
        <f t="shared" si="7"/>
        <v>0</v>
      </c>
      <c r="M9" s="23">
        <f t="shared" si="8"/>
        <v>0</v>
      </c>
      <c r="N9" s="23">
        <f t="shared" si="9"/>
        <v>0</v>
      </c>
      <c r="O9" s="23">
        <v>0</v>
      </c>
      <c r="P9" s="23"/>
      <c r="Q9" s="23">
        <f t="shared" ref="Q9:Q51" si="17">IF($S$1="ET",$T$1,0)</f>
        <v>0</v>
      </c>
      <c r="R9" s="23">
        <f t="shared" si="10"/>
        <v>53698.630000000005</v>
      </c>
      <c r="S9" s="23">
        <f t="shared" si="11"/>
        <v>0</v>
      </c>
      <c r="T9" s="23">
        <f t="shared" si="12"/>
        <v>1000000</v>
      </c>
      <c r="V9" s="24">
        <f t="shared" si="13"/>
        <v>1.3698700000000001E-4</v>
      </c>
      <c r="W9" s="3">
        <f t="shared" ref="W9:W27" si="18">IF(Z8=0,Y8,IF(Z8&gt;Y8,W8,Y8))</f>
        <v>87929.61</v>
      </c>
      <c r="X9" s="3">
        <f t="shared" si="15"/>
        <v>87919.43</v>
      </c>
      <c r="Y9" s="35">
        <f t="shared" si="2"/>
        <v>87924.52</v>
      </c>
      <c r="Z9" s="3">
        <v>87976.72</v>
      </c>
      <c r="AA9" s="3">
        <f t="shared" si="0"/>
        <v>-52.19999999999709</v>
      </c>
    </row>
    <row r="10" spans="1:27" x14ac:dyDescent="0.25">
      <c r="A10" s="18">
        <f t="shared" si="3"/>
        <v>7</v>
      </c>
      <c r="B10" s="19">
        <v>42972</v>
      </c>
      <c r="C10" s="19" t="s">
        <v>5</v>
      </c>
      <c r="D10" s="18" t="s">
        <v>11</v>
      </c>
      <c r="E10" s="18" t="s">
        <v>11</v>
      </c>
      <c r="F10" s="18" t="s">
        <v>11</v>
      </c>
      <c r="G10" s="20">
        <f t="shared" si="4"/>
        <v>1000000</v>
      </c>
      <c r="H10" s="21">
        <f t="shared" si="1"/>
        <v>0.1</v>
      </c>
      <c r="I10" s="22">
        <f t="shared" si="5"/>
        <v>31</v>
      </c>
      <c r="J10" s="23">
        <f t="shared" si="16"/>
        <v>8493.1508219185071</v>
      </c>
      <c r="K10" s="23">
        <f t="shared" si="6"/>
        <v>8493.15</v>
      </c>
      <c r="L10" s="23">
        <f t="shared" si="7"/>
        <v>0</v>
      </c>
      <c r="M10" s="23">
        <f t="shared" si="8"/>
        <v>0</v>
      </c>
      <c r="N10" s="23">
        <f t="shared" si="9"/>
        <v>0</v>
      </c>
      <c r="O10" s="23">
        <v>0</v>
      </c>
      <c r="P10" s="23"/>
      <c r="Q10" s="23">
        <f t="shared" si="17"/>
        <v>0</v>
      </c>
      <c r="R10" s="23">
        <f t="shared" si="10"/>
        <v>62191.780000000006</v>
      </c>
      <c r="S10" s="23">
        <f t="shared" si="11"/>
        <v>0</v>
      </c>
      <c r="T10" s="23">
        <f t="shared" si="12"/>
        <v>1000000</v>
      </c>
      <c r="V10" s="24">
        <f t="shared" si="13"/>
        <v>8.2191899999999995E-4</v>
      </c>
      <c r="W10" s="3">
        <f t="shared" si="18"/>
        <v>87929.61</v>
      </c>
      <c r="X10" s="3">
        <f t="shared" si="15"/>
        <v>87924.52</v>
      </c>
      <c r="Y10" s="35">
        <f t="shared" si="2"/>
        <v>87927.06</v>
      </c>
      <c r="Z10" s="3">
        <v>87947.34</v>
      </c>
      <c r="AA10" s="3">
        <f t="shared" si="0"/>
        <v>-20.279999999998836</v>
      </c>
    </row>
    <row r="11" spans="1:27" x14ac:dyDescent="0.25">
      <c r="A11" s="18">
        <f t="shared" si="3"/>
        <v>8</v>
      </c>
      <c r="B11" s="19">
        <v>43003</v>
      </c>
      <c r="C11" s="19" t="s">
        <v>5</v>
      </c>
      <c r="D11" s="18" t="s">
        <v>11</v>
      </c>
      <c r="E11" s="18" t="s">
        <v>11</v>
      </c>
      <c r="F11" s="18" t="s">
        <v>11</v>
      </c>
      <c r="G11" s="20">
        <f t="shared" si="4"/>
        <v>1000000</v>
      </c>
      <c r="H11" s="21">
        <f t="shared" si="1"/>
        <v>0.1</v>
      </c>
      <c r="I11" s="22">
        <f t="shared" si="5"/>
        <v>31</v>
      </c>
      <c r="J11" s="23">
        <f t="shared" si="16"/>
        <v>8493.1515068505068</v>
      </c>
      <c r="K11" s="23">
        <f t="shared" si="6"/>
        <v>8493.15</v>
      </c>
      <c r="L11" s="23">
        <f t="shared" si="7"/>
        <v>0</v>
      </c>
      <c r="M11" s="23">
        <f t="shared" si="8"/>
        <v>0</v>
      </c>
      <c r="N11" s="23">
        <f t="shared" si="9"/>
        <v>0</v>
      </c>
      <c r="O11" s="23">
        <v>0</v>
      </c>
      <c r="P11" s="23"/>
      <c r="Q11" s="23">
        <f t="shared" si="17"/>
        <v>0</v>
      </c>
      <c r="R11" s="23">
        <f t="shared" si="10"/>
        <v>70684.930000000008</v>
      </c>
      <c r="S11" s="23">
        <f t="shared" si="11"/>
        <v>0</v>
      </c>
      <c r="T11" s="23">
        <f t="shared" si="12"/>
        <v>1000000</v>
      </c>
      <c r="V11" s="24">
        <f t="shared" si="13"/>
        <v>1.506851E-3</v>
      </c>
      <c r="W11" s="3">
        <f t="shared" si="18"/>
        <v>87929.61</v>
      </c>
      <c r="X11" s="3">
        <f t="shared" si="15"/>
        <v>87927.06</v>
      </c>
      <c r="Y11" s="35">
        <f t="shared" si="2"/>
        <v>87928.33</v>
      </c>
      <c r="Z11" s="3">
        <v>87932.66</v>
      </c>
      <c r="AA11" s="3">
        <f t="shared" si="0"/>
        <v>-4.3300000000017462</v>
      </c>
    </row>
    <row r="12" spans="1:27" x14ac:dyDescent="0.25">
      <c r="A12" s="18">
        <f t="shared" si="3"/>
        <v>9</v>
      </c>
      <c r="B12" s="19">
        <v>43033</v>
      </c>
      <c r="C12" s="19" t="s">
        <v>5</v>
      </c>
      <c r="D12" s="18" t="s">
        <v>11</v>
      </c>
      <c r="E12" s="18" t="s">
        <v>11</v>
      </c>
      <c r="F12" s="18" t="s">
        <v>11</v>
      </c>
      <c r="G12" s="20">
        <f t="shared" si="4"/>
        <v>1000000</v>
      </c>
      <c r="H12" s="21">
        <f t="shared" si="1"/>
        <v>0.1</v>
      </c>
      <c r="I12" s="22">
        <f t="shared" si="5"/>
        <v>30</v>
      </c>
      <c r="J12" s="23">
        <f t="shared" si="16"/>
        <v>8219.1795890427802</v>
      </c>
      <c r="K12" s="23">
        <f t="shared" si="6"/>
        <v>8219.18</v>
      </c>
      <c r="L12" s="23">
        <f t="shared" si="7"/>
        <v>0</v>
      </c>
      <c r="M12" s="23">
        <f t="shared" si="8"/>
        <v>0</v>
      </c>
      <c r="N12" s="23">
        <f t="shared" si="9"/>
        <v>0</v>
      </c>
      <c r="O12" s="23">
        <v>0</v>
      </c>
      <c r="P12" s="23"/>
      <c r="Q12" s="23">
        <f t="shared" si="17"/>
        <v>0</v>
      </c>
      <c r="R12" s="23">
        <f t="shared" si="10"/>
        <v>78904.110000000015</v>
      </c>
      <c r="S12" s="23">
        <f t="shared" si="11"/>
        <v>0</v>
      </c>
      <c r="T12" s="23">
        <f t="shared" si="12"/>
        <v>1000000</v>
      </c>
      <c r="V12" s="24">
        <f t="shared" si="13"/>
        <v>-4.1095699999999999E-4</v>
      </c>
      <c r="W12" s="3">
        <f t="shared" si="18"/>
        <v>87929.61</v>
      </c>
      <c r="X12" s="3">
        <f t="shared" si="15"/>
        <v>87928.33</v>
      </c>
      <c r="Y12" s="35">
        <f t="shared" si="2"/>
        <v>87928.97</v>
      </c>
      <c r="Z12" s="3">
        <v>87925.26</v>
      </c>
      <c r="AA12" s="3">
        <f t="shared" si="0"/>
        <v>3.7100000000064028</v>
      </c>
    </row>
    <row r="13" spans="1:27" x14ac:dyDescent="0.25">
      <c r="A13" s="18">
        <f t="shared" si="3"/>
        <v>10</v>
      </c>
      <c r="B13" s="19">
        <v>43064</v>
      </c>
      <c r="C13" s="19" t="s">
        <v>5</v>
      </c>
      <c r="D13" s="18" t="s">
        <v>11</v>
      </c>
      <c r="E13" s="18" t="s">
        <v>11</v>
      </c>
      <c r="F13" s="18" t="s">
        <v>11</v>
      </c>
      <c r="G13" s="20">
        <f t="shared" si="4"/>
        <v>1000000</v>
      </c>
      <c r="H13" s="21">
        <f t="shared" si="1"/>
        <v>0.1</v>
      </c>
      <c r="I13" s="22">
        <f t="shared" si="5"/>
        <v>31</v>
      </c>
      <c r="J13" s="23">
        <f t="shared" si="16"/>
        <v>8493.1502739745065</v>
      </c>
      <c r="K13" s="23">
        <f t="shared" si="6"/>
        <v>8493.15</v>
      </c>
      <c r="L13" s="23">
        <f t="shared" si="7"/>
        <v>0</v>
      </c>
      <c r="M13" s="23">
        <f t="shared" si="8"/>
        <v>0</v>
      </c>
      <c r="N13" s="23">
        <f t="shared" si="9"/>
        <v>0</v>
      </c>
      <c r="O13" s="23">
        <v>0</v>
      </c>
      <c r="P13" s="23"/>
      <c r="Q13" s="23">
        <f t="shared" si="17"/>
        <v>0</v>
      </c>
      <c r="R13" s="23">
        <f t="shared" si="10"/>
        <v>87397.260000000009</v>
      </c>
      <c r="S13" s="23">
        <f t="shared" si="11"/>
        <v>0</v>
      </c>
      <c r="T13" s="23">
        <f t="shared" si="12"/>
        <v>1000000</v>
      </c>
      <c r="V13" s="24">
        <f t="shared" si="13"/>
        <v>2.7397499999999998E-4</v>
      </c>
      <c r="W13" s="3">
        <f t="shared" si="18"/>
        <v>87928.97</v>
      </c>
      <c r="X13" s="3">
        <f t="shared" si="15"/>
        <v>87928.33</v>
      </c>
      <c r="Y13" s="35">
        <f t="shared" si="2"/>
        <v>87928.65</v>
      </c>
      <c r="Z13" s="3">
        <v>87928.93</v>
      </c>
      <c r="AA13" s="3">
        <f t="shared" si="0"/>
        <v>-0.27999999999883585</v>
      </c>
    </row>
    <row r="14" spans="1:27" x14ac:dyDescent="0.25">
      <c r="A14" s="18">
        <f t="shared" si="3"/>
        <v>11</v>
      </c>
      <c r="B14" s="19">
        <v>43094</v>
      </c>
      <c r="C14" s="19" t="s">
        <v>5</v>
      </c>
      <c r="D14" s="18" t="s">
        <v>11</v>
      </c>
      <c r="E14" s="18" t="s">
        <v>11</v>
      </c>
      <c r="F14" s="18" t="s">
        <v>11</v>
      </c>
      <c r="G14" s="20">
        <f t="shared" si="4"/>
        <v>1000000</v>
      </c>
      <c r="H14" s="21">
        <f t="shared" si="1"/>
        <v>0.1</v>
      </c>
      <c r="I14" s="22">
        <f t="shared" si="5"/>
        <v>30</v>
      </c>
      <c r="J14" s="23">
        <f t="shared" si="16"/>
        <v>8219.1783561667798</v>
      </c>
      <c r="K14" s="23">
        <f t="shared" si="6"/>
        <v>8219.18</v>
      </c>
      <c r="L14" s="23">
        <f t="shared" si="7"/>
        <v>0</v>
      </c>
      <c r="M14" s="23">
        <f t="shared" si="8"/>
        <v>0</v>
      </c>
      <c r="N14" s="23">
        <f t="shared" si="9"/>
        <v>0</v>
      </c>
      <c r="O14" s="23">
        <v>0</v>
      </c>
      <c r="P14" s="23"/>
      <c r="Q14" s="23">
        <f t="shared" si="17"/>
        <v>0</v>
      </c>
      <c r="R14" s="23">
        <f t="shared" si="10"/>
        <v>95616.44</v>
      </c>
      <c r="S14" s="23">
        <f t="shared" si="11"/>
        <v>0</v>
      </c>
      <c r="T14" s="23">
        <f t="shared" si="12"/>
        <v>1000000</v>
      </c>
      <c r="V14" s="24">
        <f t="shared" si="13"/>
        <v>-1.6438329999999999E-3</v>
      </c>
      <c r="W14" s="3">
        <f t="shared" si="18"/>
        <v>87928.97</v>
      </c>
      <c r="X14" s="3">
        <f t="shared" si="15"/>
        <v>87928.65</v>
      </c>
      <c r="Y14" s="35">
        <f t="shared" si="2"/>
        <v>87928.81</v>
      </c>
      <c r="Z14" s="3">
        <v>0</v>
      </c>
      <c r="AA14" s="3">
        <f t="shared" si="0"/>
        <v>87928.81</v>
      </c>
    </row>
    <row r="15" spans="1:27" x14ac:dyDescent="0.25">
      <c r="A15" s="18">
        <f t="shared" si="3"/>
        <v>12</v>
      </c>
      <c r="B15" s="19">
        <v>43125</v>
      </c>
      <c r="C15" s="19" t="s">
        <v>5</v>
      </c>
      <c r="D15" s="18" t="s">
        <v>11</v>
      </c>
      <c r="E15" s="18" t="s">
        <v>5</v>
      </c>
      <c r="F15" s="18" t="s">
        <v>11</v>
      </c>
      <c r="G15" s="20">
        <f t="shared" si="4"/>
        <v>1000000</v>
      </c>
      <c r="H15" s="21">
        <f t="shared" si="1"/>
        <v>0.1</v>
      </c>
      <c r="I15" s="22">
        <f t="shared" si="5"/>
        <v>31</v>
      </c>
      <c r="J15" s="23">
        <f t="shared" si="16"/>
        <v>8493.1490410985061</v>
      </c>
      <c r="K15" s="23">
        <f t="shared" si="6"/>
        <v>8493.15</v>
      </c>
      <c r="L15" s="23">
        <f t="shared" si="7"/>
        <v>104109.59</v>
      </c>
      <c r="M15" s="23">
        <f t="shared" si="8"/>
        <v>0</v>
      </c>
      <c r="N15" s="23">
        <f t="shared" si="9"/>
        <v>104109.59</v>
      </c>
      <c r="O15" s="23">
        <v>0</v>
      </c>
      <c r="P15" s="23"/>
      <c r="Q15" s="23">
        <f t="shared" si="17"/>
        <v>0</v>
      </c>
      <c r="R15" s="23">
        <f t="shared" si="10"/>
        <v>0</v>
      </c>
      <c r="S15" s="23">
        <f t="shared" si="11"/>
        <v>0</v>
      </c>
      <c r="T15" s="23">
        <f t="shared" si="12"/>
        <v>1000000</v>
      </c>
      <c r="V15" s="24">
        <f t="shared" si="13"/>
        <v>-9.5890099999999996E-4</v>
      </c>
      <c r="W15" s="3">
        <f t="shared" si="18"/>
        <v>87928.81</v>
      </c>
      <c r="X15" s="3">
        <f t="shared" si="15"/>
        <v>87928.65</v>
      </c>
      <c r="Y15" s="35">
        <f t="shared" si="2"/>
        <v>87928.73</v>
      </c>
      <c r="Z15" s="3">
        <v>0</v>
      </c>
      <c r="AA15" s="3">
        <f t="shared" si="0"/>
        <v>87928.73</v>
      </c>
    </row>
    <row r="16" spans="1:27" x14ac:dyDescent="0.25">
      <c r="A16" s="8">
        <f t="shared" si="3"/>
        <v>13</v>
      </c>
      <c r="B16" s="9">
        <v>43156</v>
      </c>
      <c r="C16" s="8" t="s">
        <v>11</v>
      </c>
      <c r="D16" s="8" t="s">
        <v>11</v>
      </c>
      <c r="E16" s="8" t="s">
        <v>5</v>
      </c>
      <c r="F16" s="8" t="s">
        <v>11</v>
      </c>
      <c r="G16" s="14">
        <f t="shared" si="4"/>
        <v>1000000</v>
      </c>
      <c r="H16" s="11">
        <f t="shared" si="1"/>
        <v>0.1</v>
      </c>
      <c r="I16" s="12">
        <f t="shared" si="5"/>
        <v>31</v>
      </c>
      <c r="J16" s="13">
        <f t="shared" si="16"/>
        <v>8493.1497260305059</v>
      </c>
      <c r="K16" s="13">
        <f t="shared" si="6"/>
        <v>8493.15</v>
      </c>
      <c r="L16" s="13">
        <f>IF(F16="Y",IF(N16&gt;=(K16+R15-S15),(K16+R15-S15),N16),IF(E16="Y",(K16+R15-S15),0))</f>
        <v>8493.15</v>
      </c>
      <c r="M16" s="13">
        <f t="shared" si="8"/>
        <v>0</v>
      </c>
      <c r="N16" s="13">
        <f t="shared" si="9"/>
        <v>8493.15</v>
      </c>
      <c r="O16" s="13">
        <v>0</v>
      </c>
      <c r="P16" s="13"/>
      <c r="Q16" s="13">
        <f t="shared" si="17"/>
        <v>0</v>
      </c>
      <c r="R16" s="13">
        <f t="shared" si="10"/>
        <v>0</v>
      </c>
      <c r="S16" s="13">
        <f t="shared" si="11"/>
        <v>0</v>
      </c>
      <c r="T16" s="13">
        <f t="shared" si="12"/>
        <v>1000000</v>
      </c>
      <c r="V16" s="24">
        <f t="shared" si="13"/>
        <v>-2.7396899999999999E-4</v>
      </c>
      <c r="W16" s="3">
        <f t="shared" si="18"/>
        <v>87928.73</v>
      </c>
      <c r="X16" s="3">
        <f t="shared" si="15"/>
        <v>87928.65</v>
      </c>
      <c r="Y16" s="35">
        <f t="shared" si="2"/>
        <v>87928.69</v>
      </c>
      <c r="Z16" s="3">
        <v>0</v>
      </c>
      <c r="AA16" s="3">
        <f t="shared" si="0"/>
        <v>87928.69</v>
      </c>
    </row>
    <row r="17" spans="1:27" x14ac:dyDescent="0.25">
      <c r="A17" s="8">
        <f t="shared" si="3"/>
        <v>14</v>
      </c>
      <c r="B17" s="9">
        <v>43184</v>
      </c>
      <c r="C17" s="8" t="s">
        <v>11</v>
      </c>
      <c r="D17" s="8" t="s">
        <v>11</v>
      </c>
      <c r="E17" s="8" t="s">
        <v>5</v>
      </c>
      <c r="F17" s="8" t="s">
        <v>11</v>
      </c>
      <c r="G17" s="14">
        <f t="shared" si="4"/>
        <v>1000000</v>
      </c>
      <c r="H17" s="11">
        <f t="shared" si="1"/>
        <v>0.1</v>
      </c>
      <c r="I17" s="12">
        <f t="shared" si="5"/>
        <v>28</v>
      </c>
      <c r="J17" s="13">
        <f t="shared" si="16"/>
        <v>7671.2326027433292</v>
      </c>
      <c r="K17" s="13">
        <f t="shared" si="6"/>
        <v>7671.23</v>
      </c>
      <c r="L17" s="13">
        <f>IF(F17="Y",IF(N17&gt;=(K17+R16-S16),(K17+R16-S16),N17),IF(E17="Y",(K17+R16-S16),0))</f>
        <v>7671.23</v>
      </c>
      <c r="M17" s="13">
        <f t="shared" si="8"/>
        <v>0</v>
      </c>
      <c r="N17" s="13">
        <f t="shared" si="9"/>
        <v>7671.23</v>
      </c>
      <c r="O17" s="13">
        <v>0</v>
      </c>
      <c r="P17" s="13"/>
      <c r="Q17" s="13">
        <f t="shared" si="17"/>
        <v>0</v>
      </c>
      <c r="R17" s="13">
        <f t="shared" si="10"/>
        <v>0</v>
      </c>
      <c r="S17" s="13">
        <f t="shared" si="11"/>
        <v>0</v>
      </c>
      <c r="T17" s="13">
        <f t="shared" si="12"/>
        <v>1000000</v>
      </c>
      <c r="V17" s="24">
        <f t="shared" si="13"/>
        <v>2.6027429999999998E-3</v>
      </c>
      <c r="W17" s="3">
        <f t="shared" si="18"/>
        <v>87928.69</v>
      </c>
      <c r="X17" s="3">
        <f t="shared" si="15"/>
        <v>87928.65</v>
      </c>
      <c r="Y17" s="35">
        <f t="shared" si="2"/>
        <v>87928.67</v>
      </c>
      <c r="Z17" s="3">
        <v>0</v>
      </c>
      <c r="AA17" s="3">
        <f t="shared" si="0"/>
        <v>87928.67</v>
      </c>
    </row>
    <row r="18" spans="1:27" x14ac:dyDescent="0.25">
      <c r="A18" s="8">
        <f t="shared" si="3"/>
        <v>15</v>
      </c>
      <c r="B18" s="9">
        <v>43215</v>
      </c>
      <c r="C18" s="8" t="s">
        <v>11</v>
      </c>
      <c r="D18" s="8" t="s">
        <v>11</v>
      </c>
      <c r="E18" s="8" t="s">
        <v>5</v>
      </c>
      <c r="F18" s="8" t="s">
        <v>5</v>
      </c>
      <c r="G18" s="14">
        <f t="shared" si="4"/>
        <v>1000000</v>
      </c>
      <c r="H18" s="11">
        <f t="shared" si="1"/>
        <v>0.1</v>
      </c>
      <c r="I18" s="12">
        <f t="shared" si="5"/>
        <v>31</v>
      </c>
      <c r="J18" s="13">
        <f t="shared" si="16"/>
        <v>8493.1532876745059</v>
      </c>
      <c r="K18" s="13">
        <f t="shared" si="6"/>
        <v>8493.15</v>
      </c>
      <c r="L18" s="13">
        <f>IF(F18="Y",IF(N18&gt;=(K18+R17-S17),(K18+R17-S17),N18),IF(E18="Y",(K18+R17-S17),0))</f>
        <v>8493.15</v>
      </c>
      <c r="M18" s="13">
        <f t="shared" si="8"/>
        <v>79435.53</v>
      </c>
      <c r="N18" s="13">
        <f t="shared" si="9"/>
        <v>87928.68</v>
      </c>
      <c r="O18" s="13">
        <v>0</v>
      </c>
      <c r="P18" s="13"/>
      <c r="Q18" s="13">
        <f t="shared" si="17"/>
        <v>0</v>
      </c>
      <c r="R18" s="13">
        <f t="shared" si="10"/>
        <v>0</v>
      </c>
      <c r="S18" s="13">
        <f t="shared" si="11"/>
        <v>0</v>
      </c>
      <c r="T18" s="13">
        <f t="shared" si="12"/>
        <v>920564.47</v>
      </c>
      <c r="V18" s="24">
        <f t="shared" si="13"/>
        <v>3.2876749999999999E-3</v>
      </c>
      <c r="W18" s="3">
        <f t="shared" si="18"/>
        <v>87928.67</v>
      </c>
      <c r="X18" s="3">
        <f t="shared" si="15"/>
        <v>87928.65</v>
      </c>
      <c r="Y18" s="35">
        <f t="shared" si="2"/>
        <v>87928.66</v>
      </c>
      <c r="Z18" s="3">
        <v>0</v>
      </c>
      <c r="AA18" s="3">
        <f t="shared" si="0"/>
        <v>87928.66</v>
      </c>
    </row>
    <row r="19" spans="1:27" x14ac:dyDescent="0.25">
      <c r="A19" s="8">
        <f t="shared" si="3"/>
        <v>16</v>
      </c>
      <c r="B19" s="9">
        <v>43245</v>
      </c>
      <c r="C19" s="8" t="s">
        <v>11</v>
      </c>
      <c r="D19" s="8" t="s">
        <v>11</v>
      </c>
      <c r="E19" s="8" t="s">
        <v>5</v>
      </c>
      <c r="F19" s="8" t="s">
        <v>11</v>
      </c>
      <c r="G19" s="14">
        <f t="shared" si="4"/>
        <v>920564.47</v>
      </c>
      <c r="H19" s="11">
        <f t="shared" si="1"/>
        <v>0.1</v>
      </c>
      <c r="I19" s="12">
        <f t="shared" si="5"/>
        <v>30</v>
      </c>
      <c r="J19" s="13">
        <f t="shared" si="16"/>
        <v>7566.2866027434939</v>
      </c>
      <c r="K19" s="13">
        <f t="shared" si="6"/>
        <v>7566.29</v>
      </c>
      <c r="L19" s="13">
        <f t="shared" ref="L19:L50" si="19">IF(F19="Y",IF(N19&gt;=(K19+R18-S18),(K19+R18-S18),N19),IF(E19="Y",(K19+R18-S18),0))</f>
        <v>7566.29</v>
      </c>
      <c r="M19" s="13">
        <f t="shared" si="8"/>
        <v>0</v>
      </c>
      <c r="N19" s="13">
        <f t="shared" si="9"/>
        <v>7566.29</v>
      </c>
      <c r="O19" s="13">
        <v>0</v>
      </c>
      <c r="P19" s="13"/>
      <c r="Q19" s="13">
        <f t="shared" si="17"/>
        <v>0</v>
      </c>
      <c r="R19" s="13">
        <f t="shared" si="10"/>
        <v>0</v>
      </c>
      <c r="S19" s="13">
        <f t="shared" si="11"/>
        <v>0</v>
      </c>
      <c r="T19" s="13">
        <f t="shared" si="12"/>
        <v>920564.47</v>
      </c>
      <c r="V19" s="24">
        <f t="shared" si="13"/>
        <v>-3.3972569999999999E-3</v>
      </c>
      <c r="W19" s="3">
        <f t="shared" si="18"/>
        <v>87928.66</v>
      </c>
      <c r="X19" s="3">
        <f t="shared" si="15"/>
        <v>87928.65</v>
      </c>
      <c r="Y19" s="35">
        <f t="shared" si="2"/>
        <v>87928.65</v>
      </c>
      <c r="Z19" s="3">
        <v>0</v>
      </c>
      <c r="AA19" s="3">
        <f t="shared" si="0"/>
        <v>87928.65</v>
      </c>
    </row>
    <row r="20" spans="1:27" x14ac:dyDescent="0.25">
      <c r="A20" s="8">
        <f t="shared" si="3"/>
        <v>17</v>
      </c>
      <c r="B20" s="9">
        <v>43276</v>
      </c>
      <c r="C20" s="8" t="s">
        <v>11</v>
      </c>
      <c r="D20" s="8" t="s">
        <v>11</v>
      </c>
      <c r="E20" s="8" t="s">
        <v>5</v>
      </c>
      <c r="F20" s="8" t="s">
        <v>11</v>
      </c>
      <c r="G20" s="14">
        <f t="shared" si="4"/>
        <v>920564.47</v>
      </c>
      <c r="H20" s="11">
        <f t="shared" si="1"/>
        <v>0.1</v>
      </c>
      <c r="I20" s="12">
        <f t="shared" si="5"/>
        <v>31</v>
      </c>
      <c r="J20" s="13">
        <f t="shared" si="16"/>
        <v>7818.489361647109</v>
      </c>
      <c r="K20" s="13">
        <f t="shared" si="6"/>
        <v>7818.49</v>
      </c>
      <c r="L20" s="13">
        <f t="shared" si="19"/>
        <v>7818.49</v>
      </c>
      <c r="M20" s="13">
        <f t="shared" si="8"/>
        <v>0</v>
      </c>
      <c r="N20" s="13">
        <f t="shared" si="9"/>
        <v>7818.49</v>
      </c>
      <c r="O20" s="13">
        <v>0</v>
      </c>
      <c r="P20" s="13"/>
      <c r="Q20" s="13">
        <f t="shared" si="17"/>
        <v>0</v>
      </c>
      <c r="R20" s="13">
        <f t="shared" si="10"/>
        <v>0</v>
      </c>
      <c r="S20" s="13">
        <f t="shared" si="11"/>
        <v>0</v>
      </c>
      <c r="T20" s="13">
        <f t="shared" si="12"/>
        <v>920564.47</v>
      </c>
      <c r="V20" s="24">
        <f t="shared" si="13"/>
        <v>-6.3835300000000003E-4</v>
      </c>
      <c r="W20" s="3">
        <f t="shared" si="18"/>
        <v>87928.65</v>
      </c>
      <c r="X20" s="3">
        <f t="shared" si="15"/>
        <v>87928.65</v>
      </c>
      <c r="Y20" s="35">
        <f t="shared" si="2"/>
        <v>87928.65</v>
      </c>
      <c r="Z20" s="3">
        <v>0</v>
      </c>
      <c r="AA20" s="3">
        <f t="shared" si="0"/>
        <v>87928.65</v>
      </c>
    </row>
    <row r="21" spans="1:27" x14ac:dyDescent="0.25">
      <c r="A21" s="8">
        <f t="shared" si="3"/>
        <v>18</v>
      </c>
      <c r="B21" s="9">
        <v>43306</v>
      </c>
      <c r="C21" s="8" t="s">
        <v>11</v>
      </c>
      <c r="D21" s="8" t="s">
        <v>11</v>
      </c>
      <c r="E21" s="8" t="s">
        <v>5</v>
      </c>
      <c r="F21" s="8" t="s">
        <v>5</v>
      </c>
      <c r="G21" s="14">
        <f t="shared" si="4"/>
        <v>920564.47</v>
      </c>
      <c r="H21" s="11">
        <f t="shared" si="1"/>
        <v>0.1</v>
      </c>
      <c r="I21" s="12">
        <f t="shared" si="5"/>
        <v>30</v>
      </c>
      <c r="J21" s="13">
        <f t="shared" si="16"/>
        <v>7566.2826767154938</v>
      </c>
      <c r="K21" s="13">
        <f t="shared" si="6"/>
        <v>7566.28</v>
      </c>
      <c r="L21" s="13">
        <f t="shared" si="19"/>
        <v>7566.28</v>
      </c>
      <c r="M21" s="13">
        <f t="shared" si="8"/>
        <v>80362.399999999994</v>
      </c>
      <c r="N21" s="13">
        <f t="shared" si="9"/>
        <v>87928.68</v>
      </c>
      <c r="O21" s="13">
        <v>0</v>
      </c>
      <c r="P21" s="13"/>
      <c r="Q21" s="13">
        <f t="shared" si="17"/>
        <v>0</v>
      </c>
      <c r="R21" s="13">
        <f t="shared" si="10"/>
        <v>0</v>
      </c>
      <c r="S21" s="13">
        <f t="shared" si="11"/>
        <v>0</v>
      </c>
      <c r="T21" s="13">
        <f t="shared" si="12"/>
        <v>840202.07</v>
      </c>
      <c r="V21" s="24">
        <f t="shared" si="13"/>
        <v>2.6767150000000001E-3</v>
      </c>
      <c r="W21" s="3">
        <f t="shared" si="18"/>
        <v>87928.65</v>
      </c>
      <c r="X21" s="3">
        <f t="shared" si="15"/>
        <v>87928.65</v>
      </c>
      <c r="Y21" s="35">
        <f t="shared" si="2"/>
        <v>87928.65</v>
      </c>
      <c r="Z21" s="3">
        <v>0</v>
      </c>
      <c r="AA21" s="3">
        <f t="shared" si="0"/>
        <v>87928.65</v>
      </c>
    </row>
    <row r="22" spans="1:27" x14ac:dyDescent="0.25">
      <c r="A22" s="8">
        <f t="shared" si="3"/>
        <v>19</v>
      </c>
      <c r="B22" s="9">
        <v>43337</v>
      </c>
      <c r="C22" s="8" t="s">
        <v>11</v>
      </c>
      <c r="D22" s="8" t="s">
        <v>11</v>
      </c>
      <c r="E22" s="8" t="s">
        <v>5</v>
      </c>
      <c r="F22" s="8" t="s">
        <v>11</v>
      </c>
      <c r="G22" s="14">
        <f t="shared" si="4"/>
        <v>840202.07</v>
      </c>
      <c r="H22" s="11">
        <f t="shared" si="1"/>
        <v>0.1</v>
      </c>
      <c r="I22" s="12">
        <f t="shared" si="5"/>
        <v>31</v>
      </c>
      <c r="J22" s="13">
        <f t="shared" si="16"/>
        <v>7135.9654630163695</v>
      </c>
      <c r="K22" s="13">
        <f t="shared" si="6"/>
        <v>7135.97</v>
      </c>
      <c r="L22" s="13">
        <f t="shared" si="19"/>
        <v>7135.97</v>
      </c>
      <c r="M22" s="13">
        <f t="shared" si="8"/>
        <v>0</v>
      </c>
      <c r="N22" s="13">
        <f t="shared" si="9"/>
        <v>7135.97</v>
      </c>
      <c r="O22" s="13">
        <v>0</v>
      </c>
      <c r="P22" s="13"/>
      <c r="Q22" s="13">
        <f t="shared" si="17"/>
        <v>0</v>
      </c>
      <c r="R22" s="13">
        <f t="shared" si="10"/>
        <v>0</v>
      </c>
      <c r="S22" s="13">
        <f t="shared" si="11"/>
        <v>0</v>
      </c>
      <c r="T22" s="13">
        <f t="shared" si="12"/>
        <v>840202.07</v>
      </c>
      <c r="V22" s="24">
        <f t="shared" si="13"/>
        <v>-4.536984E-3</v>
      </c>
      <c r="W22" s="3">
        <f t="shared" si="18"/>
        <v>87928.65</v>
      </c>
      <c r="X22" s="3">
        <f t="shared" si="15"/>
        <v>87928.65</v>
      </c>
      <c r="Y22" s="35">
        <f t="shared" si="2"/>
        <v>87928.65</v>
      </c>
      <c r="Z22" s="3">
        <v>0</v>
      </c>
      <c r="AA22" s="3">
        <f t="shared" si="0"/>
        <v>87928.65</v>
      </c>
    </row>
    <row r="23" spans="1:27" x14ac:dyDescent="0.25">
      <c r="A23" s="8">
        <f t="shared" si="3"/>
        <v>20</v>
      </c>
      <c r="B23" s="9">
        <v>43368</v>
      </c>
      <c r="C23" s="8" t="s">
        <v>11</v>
      </c>
      <c r="D23" s="8" t="s">
        <v>11</v>
      </c>
      <c r="E23" s="8" t="s">
        <v>5</v>
      </c>
      <c r="F23" s="8" t="s">
        <v>11</v>
      </c>
      <c r="G23" s="14">
        <f t="shared" si="4"/>
        <v>840202.07</v>
      </c>
      <c r="H23" s="11">
        <f t="shared" si="1"/>
        <v>0.1</v>
      </c>
      <c r="I23" s="12">
        <f t="shared" si="5"/>
        <v>31</v>
      </c>
      <c r="J23" s="13">
        <f t="shared" si="16"/>
        <v>7135.9582493173693</v>
      </c>
      <c r="K23" s="13">
        <f t="shared" si="6"/>
        <v>7135.96</v>
      </c>
      <c r="L23" s="13">
        <f t="shared" si="19"/>
        <v>7135.96</v>
      </c>
      <c r="M23" s="13">
        <f t="shared" si="8"/>
        <v>0</v>
      </c>
      <c r="N23" s="13">
        <f t="shared" si="9"/>
        <v>7135.96</v>
      </c>
      <c r="O23" s="13">
        <v>0</v>
      </c>
      <c r="P23" s="13"/>
      <c r="Q23" s="13">
        <f t="shared" si="17"/>
        <v>0</v>
      </c>
      <c r="R23" s="13">
        <f t="shared" si="10"/>
        <v>0</v>
      </c>
      <c r="S23" s="13">
        <f t="shared" si="11"/>
        <v>0</v>
      </c>
      <c r="T23" s="13">
        <f t="shared" si="12"/>
        <v>840202.07</v>
      </c>
      <c r="V23" s="24">
        <f t="shared" si="13"/>
        <v>-1.7506830000000001E-3</v>
      </c>
      <c r="W23" s="3">
        <f t="shared" si="18"/>
        <v>87928.65</v>
      </c>
      <c r="X23" s="3">
        <f t="shared" si="15"/>
        <v>87928.65</v>
      </c>
      <c r="Y23" s="35">
        <f t="shared" si="2"/>
        <v>87928.65</v>
      </c>
      <c r="Z23" s="3">
        <v>0</v>
      </c>
      <c r="AA23" s="3">
        <f t="shared" si="0"/>
        <v>87928.65</v>
      </c>
    </row>
    <row r="24" spans="1:27" x14ac:dyDescent="0.25">
      <c r="A24" s="8">
        <f t="shared" si="3"/>
        <v>21</v>
      </c>
      <c r="B24" s="9">
        <v>43398</v>
      </c>
      <c r="C24" s="8" t="s">
        <v>11</v>
      </c>
      <c r="D24" s="8" t="s">
        <v>11</v>
      </c>
      <c r="E24" s="8" t="s">
        <v>5</v>
      </c>
      <c r="F24" s="8" t="s">
        <v>5</v>
      </c>
      <c r="G24" s="14">
        <f t="shared" si="4"/>
        <v>840202.07</v>
      </c>
      <c r="H24" s="11">
        <f t="shared" si="1"/>
        <v>0.1</v>
      </c>
      <c r="I24" s="12">
        <f t="shared" si="5"/>
        <v>30</v>
      </c>
      <c r="J24" s="13">
        <f t="shared" si="16"/>
        <v>6905.7686876731641</v>
      </c>
      <c r="K24" s="13">
        <f t="shared" si="6"/>
        <v>6905.77</v>
      </c>
      <c r="L24" s="13">
        <f t="shared" si="19"/>
        <v>6905.77</v>
      </c>
      <c r="M24" s="13">
        <f t="shared" si="8"/>
        <v>81022.909999999989</v>
      </c>
      <c r="N24" s="13">
        <f t="shared" si="9"/>
        <v>87928.68</v>
      </c>
      <c r="O24" s="13">
        <v>0</v>
      </c>
      <c r="P24" s="13"/>
      <c r="Q24" s="13">
        <f t="shared" si="17"/>
        <v>0</v>
      </c>
      <c r="R24" s="13">
        <f t="shared" si="10"/>
        <v>0</v>
      </c>
      <c r="S24" s="13">
        <f t="shared" si="11"/>
        <v>0</v>
      </c>
      <c r="T24" s="13">
        <f t="shared" si="12"/>
        <v>759179.15999999992</v>
      </c>
      <c r="V24" s="24">
        <f t="shared" si="13"/>
        <v>-1.3123270000000001E-3</v>
      </c>
      <c r="W24" s="3">
        <f t="shared" si="18"/>
        <v>87928.65</v>
      </c>
      <c r="X24" s="3">
        <f t="shared" si="15"/>
        <v>87928.65</v>
      </c>
      <c r="Y24" s="35">
        <f t="shared" si="2"/>
        <v>87928.65</v>
      </c>
      <c r="Z24" s="3">
        <v>0</v>
      </c>
      <c r="AA24" s="3">
        <f t="shared" si="0"/>
        <v>87928.65</v>
      </c>
    </row>
    <row r="25" spans="1:27" x14ac:dyDescent="0.25">
      <c r="A25" s="8">
        <f t="shared" si="3"/>
        <v>22</v>
      </c>
      <c r="B25" s="9">
        <v>43429</v>
      </c>
      <c r="C25" s="8" t="s">
        <v>11</v>
      </c>
      <c r="D25" s="8" t="s">
        <v>11</v>
      </c>
      <c r="E25" s="8" t="s">
        <v>5</v>
      </c>
      <c r="F25" s="8" t="s">
        <v>11</v>
      </c>
      <c r="G25" s="14">
        <f t="shared" si="4"/>
        <v>759179.15999999992</v>
      </c>
      <c r="H25" s="11">
        <f t="shared" si="1"/>
        <v>0.1</v>
      </c>
      <c r="I25" s="12">
        <f t="shared" si="5"/>
        <v>31</v>
      </c>
      <c r="J25" s="13">
        <f t="shared" si="16"/>
        <v>6447.8216904127248</v>
      </c>
      <c r="K25" s="13">
        <f t="shared" si="6"/>
        <v>6447.82</v>
      </c>
      <c r="L25" s="13">
        <f t="shared" si="19"/>
        <v>6447.82</v>
      </c>
      <c r="M25" s="13">
        <f t="shared" si="8"/>
        <v>0</v>
      </c>
      <c r="N25" s="13">
        <f t="shared" si="9"/>
        <v>6447.82</v>
      </c>
      <c r="O25" s="13">
        <v>0</v>
      </c>
      <c r="P25" s="13"/>
      <c r="Q25" s="13">
        <f t="shared" si="17"/>
        <v>0</v>
      </c>
      <c r="R25" s="13">
        <f t="shared" si="10"/>
        <v>0</v>
      </c>
      <c r="S25" s="13">
        <f t="shared" si="11"/>
        <v>0</v>
      </c>
      <c r="T25" s="13">
        <f t="shared" si="12"/>
        <v>759179.15999999992</v>
      </c>
      <c r="V25" s="24">
        <f t="shared" si="13"/>
        <v>1.690413E-3</v>
      </c>
      <c r="W25" s="3">
        <f t="shared" si="18"/>
        <v>87928.65</v>
      </c>
      <c r="X25" s="3">
        <f t="shared" si="15"/>
        <v>87928.65</v>
      </c>
      <c r="Y25" s="35">
        <f t="shared" si="2"/>
        <v>87928.65</v>
      </c>
      <c r="Z25" s="3">
        <v>0</v>
      </c>
      <c r="AA25" s="3">
        <f t="shared" si="0"/>
        <v>87928.65</v>
      </c>
    </row>
    <row r="26" spans="1:27" x14ac:dyDescent="0.25">
      <c r="A26" s="8">
        <f t="shared" si="3"/>
        <v>23</v>
      </c>
      <c r="B26" s="9">
        <v>43459</v>
      </c>
      <c r="C26" s="8" t="s">
        <v>11</v>
      </c>
      <c r="D26" s="8" t="s">
        <v>11</v>
      </c>
      <c r="E26" s="8" t="s">
        <v>5</v>
      </c>
      <c r="F26" s="8" t="s">
        <v>11</v>
      </c>
      <c r="G26" s="14">
        <f t="shared" si="4"/>
        <v>759179.15999999992</v>
      </c>
      <c r="H26" s="11">
        <f t="shared" si="1"/>
        <v>0.1</v>
      </c>
      <c r="I26" s="12">
        <f t="shared" si="5"/>
        <v>30</v>
      </c>
      <c r="J26" s="13">
        <f t="shared" si="16"/>
        <v>6239.8304027417671</v>
      </c>
      <c r="K26" s="13">
        <f t="shared" si="6"/>
        <v>6239.83</v>
      </c>
      <c r="L26" s="13">
        <f t="shared" si="19"/>
        <v>6239.83</v>
      </c>
      <c r="M26" s="13">
        <f t="shared" si="8"/>
        <v>0</v>
      </c>
      <c r="N26" s="13">
        <f t="shared" si="9"/>
        <v>6239.83</v>
      </c>
      <c r="O26" s="13">
        <v>0</v>
      </c>
      <c r="P26" s="13"/>
      <c r="Q26" s="13">
        <f t="shared" si="17"/>
        <v>0</v>
      </c>
      <c r="R26" s="13">
        <f t="shared" si="10"/>
        <v>0</v>
      </c>
      <c r="S26" s="13">
        <f t="shared" si="11"/>
        <v>0</v>
      </c>
      <c r="T26" s="13">
        <f t="shared" si="12"/>
        <v>759179.15999999992</v>
      </c>
      <c r="V26" s="24">
        <f t="shared" si="13"/>
        <v>4.0274199999999999E-4</v>
      </c>
      <c r="W26" s="3">
        <f t="shared" si="18"/>
        <v>87928.65</v>
      </c>
      <c r="X26" s="3">
        <f t="shared" si="15"/>
        <v>87928.65</v>
      </c>
      <c r="Y26" s="35">
        <f t="shared" si="2"/>
        <v>87928.65</v>
      </c>
      <c r="Z26" s="3">
        <v>0</v>
      </c>
      <c r="AA26" s="3">
        <f t="shared" si="0"/>
        <v>87928.65</v>
      </c>
    </row>
    <row r="27" spans="1:27" x14ac:dyDescent="0.25">
      <c r="A27" s="8">
        <f t="shared" si="3"/>
        <v>24</v>
      </c>
      <c r="B27" s="9">
        <v>43490</v>
      </c>
      <c r="C27" s="8" t="s">
        <v>11</v>
      </c>
      <c r="D27" s="8" t="s">
        <v>11</v>
      </c>
      <c r="E27" s="8" t="s">
        <v>5</v>
      </c>
      <c r="F27" s="8" t="s">
        <v>5</v>
      </c>
      <c r="G27" s="14">
        <f t="shared" si="4"/>
        <v>759179.15999999992</v>
      </c>
      <c r="H27" s="11">
        <f t="shared" si="1"/>
        <v>0.1</v>
      </c>
      <c r="I27" s="12">
        <f t="shared" si="5"/>
        <v>31</v>
      </c>
      <c r="J27" s="13">
        <f t="shared" si="16"/>
        <v>6447.8234054817249</v>
      </c>
      <c r="K27" s="13">
        <f t="shared" si="6"/>
        <v>6447.82</v>
      </c>
      <c r="L27" s="13">
        <f t="shared" si="19"/>
        <v>6447.82</v>
      </c>
      <c r="M27" s="13">
        <f t="shared" si="8"/>
        <v>81480.859999999986</v>
      </c>
      <c r="N27" s="13">
        <f t="shared" si="9"/>
        <v>87928.68</v>
      </c>
      <c r="O27" s="13">
        <v>0</v>
      </c>
      <c r="P27" s="13"/>
      <c r="Q27" s="13">
        <f t="shared" si="17"/>
        <v>0</v>
      </c>
      <c r="R27" s="13">
        <f t="shared" si="10"/>
        <v>0</v>
      </c>
      <c r="S27" s="13">
        <f t="shared" si="11"/>
        <v>0</v>
      </c>
      <c r="T27" s="13">
        <f t="shared" si="12"/>
        <v>677698.29999999993</v>
      </c>
      <c r="V27" s="24">
        <f t="shared" si="13"/>
        <v>3.405482E-3</v>
      </c>
      <c r="W27" s="3">
        <f t="shared" si="18"/>
        <v>87928.65</v>
      </c>
      <c r="X27" s="3">
        <f t="shared" si="15"/>
        <v>87928.65</v>
      </c>
      <c r="Y27" s="35">
        <f t="shared" si="2"/>
        <v>87928.65</v>
      </c>
      <c r="Z27" s="3">
        <v>0</v>
      </c>
      <c r="AA27" s="3">
        <f t="shared" si="0"/>
        <v>87928.65</v>
      </c>
    </row>
    <row r="28" spans="1:27" x14ac:dyDescent="0.25">
      <c r="A28" s="8">
        <f t="shared" si="3"/>
        <v>25</v>
      </c>
      <c r="B28" s="9">
        <v>43521</v>
      </c>
      <c r="C28" s="8" t="s">
        <v>11</v>
      </c>
      <c r="D28" s="8" t="s">
        <v>11</v>
      </c>
      <c r="E28" s="8" t="s">
        <v>5</v>
      </c>
      <c r="F28" s="8" t="s">
        <v>11</v>
      </c>
      <c r="G28" s="14">
        <f t="shared" si="4"/>
        <v>677698.29999999993</v>
      </c>
      <c r="H28" s="11">
        <f t="shared" si="1"/>
        <v>0.1</v>
      </c>
      <c r="I28" s="12">
        <f t="shared" si="5"/>
        <v>31</v>
      </c>
      <c r="J28" s="13">
        <f t="shared" si="16"/>
        <v>5755.7971863039174</v>
      </c>
      <c r="K28" s="13">
        <f t="shared" si="6"/>
        <v>5755.8</v>
      </c>
      <c r="L28" s="13">
        <f t="shared" si="19"/>
        <v>5755.8</v>
      </c>
      <c r="M28" s="13">
        <f t="shared" si="8"/>
        <v>0</v>
      </c>
      <c r="N28" s="13">
        <f t="shared" si="9"/>
        <v>5755.8</v>
      </c>
      <c r="O28" s="13">
        <v>0</v>
      </c>
      <c r="P28" s="13"/>
      <c r="Q28" s="13">
        <f t="shared" si="17"/>
        <v>0</v>
      </c>
      <c r="R28" s="13">
        <f t="shared" si="10"/>
        <v>0</v>
      </c>
      <c r="S28" s="13">
        <f t="shared" si="11"/>
        <v>0</v>
      </c>
      <c r="T28" s="13">
        <f t="shared" si="12"/>
        <v>677698.29999999993</v>
      </c>
      <c r="V28" s="24">
        <f t="shared" si="13"/>
        <v>-2.8136960000000001E-3</v>
      </c>
    </row>
    <row r="29" spans="1:27" x14ac:dyDescent="0.25">
      <c r="A29" s="8">
        <f t="shared" si="3"/>
        <v>26</v>
      </c>
      <c r="B29" s="9">
        <v>43549</v>
      </c>
      <c r="C29" s="8" t="s">
        <v>11</v>
      </c>
      <c r="D29" s="8" t="s">
        <v>11</v>
      </c>
      <c r="E29" s="8" t="s">
        <v>5</v>
      </c>
      <c r="F29" s="8" t="s">
        <v>11</v>
      </c>
      <c r="G29" s="14">
        <f t="shared" si="4"/>
        <v>677698.29999999993</v>
      </c>
      <c r="H29" s="11">
        <f t="shared" si="1"/>
        <v>0.1</v>
      </c>
      <c r="I29" s="12">
        <f t="shared" si="5"/>
        <v>28</v>
      </c>
      <c r="J29" s="13">
        <f t="shared" si="16"/>
        <v>5198.7786657560546</v>
      </c>
      <c r="K29" s="13">
        <f t="shared" si="6"/>
        <v>5198.78</v>
      </c>
      <c r="L29" s="13">
        <f t="shared" si="19"/>
        <v>5198.78</v>
      </c>
      <c r="M29" s="13">
        <f t="shared" si="8"/>
        <v>0</v>
      </c>
      <c r="N29" s="13">
        <f t="shared" si="9"/>
        <v>5198.78</v>
      </c>
      <c r="O29" s="13">
        <v>0</v>
      </c>
      <c r="P29" s="13"/>
      <c r="Q29" s="13">
        <f t="shared" si="17"/>
        <v>0</v>
      </c>
      <c r="R29" s="13">
        <f t="shared" si="10"/>
        <v>0</v>
      </c>
      <c r="S29" s="13">
        <f t="shared" si="11"/>
        <v>0</v>
      </c>
      <c r="T29" s="13">
        <f t="shared" si="12"/>
        <v>677698.29999999993</v>
      </c>
      <c r="V29" s="24">
        <f t="shared" si="13"/>
        <v>-1.3342440000000001E-3</v>
      </c>
    </row>
    <row r="30" spans="1:27" x14ac:dyDescent="0.25">
      <c r="A30" s="8">
        <f t="shared" si="3"/>
        <v>27</v>
      </c>
      <c r="B30" s="9">
        <v>43580</v>
      </c>
      <c r="C30" s="8" t="s">
        <v>11</v>
      </c>
      <c r="D30" s="8" t="s">
        <v>11</v>
      </c>
      <c r="E30" s="8" t="s">
        <v>5</v>
      </c>
      <c r="F30" s="8" t="s">
        <v>5</v>
      </c>
      <c r="G30" s="14">
        <f t="shared" si="4"/>
        <v>677698.29999999993</v>
      </c>
      <c r="H30" s="11">
        <f t="shared" si="1"/>
        <v>0.1</v>
      </c>
      <c r="I30" s="12">
        <f t="shared" si="5"/>
        <v>31</v>
      </c>
      <c r="J30" s="13">
        <f t="shared" si="16"/>
        <v>5755.7924465779179</v>
      </c>
      <c r="K30" s="13">
        <f t="shared" si="6"/>
        <v>5755.79</v>
      </c>
      <c r="L30" s="13">
        <f t="shared" si="19"/>
        <v>5755.79</v>
      </c>
      <c r="M30" s="13">
        <f t="shared" si="8"/>
        <v>82172.89</v>
      </c>
      <c r="N30" s="13">
        <f t="shared" si="9"/>
        <v>87928.68</v>
      </c>
      <c r="O30" s="13">
        <v>0</v>
      </c>
      <c r="P30" s="13"/>
      <c r="Q30" s="13">
        <f t="shared" si="17"/>
        <v>0</v>
      </c>
      <c r="R30" s="13">
        <f t="shared" si="10"/>
        <v>0</v>
      </c>
      <c r="S30" s="13">
        <f t="shared" si="11"/>
        <v>0</v>
      </c>
      <c r="T30" s="13">
        <f t="shared" si="12"/>
        <v>595525.40999999992</v>
      </c>
      <c r="V30" s="24">
        <f t="shared" si="13"/>
        <v>2.446578E-3</v>
      </c>
    </row>
    <row r="31" spans="1:27" x14ac:dyDescent="0.25">
      <c r="A31" s="8">
        <f t="shared" si="3"/>
        <v>28</v>
      </c>
      <c r="B31" s="9">
        <v>43610</v>
      </c>
      <c r="C31" s="8" t="s">
        <v>11</v>
      </c>
      <c r="D31" s="8" t="s">
        <v>11</v>
      </c>
      <c r="E31" s="8" t="s">
        <v>5</v>
      </c>
      <c r="F31" s="8" t="s">
        <v>11</v>
      </c>
      <c r="G31" s="14">
        <f t="shared" si="4"/>
        <v>595525.40999999992</v>
      </c>
      <c r="H31" s="11">
        <f t="shared" si="1"/>
        <v>0.1</v>
      </c>
      <c r="I31" s="12">
        <f t="shared" si="5"/>
        <v>30</v>
      </c>
      <c r="J31" s="13">
        <f t="shared" si="16"/>
        <v>4894.7318438382736</v>
      </c>
      <c r="K31" s="13">
        <f t="shared" si="6"/>
        <v>4894.7299999999996</v>
      </c>
      <c r="L31" s="13">
        <f t="shared" si="19"/>
        <v>4894.7299999999996</v>
      </c>
      <c r="M31" s="13">
        <f t="shared" si="8"/>
        <v>0</v>
      </c>
      <c r="N31" s="13">
        <f t="shared" si="9"/>
        <v>4894.7299999999996</v>
      </c>
      <c r="O31" s="13">
        <v>0</v>
      </c>
      <c r="P31" s="13"/>
      <c r="Q31" s="13">
        <f t="shared" si="17"/>
        <v>0</v>
      </c>
      <c r="R31" s="13">
        <f t="shared" si="10"/>
        <v>0</v>
      </c>
      <c r="S31" s="13">
        <f t="shared" si="11"/>
        <v>0</v>
      </c>
      <c r="T31" s="13">
        <f t="shared" si="12"/>
        <v>595525.40999999992</v>
      </c>
      <c r="V31" s="24">
        <f t="shared" si="13"/>
        <v>1.843838E-3</v>
      </c>
    </row>
    <row r="32" spans="1:27" x14ac:dyDescent="0.25">
      <c r="A32" s="8">
        <f t="shared" si="3"/>
        <v>29</v>
      </c>
      <c r="B32" s="9">
        <v>43641</v>
      </c>
      <c r="C32" s="8" t="s">
        <v>11</v>
      </c>
      <c r="D32" s="8" t="s">
        <v>11</v>
      </c>
      <c r="E32" s="8" t="s">
        <v>5</v>
      </c>
      <c r="F32" s="8" t="s">
        <v>11</v>
      </c>
      <c r="G32" s="14">
        <f t="shared" si="4"/>
        <v>595525.40999999992</v>
      </c>
      <c r="H32" s="11">
        <f t="shared" si="1"/>
        <v>0.1</v>
      </c>
      <c r="I32" s="12">
        <f t="shared" si="5"/>
        <v>31</v>
      </c>
      <c r="J32" s="13">
        <f t="shared" si="16"/>
        <v>5057.8888876736164</v>
      </c>
      <c r="K32" s="13">
        <f t="shared" si="6"/>
        <v>5057.8900000000003</v>
      </c>
      <c r="L32" s="13">
        <f t="shared" si="19"/>
        <v>5057.8900000000003</v>
      </c>
      <c r="M32" s="13">
        <f t="shared" si="8"/>
        <v>0</v>
      </c>
      <c r="N32" s="13">
        <f t="shared" si="9"/>
        <v>5057.8900000000003</v>
      </c>
      <c r="O32" s="13">
        <v>0</v>
      </c>
      <c r="P32" s="13"/>
      <c r="Q32" s="13">
        <f t="shared" si="17"/>
        <v>0</v>
      </c>
      <c r="R32" s="13">
        <f t="shared" si="10"/>
        <v>0</v>
      </c>
      <c r="S32" s="13">
        <f t="shared" si="11"/>
        <v>0</v>
      </c>
      <c r="T32" s="13">
        <f t="shared" si="12"/>
        <v>595525.40999999992</v>
      </c>
      <c r="V32" s="24">
        <f t="shared" si="13"/>
        <v>-1.1123260000000001E-3</v>
      </c>
    </row>
    <row r="33" spans="1:22" x14ac:dyDescent="0.25">
      <c r="A33" s="8">
        <f t="shared" si="3"/>
        <v>30</v>
      </c>
      <c r="B33" s="9">
        <v>43671</v>
      </c>
      <c r="C33" s="8" t="s">
        <v>11</v>
      </c>
      <c r="D33" s="8" t="s">
        <v>11</v>
      </c>
      <c r="E33" s="8" t="s">
        <v>5</v>
      </c>
      <c r="F33" s="8" t="s">
        <v>5</v>
      </c>
      <c r="G33" s="14">
        <f t="shared" si="4"/>
        <v>595525.40999999992</v>
      </c>
      <c r="H33" s="11">
        <f t="shared" si="1"/>
        <v>0.1</v>
      </c>
      <c r="I33" s="12">
        <f t="shared" si="5"/>
        <v>30</v>
      </c>
      <c r="J33" s="13">
        <f t="shared" si="16"/>
        <v>4894.7282849342737</v>
      </c>
      <c r="K33" s="13">
        <f t="shared" si="6"/>
        <v>4894.7299999999996</v>
      </c>
      <c r="L33" s="13">
        <f t="shared" si="19"/>
        <v>4894.7299999999996</v>
      </c>
      <c r="M33" s="13">
        <f t="shared" si="8"/>
        <v>83033.95</v>
      </c>
      <c r="N33" s="13">
        <f t="shared" si="9"/>
        <v>87928.68</v>
      </c>
      <c r="O33" s="13">
        <v>0</v>
      </c>
      <c r="P33" s="13"/>
      <c r="Q33" s="13">
        <f t="shared" si="17"/>
        <v>0</v>
      </c>
      <c r="R33" s="13">
        <f t="shared" si="10"/>
        <v>0</v>
      </c>
      <c r="S33" s="13">
        <f t="shared" si="11"/>
        <v>0</v>
      </c>
      <c r="T33" s="13">
        <f t="shared" si="12"/>
        <v>512491.4599999999</v>
      </c>
      <c r="V33" s="24">
        <f t="shared" si="13"/>
        <v>-1.7150659999999999E-3</v>
      </c>
    </row>
    <row r="34" spans="1:22" x14ac:dyDescent="0.25">
      <c r="A34" s="8">
        <f t="shared" si="3"/>
        <v>31</v>
      </c>
      <c r="B34" s="9">
        <v>43702</v>
      </c>
      <c r="C34" s="8" t="s">
        <v>11</v>
      </c>
      <c r="D34" s="8" t="s">
        <v>11</v>
      </c>
      <c r="E34" s="8" t="s">
        <v>5</v>
      </c>
      <c r="F34" s="8" t="s">
        <v>11</v>
      </c>
      <c r="G34" s="14">
        <f t="shared" si="4"/>
        <v>512491.4599999999</v>
      </c>
      <c r="H34" s="11">
        <f t="shared" si="1"/>
        <v>0.1</v>
      </c>
      <c r="I34" s="12">
        <f t="shared" si="5"/>
        <v>31</v>
      </c>
      <c r="J34" s="13">
        <f t="shared" si="16"/>
        <v>4352.6654794545475</v>
      </c>
      <c r="K34" s="13">
        <f t="shared" si="6"/>
        <v>4352.67</v>
      </c>
      <c r="L34" s="13">
        <f t="shared" si="19"/>
        <v>4352.67</v>
      </c>
      <c r="M34" s="13">
        <f t="shared" si="8"/>
        <v>0</v>
      </c>
      <c r="N34" s="13">
        <f t="shared" si="9"/>
        <v>4352.67</v>
      </c>
      <c r="O34" s="13">
        <v>0</v>
      </c>
      <c r="P34" s="13"/>
      <c r="Q34" s="13">
        <f t="shared" si="17"/>
        <v>0</v>
      </c>
      <c r="R34" s="13">
        <f t="shared" si="10"/>
        <v>0</v>
      </c>
      <c r="S34" s="13">
        <f t="shared" si="11"/>
        <v>0</v>
      </c>
      <c r="T34" s="13">
        <f t="shared" si="12"/>
        <v>512491.4599999999</v>
      </c>
      <c r="V34" s="24">
        <f t="shared" si="13"/>
        <v>-4.5205449999999999E-3</v>
      </c>
    </row>
    <row r="35" spans="1:22" x14ac:dyDescent="0.25">
      <c r="A35" s="8">
        <f t="shared" si="3"/>
        <v>32</v>
      </c>
      <c r="B35" s="9">
        <v>43733</v>
      </c>
      <c r="C35" s="8" t="s">
        <v>11</v>
      </c>
      <c r="D35" s="8" t="s">
        <v>11</v>
      </c>
      <c r="E35" s="8" t="s">
        <v>5</v>
      </c>
      <c r="F35" s="8" t="s">
        <v>11</v>
      </c>
      <c r="G35" s="14">
        <f t="shared" si="4"/>
        <v>512491.4599999999</v>
      </c>
      <c r="H35" s="11">
        <f t="shared" si="1"/>
        <v>0.1</v>
      </c>
      <c r="I35" s="12">
        <f t="shared" si="5"/>
        <v>31</v>
      </c>
      <c r="J35" s="13">
        <f t="shared" si="16"/>
        <v>4352.6626739755475</v>
      </c>
      <c r="K35" s="13">
        <f t="shared" si="6"/>
        <v>4352.66</v>
      </c>
      <c r="L35" s="13">
        <f t="shared" si="19"/>
        <v>4352.66</v>
      </c>
      <c r="M35" s="13">
        <f t="shared" si="8"/>
        <v>0</v>
      </c>
      <c r="N35" s="13">
        <f t="shared" si="9"/>
        <v>4352.66</v>
      </c>
      <c r="O35" s="13">
        <v>0</v>
      </c>
      <c r="P35" s="13"/>
      <c r="Q35" s="13">
        <f t="shared" si="17"/>
        <v>0</v>
      </c>
      <c r="R35" s="13">
        <f t="shared" si="10"/>
        <v>0</v>
      </c>
      <c r="S35" s="13">
        <f t="shared" si="11"/>
        <v>0</v>
      </c>
      <c r="T35" s="13">
        <f t="shared" si="12"/>
        <v>512491.4599999999</v>
      </c>
      <c r="V35" s="24">
        <f t="shared" si="13"/>
        <v>2.6739759999999998E-3</v>
      </c>
    </row>
    <row r="36" spans="1:22" x14ac:dyDescent="0.25">
      <c r="A36" s="8">
        <f t="shared" si="3"/>
        <v>33</v>
      </c>
      <c r="B36" s="9">
        <v>43763</v>
      </c>
      <c r="C36" s="8" t="s">
        <v>11</v>
      </c>
      <c r="D36" s="8" t="s">
        <v>11</v>
      </c>
      <c r="E36" s="8" t="s">
        <v>5</v>
      </c>
      <c r="F36" s="8" t="s">
        <v>5</v>
      </c>
      <c r="G36" s="14">
        <f t="shared" si="4"/>
        <v>512491.4599999999</v>
      </c>
      <c r="H36" s="11">
        <f t="shared" si="1"/>
        <v>0.1</v>
      </c>
      <c r="I36" s="12">
        <f t="shared" si="5"/>
        <v>30</v>
      </c>
      <c r="J36" s="13">
        <f t="shared" si="16"/>
        <v>4212.2612493184652</v>
      </c>
      <c r="K36" s="13">
        <f t="shared" si="6"/>
        <v>4212.26</v>
      </c>
      <c r="L36" s="13">
        <f t="shared" si="19"/>
        <v>4212.26</v>
      </c>
      <c r="M36" s="13">
        <f t="shared" si="8"/>
        <v>83716.42</v>
      </c>
      <c r="N36" s="13">
        <f t="shared" si="9"/>
        <v>87928.68</v>
      </c>
      <c r="O36" s="13">
        <v>0</v>
      </c>
      <c r="P36" s="13"/>
      <c r="Q36" s="13">
        <f t="shared" si="17"/>
        <v>0</v>
      </c>
      <c r="R36" s="13">
        <f t="shared" si="10"/>
        <v>0</v>
      </c>
      <c r="S36" s="13">
        <f t="shared" si="11"/>
        <v>0</v>
      </c>
      <c r="T36" s="13">
        <f t="shared" si="12"/>
        <v>428775.03999999992</v>
      </c>
      <c r="V36" s="24">
        <f t="shared" si="13"/>
        <v>1.2493179999999999E-3</v>
      </c>
    </row>
    <row r="37" spans="1:22" x14ac:dyDescent="0.25">
      <c r="A37" s="8">
        <f t="shared" si="3"/>
        <v>34</v>
      </c>
      <c r="B37" s="9">
        <v>43794</v>
      </c>
      <c r="C37" s="8" t="s">
        <v>11</v>
      </c>
      <c r="D37" s="8" t="s">
        <v>11</v>
      </c>
      <c r="E37" s="8" t="s">
        <v>5</v>
      </c>
      <c r="F37" s="8" t="s">
        <v>11</v>
      </c>
      <c r="G37" s="14">
        <f t="shared" si="4"/>
        <v>428775.03999999992</v>
      </c>
      <c r="H37" s="11">
        <f t="shared" si="1"/>
        <v>0.1</v>
      </c>
      <c r="I37" s="12">
        <f t="shared" si="5"/>
        <v>31</v>
      </c>
      <c r="J37" s="13">
        <f t="shared" si="16"/>
        <v>3641.6522739755342</v>
      </c>
      <c r="K37" s="13">
        <f t="shared" si="6"/>
        <v>3641.65</v>
      </c>
      <c r="L37" s="13">
        <f t="shared" si="19"/>
        <v>3641.65</v>
      </c>
      <c r="M37" s="13">
        <f t="shared" si="8"/>
        <v>0</v>
      </c>
      <c r="N37" s="13">
        <f t="shared" si="9"/>
        <v>3641.65</v>
      </c>
      <c r="O37" s="13">
        <v>0</v>
      </c>
      <c r="P37" s="13"/>
      <c r="Q37" s="13">
        <f t="shared" si="17"/>
        <v>0</v>
      </c>
      <c r="R37" s="13">
        <f t="shared" si="10"/>
        <v>0</v>
      </c>
      <c r="S37" s="13">
        <f t="shared" si="11"/>
        <v>0</v>
      </c>
      <c r="T37" s="13">
        <f t="shared" si="12"/>
        <v>428775.03999999992</v>
      </c>
      <c r="V37" s="24">
        <f t="shared" si="13"/>
        <v>2.273976E-3</v>
      </c>
    </row>
    <row r="38" spans="1:22" x14ac:dyDescent="0.25">
      <c r="A38" s="8">
        <f t="shared" si="3"/>
        <v>35</v>
      </c>
      <c r="B38" s="9">
        <v>43824</v>
      </c>
      <c r="C38" s="8" t="s">
        <v>11</v>
      </c>
      <c r="D38" s="8" t="s">
        <v>11</v>
      </c>
      <c r="E38" s="8" t="s">
        <v>5</v>
      </c>
      <c r="F38" s="8" t="s">
        <v>11</v>
      </c>
      <c r="G38" s="14">
        <f t="shared" si="4"/>
        <v>428775.03999999992</v>
      </c>
      <c r="H38" s="11">
        <f t="shared" si="1"/>
        <v>0.1</v>
      </c>
      <c r="I38" s="12">
        <f t="shared" si="5"/>
        <v>30</v>
      </c>
      <c r="J38" s="13">
        <f t="shared" si="16"/>
        <v>3524.1806849349041</v>
      </c>
      <c r="K38" s="13">
        <f t="shared" si="6"/>
        <v>3524.18</v>
      </c>
      <c r="L38" s="13">
        <f t="shared" si="19"/>
        <v>3524.18</v>
      </c>
      <c r="M38" s="13">
        <f t="shared" si="8"/>
        <v>0</v>
      </c>
      <c r="N38" s="13">
        <f t="shared" si="9"/>
        <v>3524.18</v>
      </c>
      <c r="O38" s="13">
        <v>0</v>
      </c>
      <c r="P38" s="13"/>
      <c r="Q38" s="13">
        <f t="shared" si="17"/>
        <v>0</v>
      </c>
      <c r="R38" s="13">
        <f t="shared" si="10"/>
        <v>0</v>
      </c>
      <c r="S38" s="13">
        <f t="shared" si="11"/>
        <v>0</v>
      </c>
      <c r="T38" s="13">
        <f t="shared" si="12"/>
        <v>428775.03999999992</v>
      </c>
      <c r="V38" s="24">
        <f t="shared" si="13"/>
        <v>6.8493500000000001E-4</v>
      </c>
    </row>
    <row r="39" spans="1:22" x14ac:dyDescent="0.25">
      <c r="A39" s="8">
        <f t="shared" si="3"/>
        <v>36</v>
      </c>
      <c r="B39" s="9">
        <v>43855</v>
      </c>
      <c r="C39" s="8" t="s">
        <v>11</v>
      </c>
      <c r="D39" s="8" t="s">
        <v>11</v>
      </c>
      <c r="E39" s="8" t="s">
        <v>5</v>
      </c>
      <c r="F39" s="8" t="s">
        <v>5</v>
      </c>
      <c r="G39" s="14">
        <f t="shared" si="4"/>
        <v>428775.03999999992</v>
      </c>
      <c r="H39" s="11">
        <f t="shared" si="1"/>
        <v>0.1</v>
      </c>
      <c r="I39" s="12">
        <f t="shared" si="5"/>
        <v>31</v>
      </c>
      <c r="J39" s="13">
        <f t="shared" si="16"/>
        <v>3641.6517095925342</v>
      </c>
      <c r="K39" s="13">
        <f t="shared" si="6"/>
        <v>3641.65</v>
      </c>
      <c r="L39" s="13">
        <f t="shared" si="19"/>
        <v>3641.65</v>
      </c>
      <c r="M39" s="13">
        <f t="shared" si="8"/>
        <v>84287.03</v>
      </c>
      <c r="N39" s="13">
        <f t="shared" si="9"/>
        <v>87928.68</v>
      </c>
      <c r="O39" s="13">
        <v>0</v>
      </c>
      <c r="P39" s="13"/>
      <c r="Q39" s="13">
        <f t="shared" si="17"/>
        <v>0</v>
      </c>
      <c r="R39" s="13">
        <f t="shared" si="10"/>
        <v>0</v>
      </c>
      <c r="S39" s="13">
        <f t="shared" si="11"/>
        <v>0</v>
      </c>
      <c r="T39" s="13">
        <f t="shared" si="12"/>
        <v>344488.00999999989</v>
      </c>
      <c r="V39" s="24">
        <f t="shared" si="13"/>
        <v>1.7095929999999999E-3</v>
      </c>
    </row>
    <row r="40" spans="1:22" x14ac:dyDescent="0.25">
      <c r="A40" s="8">
        <f t="shared" si="3"/>
        <v>37</v>
      </c>
      <c r="B40" s="9">
        <v>43886</v>
      </c>
      <c r="C40" s="8" t="s">
        <v>11</v>
      </c>
      <c r="D40" s="8" t="s">
        <v>11</v>
      </c>
      <c r="E40" s="8" t="s">
        <v>5</v>
      </c>
      <c r="F40" s="8" t="s">
        <v>11</v>
      </c>
      <c r="G40" s="14">
        <f t="shared" si="4"/>
        <v>344488.00999999989</v>
      </c>
      <c r="H40" s="11">
        <f t="shared" si="1"/>
        <v>0.1</v>
      </c>
      <c r="I40" s="12">
        <f t="shared" si="5"/>
        <v>31</v>
      </c>
      <c r="J40" s="13">
        <f t="shared" si="16"/>
        <v>2925.7902876751914</v>
      </c>
      <c r="K40" s="13">
        <f t="shared" si="6"/>
        <v>2925.79</v>
      </c>
      <c r="L40" s="13">
        <f t="shared" si="19"/>
        <v>2925.79</v>
      </c>
      <c r="M40" s="13">
        <f t="shared" si="8"/>
        <v>0</v>
      </c>
      <c r="N40" s="13">
        <f t="shared" si="9"/>
        <v>2925.79</v>
      </c>
      <c r="O40" s="13">
        <v>0</v>
      </c>
      <c r="P40" s="13"/>
      <c r="Q40" s="13">
        <f t="shared" si="17"/>
        <v>0</v>
      </c>
      <c r="R40" s="13">
        <f t="shared" si="10"/>
        <v>0</v>
      </c>
      <c r="S40" s="13">
        <f t="shared" si="11"/>
        <v>0</v>
      </c>
      <c r="T40" s="13">
        <f t="shared" si="12"/>
        <v>344488.00999999989</v>
      </c>
      <c r="V40" s="24">
        <f t="shared" si="13"/>
        <v>2.8767499999999999E-4</v>
      </c>
    </row>
    <row r="41" spans="1:22" x14ac:dyDescent="0.25">
      <c r="A41" s="8">
        <f t="shared" si="3"/>
        <v>38</v>
      </c>
      <c r="B41" s="9">
        <v>43915</v>
      </c>
      <c r="C41" s="8" t="s">
        <v>11</v>
      </c>
      <c r="D41" s="8" t="s">
        <v>11</v>
      </c>
      <c r="E41" s="8" t="s">
        <v>5</v>
      </c>
      <c r="F41" s="8" t="s">
        <v>11</v>
      </c>
      <c r="G41" s="14">
        <f t="shared" si="4"/>
        <v>344488.00999999989</v>
      </c>
      <c r="H41" s="11">
        <f t="shared" si="1"/>
        <v>0.1</v>
      </c>
      <c r="I41" s="12">
        <f t="shared" si="5"/>
        <v>29</v>
      </c>
      <c r="J41" s="13">
        <f t="shared" si="16"/>
        <v>2737.0283123325339</v>
      </c>
      <c r="K41" s="13">
        <f t="shared" si="6"/>
        <v>2737.03</v>
      </c>
      <c r="L41" s="13">
        <f t="shared" si="19"/>
        <v>2737.03</v>
      </c>
      <c r="M41" s="13">
        <f t="shared" si="8"/>
        <v>0</v>
      </c>
      <c r="N41" s="13">
        <f t="shared" si="9"/>
        <v>2737.03</v>
      </c>
      <c r="O41" s="13">
        <v>0</v>
      </c>
      <c r="P41" s="13"/>
      <c r="Q41" s="13">
        <f t="shared" si="17"/>
        <v>0</v>
      </c>
      <c r="R41" s="13">
        <f t="shared" si="10"/>
        <v>0</v>
      </c>
      <c r="S41" s="13">
        <f t="shared" si="11"/>
        <v>0</v>
      </c>
      <c r="T41" s="13">
        <f t="shared" si="12"/>
        <v>344488.00999999989</v>
      </c>
      <c r="V41" s="24">
        <f t="shared" si="13"/>
        <v>-1.6876669999999999E-3</v>
      </c>
    </row>
    <row r="42" spans="1:22" x14ac:dyDescent="0.25">
      <c r="A42" s="8">
        <f t="shared" si="3"/>
        <v>39</v>
      </c>
      <c r="B42" s="9">
        <v>43946</v>
      </c>
      <c r="C42" s="8" t="s">
        <v>11</v>
      </c>
      <c r="D42" s="8" t="s">
        <v>11</v>
      </c>
      <c r="E42" s="8" t="s">
        <v>5</v>
      </c>
      <c r="F42" s="8" t="s">
        <v>5</v>
      </c>
      <c r="G42" s="14">
        <f t="shared" si="4"/>
        <v>344488.00999999989</v>
      </c>
      <c r="H42" s="11">
        <f t="shared" si="1"/>
        <v>0.1</v>
      </c>
      <c r="I42" s="12">
        <f t="shared" si="5"/>
        <v>31</v>
      </c>
      <c r="J42" s="13">
        <f t="shared" si="16"/>
        <v>2925.786890415191</v>
      </c>
      <c r="K42" s="13">
        <f t="shared" si="6"/>
        <v>2925.79</v>
      </c>
      <c r="L42" s="13">
        <f t="shared" si="19"/>
        <v>2925.79</v>
      </c>
      <c r="M42" s="13">
        <f t="shared" si="8"/>
        <v>85002.89</v>
      </c>
      <c r="N42" s="13">
        <f t="shared" si="9"/>
        <v>87928.68</v>
      </c>
      <c r="O42" s="13">
        <v>0</v>
      </c>
      <c r="P42" s="13"/>
      <c r="Q42" s="13">
        <f t="shared" si="17"/>
        <v>0</v>
      </c>
      <c r="R42" s="13">
        <f t="shared" si="10"/>
        <v>0</v>
      </c>
      <c r="S42" s="13">
        <f t="shared" si="11"/>
        <v>0</v>
      </c>
      <c r="T42" s="13">
        <f t="shared" si="12"/>
        <v>259485.11999999988</v>
      </c>
      <c r="V42" s="24">
        <f t="shared" si="13"/>
        <v>-3.1095850000000002E-3</v>
      </c>
    </row>
    <row r="43" spans="1:22" x14ac:dyDescent="0.25">
      <c r="A43" s="8">
        <f t="shared" si="3"/>
        <v>40</v>
      </c>
      <c r="B43" s="9">
        <v>43976</v>
      </c>
      <c r="C43" s="8" t="s">
        <v>11</v>
      </c>
      <c r="D43" s="8" t="s">
        <v>11</v>
      </c>
      <c r="E43" s="8" t="s">
        <v>5</v>
      </c>
      <c r="F43" s="8" t="s">
        <v>11</v>
      </c>
      <c r="G43" s="14">
        <f t="shared" si="4"/>
        <v>259485.11999999988</v>
      </c>
      <c r="H43" s="11">
        <f t="shared" si="1"/>
        <v>0.1</v>
      </c>
      <c r="I43" s="12">
        <f t="shared" si="5"/>
        <v>30</v>
      </c>
      <c r="J43" s="13">
        <f t="shared" si="16"/>
        <v>2132.7513013739031</v>
      </c>
      <c r="K43" s="13">
        <f t="shared" si="6"/>
        <v>2132.75</v>
      </c>
      <c r="L43" s="13">
        <f t="shared" si="19"/>
        <v>2132.75</v>
      </c>
      <c r="M43" s="13">
        <f t="shared" si="8"/>
        <v>0</v>
      </c>
      <c r="N43" s="13">
        <f t="shared" si="9"/>
        <v>2132.75</v>
      </c>
      <c r="O43" s="13">
        <v>0</v>
      </c>
      <c r="P43" s="13"/>
      <c r="Q43" s="13">
        <f t="shared" si="17"/>
        <v>0</v>
      </c>
      <c r="R43" s="13">
        <f t="shared" si="10"/>
        <v>0</v>
      </c>
      <c r="S43" s="13">
        <f t="shared" si="11"/>
        <v>0</v>
      </c>
      <c r="T43" s="13">
        <f t="shared" si="12"/>
        <v>259485.11999999988</v>
      </c>
      <c r="V43" s="24">
        <f t="shared" si="13"/>
        <v>1.3013740000000001E-3</v>
      </c>
    </row>
    <row r="44" spans="1:22" x14ac:dyDescent="0.25">
      <c r="A44" s="8">
        <f t="shared" si="3"/>
        <v>41</v>
      </c>
      <c r="B44" s="9">
        <v>44007</v>
      </c>
      <c r="C44" s="8" t="s">
        <v>11</v>
      </c>
      <c r="D44" s="8" t="s">
        <v>11</v>
      </c>
      <c r="E44" s="8" t="s">
        <v>5</v>
      </c>
      <c r="F44" s="8" t="s">
        <v>11</v>
      </c>
      <c r="G44" s="14">
        <f t="shared" si="4"/>
        <v>259485.11999999988</v>
      </c>
      <c r="H44" s="11">
        <f t="shared" si="1"/>
        <v>0.1</v>
      </c>
      <c r="I44" s="12">
        <f t="shared" si="5"/>
        <v>31</v>
      </c>
      <c r="J44" s="13">
        <f t="shared" si="16"/>
        <v>2203.8475260315331</v>
      </c>
      <c r="K44" s="13">
        <f t="shared" si="6"/>
        <v>2203.85</v>
      </c>
      <c r="L44" s="13">
        <f t="shared" si="19"/>
        <v>2203.85</v>
      </c>
      <c r="M44" s="13">
        <f t="shared" si="8"/>
        <v>0</v>
      </c>
      <c r="N44" s="13">
        <f t="shared" si="9"/>
        <v>2203.85</v>
      </c>
      <c r="O44" s="13">
        <v>0</v>
      </c>
      <c r="P44" s="13"/>
      <c r="Q44" s="13">
        <f t="shared" si="17"/>
        <v>0</v>
      </c>
      <c r="R44" s="13">
        <f t="shared" si="10"/>
        <v>0</v>
      </c>
      <c r="S44" s="13">
        <f t="shared" si="11"/>
        <v>0</v>
      </c>
      <c r="T44" s="13">
        <f t="shared" si="12"/>
        <v>259485.11999999988</v>
      </c>
      <c r="V44" s="24">
        <f t="shared" si="13"/>
        <v>-2.473968E-3</v>
      </c>
    </row>
    <row r="45" spans="1:22" x14ac:dyDescent="0.25">
      <c r="A45" s="8">
        <f t="shared" si="3"/>
        <v>42</v>
      </c>
      <c r="B45" s="9">
        <v>44037</v>
      </c>
      <c r="C45" s="8" t="s">
        <v>11</v>
      </c>
      <c r="D45" s="8" t="s">
        <v>11</v>
      </c>
      <c r="E45" s="8" t="s">
        <v>5</v>
      </c>
      <c r="F45" s="8" t="s">
        <v>5</v>
      </c>
      <c r="G45" s="14">
        <f t="shared" si="4"/>
        <v>259485.11999999988</v>
      </c>
      <c r="H45" s="11">
        <f t="shared" si="1"/>
        <v>0.1</v>
      </c>
      <c r="I45" s="12">
        <f t="shared" si="5"/>
        <v>30</v>
      </c>
      <c r="J45" s="13">
        <f t="shared" si="16"/>
        <v>2132.7519369909032</v>
      </c>
      <c r="K45" s="13">
        <f t="shared" si="6"/>
        <v>2132.75</v>
      </c>
      <c r="L45" s="13">
        <f t="shared" si="19"/>
        <v>2132.75</v>
      </c>
      <c r="M45" s="13">
        <f t="shared" si="8"/>
        <v>85795.93</v>
      </c>
      <c r="N45" s="13">
        <f t="shared" si="9"/>
        <v>87928.68</v>
      </c>
      <c r="O45" s="13">
        <v>0</v>
      </c>
      <c r="P45" s="13"/>
      <c r="Q45" s="13">
        <f t="shared" si="17"/>
        <v>0</v>
      </c>
      <c r="R45" s="13">
        <f t="shared" si="10"/>
        <v>0</v>
      </c>
      <c r="S45" s="13">
        <f t="shared" si="11"/>
        <v>0</v>
      </c>
      <c r="T45" s="13">
        <f t="shared" si="12"/>
        <v>173689.18999999989</v>
      </c>
      <c r="V45" s="24">
        <f t="shared" si="13"/>
        <v>1.9369910000000001E-3</v>
      </c>
    </row>
    <row r="46" spans="1:22" x14ac:dyDescent="0.25">
      <c r="A46" s="8">
        <f t="shared" si="3"/>
        <v>43</v>
      </c>
      <c r="B46" s="9">
        <v>44068</v>
      </c>
      <c r="C46" s="8" t="s">
        <v>11</v>
      </c>
      <c r="D46" s="8" t="s">
        <v>11</v>
      </c>
      <c r="E46" s="8" t="s">
        <v>5</v>
      </c>
      <c r="F46" s="8" t="s">
        <v>11</v>
      </c>
      <c r="G46" s="14">
        <f t="shared" si="4"/>
        <v>173689.18999999989</v>
      </c>
      <c r="H46" s="11">
        <f t="shared" si="1"/>
        <v>0.1</v>
      </c>
      <c r="I46" s="12">
        <f t="shared" si="5"/>
        <v>31</v>
      </c>
      <c r="J46" s="13">
        <f t="shared" si="16"/>
        <v>1475.170400004698</v>
      </c>
      <c r="K46" s="13">
        <f t="shared" si="6"/>
        <v>1475.17</v>
      </c>
      <c r="L46" s="13">
        <f t="shared" si="19"/>
        <v>1475.17</v>
      </c>
      <c r="M46" s="13">
        <f t="shared" si="8"/>
        <v>0</v>
      </c>
      <c r="N46" s="13">
        <f t="shared" si="9"/>
        <v>1475.17</v>
      </c>
      <c r="O46" s="13">
        <v>0</v>
      </c>
      <c r="P46" s="13"/>
      <c r="Q46" s="13">
        <f t="shared" si="17"/>
        <v>0</v>
      </c>
      <c r="R46" s="13">
        <f t="shared" si="10"/>
        <v>0</v>
      </c>
      <c r="S46" s="13">
        <f t="shared" si="11"/>
        <v>0</v>
      </c>
      <c r="T46" s="13">
        <f t="shared" si="12"/>
        <v>173689.18999999989</v>
      </c>
      <c r="V46" s="24">
        <f t="shared" si="13"/>
        <v>4.0000499999999999E-4</v>
      </c>
    </row>
    <row r="47" spans="1:22" x14ac:dyDescent="0.25">
      <c r="A47" s="8">
        <f t="shared" si="3"/>
        <v>44</v>
      </c>
      <c r="B47" s="9">
        <v>44099</v>
      </c>
      <c r="C47" s="8" t="s">
        <v>11</v>
      </c>
      <c r="D47" s="8" t="s">
        <v>11</v>
      </c>
      <c r="E47" s="8" t="s">
        <v>5</v>
      </c>
      <c r="F47" s="8" t="s">
        <v>11</v>
      </c>
      <c r="G47" s="14">
        <f t="shared" si="4"/>
        <v>173689.18999999989</v>
      </c>
      <c r="H47" s="11">
        <f t="shared" si="1"/>
        <v>0.1</v>
      </c>
      <c r="I47" s="12">
        <f t="shared" si="5"/>
        <v>31</v>
      </c>
      <c r="J47" s="13">
        <f t="shared" si="16"/>
        <v>1475.1688630186979</v>
      </c>
      <c r="K47" s="13">
        <f t="shared" si="6"/>
        <v>1475.17</v>
      </c>
      <c r="L47" s="13">
        <f t="shared" si="19"/>
        <v>1475.17</v>
      </c>
      <c r="M47" s="13">
        <f t="shared" si="8"/>
        <v>0</v>
      </c>
      <c r="N47" s="13">
        <f t="shared" si="9"/>
        <v>1475.17</v>
      </c>
      <c r="O47" s="13">
        <v>0</v>
      </c>
      <c r="P47" s="13"/>
      <c r="Q47" s="13">
        <f t="shared" si="17"/>
        <v>0</v>
      </c>
      <c r="R47" s="13">
        <f t="shared" si="10"/>
        <v>0</v>
      </c>
      <c r="S47" s="13">
        <f t="shared" si="11"/>
        <v>0</v>
      </c>
      <c r="T47" s="13">
        <f t="shared" si="12"/>
        <v>173689.18999999989</v>
      </c>
      <c r="V47" s="24">
        <f t="shared" si="13"/>
        <v>-1.136981E-3</v>
      </c>
    </row>
    <row r="48" spans="1:22" x14ac:dyDescent="0.25">
      <c r="A48" s="8">
        <f t="shared" si="3"/>
        <v>45</v>
      </c>
      <c r="B48" s="9">
        <v>44129</v>
      </c>
      <c r="C48" s="8" t="s">
        <v>11</v>
      </c>
      <c r="D48" s="8" t="s">
        <v>11</v>
      </c>
      <c r="E48" s="8" t="s">
        <v>5</v>
      </c>
      <c r="F48" s="8" t="s">
        <v>5</v>
      </c>
      <c r="G48" s="14">
        <f t="shared" si="4"/>
        <v>173689.18999999989</v>
      </c>
      <c r="H48" s="11">
        <f t="shared" si="1"/>
        <v>0.1</v>
      </c>
      <c r="I48" s="12">
        <f t="shared" si="5"/>
        <v>30</v>
      </c>
      <c r="J48" s="13">
        <f t="shared" si="16"/>
        <v>1427.5812465806432</v>
      </c>
      <c r="K48" s="13">
        <f t="shared" si="6"/>
        <v>1427.58</v>
      </c>
      <c r="L48" s="13">
        <f t="shared" si="19"/>
        <v>1427.58</v>
      </c>
      <c r="M48" s="13">
        <f t="shared" si="8"/>
        <v>86501.099999999991</v>
      </c>
      <c r="N48" s="13">
        <f t="shared" si="9"/>
        <v>87928.68</v>
      </c>
      <c r="O48" s="13">
        <v>0</v>
      </c>
      <c r="P48" s="13"/>
      <c r="Q48" s="13">
        <f t="shared" si="17"/>
        <v>0</v>
      </c>
      <c r="R48" s="13">
        <f t="shared" si="10"/>
        <v>0</v>
      </c>
      <c r="S48" s="13">
        <f t="shared" si="11"/>
        <v>0</v>
      </c>
      <c r="T48" s="13">
        <f t="shared" si="12"/>
        <v>87188.089999999895</v>
      </c>
      <c r="V48" s="24">
        <f t="shared" si="13"/>
        <v>1.2465810000000001E-3</v>
      </c>
    </row>
    <row r="49" spans="1:22" x14ac:dyDescent="0.25">
      <c r="A49" s="8">
        <f t="shared" si="3"/>
        <v>46</v>
      </c>
      <c r="B49" s="9">
        <v>44160</v>
      </c>
      <c r="C49" s="8" t="s">
        <v>11</v>
      </c>
      <c r="D49" s="8" t="s">
        <v>11</v>
      </c>
      <c r="E49" s="8" t="s">
        <v>5</v>
      </c>
      <c r="F49" s="8" t="s">
        <v>11</v>
      </c>
      <c r="G49" s="14">
        <f t="shared" si="4"/>
        <v>87188.089999999895</v>
      </c>
      <c r="H49" s="11">
        <f t="shared" si="1"/>
        <v>0.1</v>
      </c>
      <c r="I49" s="12">
        <f t="shared" si="5"/>
        <v>31</v>
      </c>
      <c r="J49" s="13">
        <f t="shared" si="16"/>
        <v>740.50283288236903</v>
      </c>
      <c r="K49" s="13">
        <f t="shared" si="6"/>
        <v>740.5</v>
      </c>
      <c r="L49" s="13">
        <f t="shared" si="19"/>
        <v>740.5</v>
      </c>
      <c r="M49" s="13">
        <f t="shared" si="8"/>
        <v>0</v>
      </c>
      <c r="N49" s="13">
        <f t="shared" si="9"/>
        <v>740.5</v>
      </c>
      <c r="O49" s="13">
        <v>0</v>
      </c>
      <c r="P49" s="13"/>
      <c r="Q49" s="13">
        <f t="shared" si="17"/>
        <v>0</v>
      </c>
      <c r="R49" s="13">
        <f t="shared" si="10"/>
        <v>0</v>
      </c>
      <c r="S49" s="13">
        <f t="shared" si="11"/>
        <v>0</v>
      </c>
      <c r="T49" s="13">
        <f t="shared" si="12"/>
        <v>87188.089999999895</v>
      </c>
      <c r="V49" s="24">
        <f t="shared" si="13"/>
        <v>2.8328820000000001E-3</v>
      </c>
    </row>
    <row r="50" spans="1:22" x14ac:dyDescent="0.25">
      <c r="A50" s="8">
        <f t="shared" si="3"/>
        <v>47</v>
      </c>
      <c r="B50" s="9">
        <v>44190</v>
      </c>
      <c r="C50" s="8" t="s">
        <v>11</v>
      </c>
      <c r="D50" s="8" t="s">
        <v>11</v>
      </c>
      <c r="E50" s="8" t="s">
        <v>5</v>
      </c>
      <c r="F50" s="8" t="s">
        <v>11</v>
      </c>
      <c r="G50" s="14">
        <f t="shared" si="4"/>
        <v>87188.089999999895</v>
      </c>
      <c r="H50" s="11">
        <f t="shared" si="1"/>
        <v>0.1</v>
      </c>
      <c r="I50" s="12">
        <f t="shared" si="5"/>
        <v>30</v>
      </c>
      <c r="J50" s="13">
        <f t="shared" si="16"/>
        <v>716.61727123816354</v>
      </c>
      <c r="K50" s="13">
        <f t="shared" si="6"/>
        <v>716.62</v>
      </c>
      <c r="L50" s="13">
        <f t="shared" si="19"/>
        <v>716.62</v>
      </c>
      <c r="M50" s="13">
        <f t="shared" si="8"/>
        <v>0</v>
      </c>
      <c r="N50" s="13">
        <f t="shared" si="9"/>
        <v>716.62</v>
      </c>
      <c r="O50" s="13">
        <v>0</v>
      </c>
      <c r="P50" s="13"/>
      <c r="Q50" s="13">
        <f t="shared" si="17"/>
        <v>0</v>
      </c>
      <c r="R50" s="13">
        <f t="shared" si="10"/>
        <v>0</v>
      </c>
      <c r="S50" s="13">
        <f t="shared" si="11"/>
        <v>0</v>
      </c>
      <c r="T50" s="13">
        <f t="shared" si="12"/>
        <v>87188.089999999895</v>
      </c>
      <c r="V50" s="24">
        <f t="shared" si="13"/>
        <v>-2.728762E-3</v>
      </c>
    </row>
    <row r="51" spans="1:22" x14ac:dyDescent="0.25">
      <c r="A51" s="8">
        <f t="shared" si="3"/>
        <v>48</v>
      </c>
      <c r="B51" s="9">
        <v>44221</v>
      </c>
      <c r="C51" s="8" t="s">
        <v>11</v>
      </c>
      <c r="D51" s="8" t="s">
        <v>11</v>
      </c>
      <c r="E51" s="8" t="s">
        <v>5</v>
      </c>
      <c r="F51" s="8" t="s">
        <v>5</v>
      </c>
      <c r="G51" s="14">
        <f t="shared" si="4"/>
        <v>87188.089999999895</v>
      </c>
      <c r="H51" s="11">
        <f t="shared" si="1"/>
        <v>0.1</v>
      </c>
      <c r="I51" s="12">
        <f t="shared" si="5"/>
        <v>31</v>
      </c>
      <c r="J51" s="13">
        <f t="shared" si="16"/>
        <v>740.49885753936906</v>
      </c>
      <c r="K51" s="13">
        <f t="shared" si="6"/>
        <v>740.5</v>
      </c>
      <c r="L51" s="13">
        <f>J51+R50-S50</f>
        <v>740.49885753936906</v>
      </c>
      <c r="M51" s="13">
        <f>T50</f>
        <v>87188.089999999895</v>
      </c>
      <c r="N51" s="13">
        <f>M51+L51</f>
        <v>87928.58885753926</v>
      </c>
      <c r="O51" s="13">
        <v>0</v>
      </c>
      <c r="P51" s="13"/>
      <c r="Q51" s="13">
        <f t="shared" si="17"/>
        <v>0</v>
      </c>
      <c r="R51" s="13">
        <f t="shared" si="10"/>
        <v>1.1424606309446972E-3</v>
      </c>
      <c r="S51" s="13">
        <f t="shared" si="11"/>
        <v>0</v>
      </c>
      <c r="T51" s="13">
        <f t="shared" si="12"/>
        <v>0</v>
      </c>
      <c r="V51" s="24">
        <f t="shared" si="13"/>
        <v>-1.142461E-3</v>
      </c>
    </row>
    <row r="52" spans="1:22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6">
        <f>SUM(J3:J51)</f>
        <v>268947.64803574927</v>
      </c>
      <c r="K52" s="16"/>
      <c r="L52" s="16">
        <f>SUM(L3:L51)</f>
        <v>268947.63885753934</v>
      </c>
      <c r="M52" s="16">
        <f>SUM(M3:M51)</f>
        <v>999999.99999999988</v>
      </c>
      <c r="N52" s="16">
        <f>SUM(N3:N51)</f>
        <v>1268947.6388575393</v>
      </c>
      <c r="O52" s="15"/>
      <c r="P52" s="15"/>
      <c r="Q52" s="16">
        <f>SUM(Q3:Q51)</f>
        <v>0</v>
      </c>
      <c r="R52" s="15"/>
      <c r="S52" s="15"/>
      <c r="T52" s="15"/>
    </row>
    <row r="55" spans="1:22" x14ac:dyDescent="0.25">
      <c r="N55" s="5"/>
    </row>
  </sheetData>
  <dataValidations disablePrompts="1" count="2">
    <dataValidation type="list" allowBlank="1" showInputMessage="1" showErrorMessage="1" sqref="H1">
      <formula1>"PD,AD"</formula1>
    </dataValidation>
    <dataValidation type="list" allowBlank="1" showInputMessage="1" showErrorMessage="1" sqref="S1">
      <formula1>"DD, PS, FI, ET, NI"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V53"/>
  <sheetViews>
    <sheetView workbookViewId="0">
      <pane ySplit="2" topLeftCell="A3" activePane="bottomLeft" state="frozen"/>
      <selection pane="bottomLeft" activeCell="L17" sqref="L17"/>
    </sheetView>
  </sheetViews>
  <sheetFormatPr defaultRowHeight="15" x14ac:dyDescent="0.25"/>
  <cols>
    <col min="1" max="1" width="5.5703125" style="1" bestFit="1" customWidth="1"/>
    <col min="2" max="2" width="10.140625" style="1" bestFit="1" customWidth="1"/>
    <col min="3" max="3" width="6.140625" style="1" bestFit="1" customWidth="1"/>
    <col min="4" max="4" width="4.28515625" style="1" bestFit="1" customWidth="1"/>
    <col min="5" max="5" width="7" style="1" bestFit="1" customWidth="1"/>
    <col min="6" max="6" width="4.42578125" style="1" bestFit="1" customWidth="1"/>
    <col min="7" max="7" width="13.7109375" style="1" bestFit="1" customWidth="1"/>
    <col min="8" max="8" width="7.140625" style="1" bestFit="1" customWidth="1"/>
    <col min="9" max="9" width="5.140625" style="1" bestFit="1" customWidth="1"/>
    <col min="10" max="10" width="18" style="1" bestFit="1" customWidth="1"/>
    <col min="11" max="11" width="18" style="1" customWidth="1"/>
    <col min="12" max="12" width="13.28515625" style="1" bestFit="1" customWidth="1"/>
    <col min="13" max="14" width="12.5703125" style="1" bestFit="1" customWidth="1"/>
    <col min="15" max="15" width="13.5703125" style="1" bestFit="1" customWidth="1"/>
    <col min="16" max="16" width="11" style="1" bestFit="1" customWidth="1"/>
    <col min="17" max="17" width="11" style="1" customWidth="1"/>
    <col min="18" max="18" width="11.140625" style="1" bestFit="1" customWidth="1"/>
    <col min="19" max="19" width="11" style="1" bestFit="1" customWidth="1"/>
    <col min="20" max="20" width="12.5703125" style="1" bestFit="1" customWidth="1"/>
    <col min="21" max="21" width="9.140625" style="1"/>
    <col min="22" max="22" width="10.7109375" style="1" bestFit="1" customWidth="1"/>
    <col min="23" max="16384" width="9.140625" style="1"/>
  </cols>
  <sheetData>
    <row r="1" spans="1:22" x14ac:dyDescent="0.25">
      <c r="G1" s="1" t="s">
        <v>21</v>
      </c>
      <c r="H1" s="17" t="s">
        <v>26</v>
      </c>
      <c r="J1" s="1" t="s">
        <v>35</v>
      </c>
      <c r="N1" s="3">
        <v>83333.33</v>
      </c>
      <c r="O1" s="5">
        <f>N1-M52</f>
        <v>-4.0000000124564394E-2</v>
      </c>
      <c r="Q1" s="3" t="s">
        <v>22</v>
      </c>
      <c r="R1" s="3">
        <v>10000</v>
      </c>
      <c r="S1" s="17" t="s">
        <v>32</v>
      </c>
      <c r="T1" s="4">
        <f>ROUND(IF(S1="FI",R1,IF(S1="NI",R1/5,IF(S1="ET",R1/48,0))),2)</f>
        <v>2000</v>
      </c>
    </row>
    <row r="2" spans="1:22" s="2" customFormat="1" x14ac:dyDescent="0.25">
      <c r="A2" s="6" t="s">
        <v>3</v>
      </c>
      <c r="B2" s="7" t="s">
        <v>0</v>
      </c>
      <c r="C2" s="7" t="s">
        <v>19</v>
      </c>
      <c r="D2" s="7" t="s">
        <v>6</v>
      </c>
      <c r="E2" s="7" t="s">
        <v>13</v>
      </c>
      <c r="F2" s="7" t="s">
        <v>7</v>
      </c>
      <c r="G2" s="7" t="s">
        <v>14</v>
      </c>
      <c r="H2" s="7" t="s">
        <v>2</v>
      </c>
      <c r="I2" s="7" t="s">
        <v>1</v>
      </c>
      <c r="J2" s="7" t="s">
        <v>15</v>
      </c>
      <c r="K2" s="7" t="s">
        <v>28</v>
      </c>
      <c r="L2" s="7" t="s">
        <v>16</v>
      </c>
      <c r="M2" s="7" t="s">
        <v>10</v>
      </c>
      <c r="N2" s="7" t="s">
        <v>9</v>
      </c>
      <c r="O2" s="7" t="s">
        <v>8</v>
      </c>
      <c r="P2" s="7" t="s">
        <v>20</v>
      </c>
      <c r="Q2" s="7" t="s">
        <v>24</v>
      </c>
      <c r="R2" s="7" t="s">
        <v>17</v>
      </c>
      <c r="S2" s="7" t="s">
        <v>25</v>
      </c>
      <c r="T2" s="7" t="s">
        <v>4</v>
      </c>
      <c r="V2" s="2" t="s">
        <v>29</v>
      </c>
    </row>
    <row r="3" spans="1:22" x14ac:dyDescent="0.25">
      <c r="A3" s="8">
        <v>0</v>
      </c>
      <c r="B3" s="9">
        <v>42745</v>
      </c>
      <c r="C3" s="9"/>
      <c r="D3" s="8" t="s">
        <v>11</v>
      </c>
      <c r="E3" s="8" t="s">
        <v>11</v>
      </c>
      <c r="F3" s="8" t="s">
        <v>11</v>
      </c>
      <c r="G3" s="10">
        <v>0</v>
      </c>
      <c r="H3" s="11">
        <v>0.1</v>
      </c>
      <c r="I3" s="12">
        <v>0</v>
      </c>
      <c r="J3" s="13">
        <v>0</v>
      </c>
      <c r="K3" s="13"/>
      <c r="L3" s="13">
        <v>0</v>
      </c>
      <c r="M3" s="13">
        <v>0</v>
      </c>
      <c r="N3" s="13">
        <f>IF(F3&lt;&gt;"Y",0,IF(A3=24,(G3+L3),#REF!))</f>
        <v>0</v>
      </c>
      <c r="O3" s="13">
        <v>1100000</v>
      </c>
      <c r="P3" s="13">
        <v>100000</v>
      </c>
      <c r="Q3" s="13">
        <v>0</v>
      </c>
      <c r="R3" s="13">
        <v>0</v>
      </c>
      <c r="S3" s="13">
        <f>IF(D3="Y",R3,0)</f>
        <v>0</v>
      </c>
      <c r="T3" s="13">
        <f>IF(S1="PS",O3-P3+R1,O3-P3)</f>
        <v>1000000</v>
      </c>
    </row>
    <row r="4" spans="1:22" x14ac:dyDescent="0.25">
      <c r="A4" s="18" t="s">
        <v>12</v>
      </c>
      <c r="B4" s="19">
        <v>42760</v>
      </c>
      <c r="C4" s="19" t="s">
        <v>11</v>
      </c>
      <c r="D4" s="18" t="s">
        <v>11</v>
      </c>
      <c r="E4" s="18" t="s">
        <v>11</v>
      </c>
      <c r="F4" s="18" t="s">
        <v>11</v>
      </c>
      <c r="G4" s="25">
        <f>T3</f>
        <v>1000000</v>
      </c>
      <c r="H4" s="21">
        <f>H3</f>
        <v>0.1</v>
      </c>
      <c r="I4" s="22">
        <f>IF($H$1="PD",(360*(YEAR(B4)-YEAR(B3)))+(30*(MONTH(B4)-MONTH(B3)))+(DAY(B4)-DAY(B3)),B4-B3)</f>
        <v>15</v>
      </c>
      <c r="J4" s="23">
        <f>G4*H3*I4/365</f>
        <v>4109.58904109589</v>
      </c>
      <c r="K4" s="23">
        <f>ROUND(J4,2)</f>
        <v>4109.59</v>
      </c>
      <c r="L4" s="23">
        <f>IF(F4="N",IF(E4="Y",K4+R3-S3,0),IF(N4&gt;=(K4+R3-S3),(K4+R3-S3),N4))</f>
        <v>0</v>
      </c>
      <c r="M4" s="23">
        <f>N4-L4</f>
        <v>0</v>
      </c>
      <c r="N4" s="23">
        <f t="shared" ref="N4:N16" si="0">IF(F4="Y",$N$1,L4)</f>
        <v>0</v>
      </c>
      <c r="O4" s="23">
        <v>0</v>
      </c>
      <c r="P4" s="23"/>
      <c r="Q4" s="23">
        <v>0</v>
      </c>
      <c r="R4" s="23">
        <f>R3-S3+K4-L4</f>
        <v>4109.59</v>
      </c>
      <c r="S4" s="23">
        <f>IF(D4="Y",R4,0)</f>
        <v>0</v>
      </c>
      <c r="T4" s="23">
        <f>T3-M4+O4+S4-P4</f>
        <v>1000000</v>
      </c>
      <c r="V4" s="24">
        <f>ROUND(J4-K4,9)</f>
        <v>-9.5890400000000001E-4</v>
      </c>
    </row>
    <row r="5" spans="1:22" x14ac:dyDescent="0.25">
      <c r="A5" s="18">
        <v>1</v>
      </c>
      <c r="B5" s="19">
        <v>42791</v>
      </c>
      <c r="C5" s="19" t="s">
        <v>5</v>
      </c>
      <c r="D5" s="18" t="s">
        <v>5</v>
      </c>
      <c r="E5" s="18" t="s">
        <v>5</v>
      </c>
      <c r="F5" s="18" t="s">
        <v>11</v>
      </c>
      <c r="G5" s="25">
        <f>T4</f>
        <v>1000000</v>
      </c>
      <c r="H5" s="21">
        <f>H4</f>
        <v>0.1</v>
      </c>
      <c r="I5" s="22">
        <f t="shared" ref="I5:I52" si="1">IF($H$1="PD",(360*(YEAR(B5)-YEAR(B4)))+(30*(MONTH(B5)-MONTH(B4)))+(DAY(B5)-DAY(B4)),B5-B4)</f>
        <v>31</v>
      </c>
      <c r="J5" s="23">
        <f>(G5*H4*I5/365)+V4</f>
        <v>8493.1497260275064</v>
      </c>
      <c r="K5" s="23">
        <f t="shared" ref="K5:K52" si="2">ROUND(J5,2)</f>
        <v>8493.15</v>
      </c>
      <c r="L5" s="23">
        <f t="shared" ref="L5:L16" si="3">IF(F5="N",IF(E5="Y",K5+R4-S4,0),IF(N5&gt;=(K5+R4-S4),(K5+R4-S4),N5))</f>
        <v>12602.74</v>
      </c>
      <c r="M5" s="23">
        <f t="shared" ref="M5:M16" si="4">N5-L5</f>
        <v>0</v>
      </c>
      <c r="N5" s="23">
        <f t="shared" si="0"/>
        <v>12602.74</v>
      </c>
      <c r="O5" s="23">
        <v>0</v>
      </c>
      <c r="P5" s="23"/>
      <c r="Q5" s="23">
        <f>IF(S1="FI",R1,T1)</f>
        <v>2000</v>
      </c>
      <c r="R5" s="23">
        <f t="shared" ref="R5:R52" si="5">R4-S4+K5-L5</f>
        <v>0</v>
      </c>
      <c r="S5" s="23">
        <f t="shared" ref="S5:S52" si="6">IF(D5="Y",R5,0)</f>
        <v>0</v>
      </c>
      <c r="T5" s="23">
        <f t="shared" ref="T5:T52" si="7">T4-M5+O5+S5-P5</f>
        <v>1000000</v>
      </c>
      <c r="V5" s="24">
        <f t="shared" ref="V5:V51" si="8">ROUND(J5-K5,9)</f>
        <v>-2.7397199999999999E-4</v>
      </c>
    </row>
    <row r="6" spans="1:22" x14ac:dyDescent="0.25">
      <c r="A6" s="18">
        <f t="shared" ref="A6:A52" si="9">A5+1</f>
        <v>2</v>
      </c>
      <c r="B6" s="19">
        <v>42819</v>
      </c>
      <c r="C6" s="19" t="s">
        <v>5</v>
      </c>
      <c r="D6" s="18" t="s">
        <v>5</v>
      </c>
      <c r="E6" s="18" t="s">
        <v>5</v>
      </c>
      <c r="F6" s="18" t="s">
        <v>11</v>
      </c>
      <c r="G6" s="25">
        <f t="shared" ref="G6:G52" si="10">T5</f>
        <v>1000000</v>
      </c>
      <c r="H6" s="21">
        <f t="shared" ref="H6:H52" si="11">H5</f>
        <v>0.1</v>
      </c>
      <c r="I6" s="22">
        <f t="shared" si="1"/>
        <v>28</v>
      </c>
      <c r="J6" s="23">
        <f t="shared" ref="J6:J52" si="12">(G6*H5*I6/365)+V5</f>
        <v>7671.2326027403287</v>
      </c>
      <c r="K6" s="23">
        <f t="shared" si="2"/>
        <v>7671.23</v>
      </c>
      <c r="L6" s="23">
        <f t="shared" si="3"/>
        <v>7671.23</v>
      </c>
      <c r="M6" s="23">
        <f t="shared" si="4"/>
        <v>0</v>
      </c>
      <c r="N6" s="23">
        <f t="shared" si="0"/>
        <v>7671.23</v>
      </c>
      <c r="O6" s="23">
        <v>0</v>
      </c>
      <c r="P6" s="23"/>
      <c r="Q6" s="23">
        <f>IF(OR($S$1="NI",$S$1="ET"),$T$1,0)</f>
        <v>2000</v>
      </c>
      <c r="R6" s="23">
        <f t="shared" si="5"/>
        <v>0</v>
      </c>
      <c r="S6" s="23">
        <f t="shared" si="6"/>
        <v>0</v>
      </c>
      <c r="T6" s="23">
        <f t="shared" si="7"/>
        <v>1000000</v>
      </c>
      <c r="V6" s="24">
        <f t="shared" si="8"/>
        <v>2.6027400000000001E-3</v>
      </c>
    </row>
    <row r="7" spans="1:22" x14ac:dyDescent="0.25">
      <c r="A7" s="18">
        <f t="shared" si="9"/>
        <v>3</v>
      </c>
      <c r="B7" s="19">
        <v>42850</v>
      </c>
      <c r="C7" s="19" t="s">
        <v>5</v>
      </c>
      <c r="D7" s="18" t="s">
        <v>5</v>
      </c>
      <c r="E7" s="18" t="s">
        <v>5</v>
      </c>
      <c r="F7" s="18" t="s">
        <v>11</v>
      </c>
      <c r="G7" s="25">
        <f t="shared" si="10"/>
        <v>1000000</v>
      </c>
      <c r="H7" s="21">
        <f t="shared" si="11"/>
        <v>0.1</v>
      </c>
      <c r="I7" s="22">
        <f t="shared" si="1"/>
        <v>31</v>
      </c>
      <c r="J7" s="23">
        <f t="shared" si="12"/>
        <v>8493.1532876715064</v>
      </c>
      <c r="K7" s="23">
        <f t="shared" si="2"/>
        <v>8493.15</v>
      </c>
      <c r="L7" s="23">
        <f t="shared" si="3"/>
        <v>8493.15</v>
      </c>
      <c r="M7" s="23">
        <f t="shared" si="4"/>
        <v>0</v>
      </c>
      <c r="N7" s="23">
        <f t="shared" si="0"/>
        <v>8493.15</v>
      </c>
      <c r="O7" s="23">
        <v>0</v>
      </c>
      <c r="P7" s="23"/>
      <c r="Q7" s="23">
        <f>IF(OR($S$1="NI",$S$1="ET"),$T$1,0)</f>
        <v>2000</v>
      </c>
      <c r="R7" s="23">
        <f t="shared" si="5"/>
        <v>0</v>
      </c>
      <c r="S7" s="23">
        <f t="shared" si="6"/>
        <v>0</v>
      </c>
      <c r="T7" s="23">
        <f t="shared" si="7"/>
        <v>1000000</v>
      </c>
      <c r="V7" s="24">
        <f t="shared" si="8"/>
        <v>3.2876720000000002E-3</v>
      </c>
    </row>
    <row r="8" spans="1:22" x14ac:dyDescent="0.25">
      <c r="A8" s="18">
        <f t="shared" si="9"/>
        <v>4</v>
      </c>
      <c r="B8" s="19">
        <v>42880</v>
      </c>
      <c r="C8" s="19" t="s">
        <v>5</v>
      </c>
      <c r="D8" s="18" t="s">
        <v>5</v>
      </c>
      <c r="E8" s="18" t="s">
        <v>5</v>
      </c>
      <c r="F8" s="18" t="s">
        <v>11</v>
      </c>
      <c r="G8" s="25">
        <f t="shared" si="10"/>
        <v>1000000</v>
      </c>
      <c r="H8" s="21">
        <f t="shared" si="11"/>
        <v>0.1</v>
      </c>
      <c r="I8" s="22">
        <f t="shared" si="1"/>
        <v>30</v>
      </c>
      <c r="J8" s="23">
        <f t="shared" si="12"/>
        <v>8219.1813698637798</v>
      </c>
      <c r="K8" s="23">
        <f t="shared" si="2"/>
        <v>8219.18</v>
      </c>
      <c r="L8" s="23">
        <f t="shared" si="3"/>
        <v>8219.18</v>
      </c>
      <c r="M8" s="23">
        <f t="shared" si="4"/>
        <v>0</v>
      </c>
      <c r="N8" s="23">
        <f t="shared" si="0"/>
        <v>8219.18</v>
      </c>
      <c r="O8" s="23">
        <v>0</v>
      </c>
      <c r="P8" s="23"/>
      <c r="Q8" s="23">
        <f>IF(OR($S$1="NI",$S$1="ET"),$T$1,0)</f>
        <v>2000</v>
      </c>
      <c r="R8" s="23">
        <f t="shared" si="5"/>
        <v>0</v>
      </c>
      <c r="S8" s="23">
        <f t="shared" si="6"/>
        <v>0</v>
      </c>
      <c r="T8" s="23">
        <f t="shared" si="7"/>
        <v>1000000</v>
      </c>
      <c r="V8" s="24">
        <f t="shared" si="8"/>
        <v>1.3698639999999999E-3</v>
      </c>
    </row>
    <row r="9" spans="1:22" x14ac:dyDescent="0.25">
      <c r="A9" s="18">
        <f t="shared" si="9"/>
        <v>5</v>
      </c>
      <c r="B9" s="19">
        <v>42911</v>
      </c>
      <c r="C9" s="19" t="s">
        <v>5</v>
      </c>
      <c r="D9" s="18" t="s">
        <v>5</v>
      </c>
      <c r="E9" s="18" t="s">
        <v>5</v>
      </c>
      <c r="F9" s="18" t="s">
        <v>11</v>
      </c>
      <c r="G9" s="25">
        <f t="shared" si="10"/>
        <v>1000000</v>
      </c>
      <c r="H9" s="21">
        <f t="shared" si="11"/>
        <v>0.1</v>
      </c>
      <c r="I9" s="22">
        <f t="shared" si="1"/>
        <v>31</v>
      </c>
      <c r="J9" s="23">
        <f t="shared" si="12"/>
        <v>8493.152054795506</v>
      </c>
      <c r="K9" s="23">
        <f t="shared" si="2"/>
        <v>8493.15</v>
      </c>
      <c r="L9" s="23">
        <f t="shared" si="3"/>
        <v>8493.15</v>
      </c>
      <c r="M9" s="23">
        <f t="shared" si="4"/>
        <v>0</v>
      </c>
      <c r="N9" s="23">
        <f t="shared" si="0"/>
        <v>8493.15</v>
      </c>
      <c r="O9" s="23">
        <v>0</v>
      </c>
      <c r="P9" s="23"/>
      <c r="Q9" s="23">
        <f>IF(OR($S$1="NI",$S$1="ET"),$T$1,0)</f>
        <v>2000</v>
      </c>
      <c r="R9" s="23">
        <f t="shared" si="5"/>
        <v>0</v>
      </c>
      <c r="S9" s="23">
        <f t="shared" si="6"/>
        <v>0</v>
      </c>
      <c r="T9" s="23">
        <f t="shared" si="7"/>
        <v>1000000</v>
      </c>
      <c r="V9" s="24">
        <f t="shared" si="8"/>
        <v>2.0547959999999998E-3</v>
      </c>
    </row>
    <row r="10" spans="1:22" x14ac:dyDescent="0.25">
      <c r="A10" s="18">
        <f t="shared" si="9"/>
        <v>6</v>
      </c>
      <c r="B10" s="19">
        <v>42941</v>
      </c>
      <c r="C10" s="19" t="s">
        <v>5</v>
      </c>
      <c r="D10" s="18" t="s">
        <v>5</v>
      </c>
      <c r="E10" s="18" t="s">
        <v>5</v>
      </c>
      <c r="F10" s="18" t="s">
        <v>11</v>
      </c>
      <c r="G10" s="25">
        <f t="shared" si="10"/>
        <v>1000000</v>
      </c>
      <c r="H10" s="21">
        <f t="shared" si="11"/>
        <v>0.1</v>
      </c>
      <c r="I10" s="22">
        <f t="shared" si="1"/>
        <v>30</v>
      </c>
      <c r="J10" s="23">
        <f t="shared" si="12"/>
        <v>8219.1801369877794</v>
      </c>
      <c r="K10" s="23">
        <f t="shared" si="2"/>
        <v>8219.18</v>
      </c>
      <c r="L10" s="23">
        <f t="shared" si="3"/>
        <v>8219.18</v>
      </c>
      <c r="M10" s="23">
        <f t="shared" si="4"/>
        <v>0</v>
      </c>
      <c r="N10" s="23">
        <f t="shared" si="0"/>
        <v>8219.18</v>
      </c>
      <c r="O10" s="23">
        <v>0</v>
      </c>
      <c r="P10" s="23"/>
      <c r="Q10" s="23">
        <f t="shared" ref="Q10:Q52" si="13">IF($S$1="ET",$T$1,0)</f>
        <v>0</v>
      </c>
      <c r="R10" s="23">
        <f t="shared" si="5"/>
        <v>0</v>
      </c>
      <c r="S10" s="23">
        <f t="shared" si="6"/>
        <v>0</v>
      </c>
      <c r="T10" s="23">
        <f t="shared" si="7"/>
        <v>1000000</v>
      </c>
      <c r="V10" s="24">
        <f t="shared" si="8"/>
        <v>1.36988E-4</v>
      </c>
    </row>
    <row r="11" spans="1:22" x14ac:dyDescent="0.25">
      <c r="A11" s="18">
        <f t="shared" si="9"/>
        <v>7</v>
      </c>
      <c r="B11" s="19">
        <v>42972</v>
      </c>
      <c r="C11" s="19" t="s">
        <v>5</v>
      </c>
      <c r="D11" s="18" t="s">
        <v>5</v>
      </c>
      <c r="E11" s="18" t="s">
        <v>5</v>
      </c>
      <c r="F11" s="18" t="s">
        <v>11</v>
      </c>
      <c r="G11" s="25">
        <f t="shared" si="10"/>
        <v>1000000</v>
      </c>
      <c r="H11" s="21">
        <f t="shared" si="11"/>
        <v>0.1</v>
      </c>
      <c r="I11" s="22">
        <f t="shared" si="1"/>
        <v>31</v>
      </c>
      <c r="J11" s="23">
        <f t="shared" si="12"/>
        <v>8493.1508219195057</v>
      </c>
      <c r="K11" s="23">
        <f t="shared" si="2"/>
        <v>8493.15</v>
      </c>
      <c r="L11" s="23">
        <f t="shared" si="3"/>
        <v>8493.15</v>
      </c>
      <c r="M11" s="23">
        <f t="shared" si="4"/>
        <v>0</v>
      </c>
      <c r="N11" s="23">
        <f t="shared" si="0"/>
        <v>8493.15</v>
      </c>
      <c r="O11" s="23">
        <v>0</v>
      </c>
      <c r="P11" s="23"/>
      <c r="Q11" s="23">
        <f t="shared" si="13"/>
        <v>0</v>
      </c>
      <c r="R11" s="23">
        <f t="shared" si="5"/>
        <v>0</v>
      </c>
      <c r="S11" s="23">
        <f t="shared" si="6"/>
        <v>0</v>
      </c>
      <c r="T11" s="23">
        <f t="shared" si="7"/>
        <v>1000000</v>
      </c>
      <c r="V11" s="24">
        <f t="shared" si="8"/>
        <v>8.2191999999999996E-4</v>
      </c>
    </row>
    <row r="12" spans="1:22" x14ac:dyDescent="0.25">
      <c r="A12" s="18">
        <f t="shared" si="9"/>
        <v>8</v>
      </c>
      <c r="B12" s="19">
        <v>43003</v>
      </c>
      <c r="C12" s="19" t="s">
        <v>5</v>
      </c>
      <c r="D12" s="18" t="s">
        <v>5</v>
      </c>
      <c r="E12" s="18" t="s">
        <v>5</v>
      </c>
      <c r="F12" s="18" t="s">
        <v>11</v>
      </c>
      <c r="G12" s="25">
        <f t="shared" si="10"/>
        <v>1000000</v>
      </c>
      <c r="H12" s="21">
        <f t="shared" si="11"/>
        <v>0.1</v>
      </c>
      <c r="I12" s="22">
        <f t="shared" si="1"/>
        <v>31</v>
      </c>
      <c r="J12" s="23">
        <f t="shared" si="12"/>
        <v>8493.1515068515073</v>
      </c>
      <c r="K12" s="23">
        <f t="shared" si="2"/>
        <v>8493.15</v>
      </c>
      <c r="L12" s="23">
        <f t="shared" si="3"/>
        <v>8493.15</v>
      </c>
      <c r="M12" s="23">
        <f t="shared" si="4"/>
        <v>0</v>
      </c>
      <c r="N12" s="23">
        <f t="shared" si="0"/>
        <v>8493.15</v>
      </c>
      <c r="O12" s="23">
        <v>0</v>
      </c>
      <c r="P12" s="23"/>
      <c r="Q12" s="23">
        <f t="shared" si="13"/>
        <v>0</v>
      </c>
      <c r="R12" s="23">
        <f t="shared" si="5"/>
        <v>0</v>
      </c>
      <c r="S12" s="23">
        <f t="shared" si="6"/>
        <v>0</v>
      </c>
      <c r="T12" s="23">
        <f t="shared" si="7"/>
        <v>1000000</v>
      </c>
      <c r="V12" s="24">
        <f t="shared" si="8"/>
        <v>1.5068519999999999E-3</v>
      </c>
    </row>
    <row r="13" spans="1:22" x14ac:dyDescent="0.25">
      <c r="A13" s="18">
        <f t="shared" si="9"/>
        <v>9</v>
      </c>
      <c r="B13" s="19">
        <v>43033</v>
      </c>
      <c r="C13" s="19" t="s">
        <v>5</v>
      </c>
      <c r="D13" s="18" t="s">
        <v>5</v>
      </c>
      <c r="E13" s="18" t="s">
        <v>5</v>
      </c>
      <c r="F13" s="18" t="s">
        <v>11</v>
      </c>
      <c r="G13" s="25">
        <f t="shared" si="10"/>
        <v>1000000</v>
      </c>
      <c r="H13" s="21">
        <f t="shared" si="11"/>
        <v>0.1</v>
      </c>
      <c r="I13" s="22">
        <f t="shared" si="1"/>
        <v>30</v>
      </c>
      <c r="J13" s="23">
        <f t="shared" si="12"/>
        <v>8219.1795890437807</v>
      </c>
      <c r="K13" s="23">
        <f t="shared" si="2"/>
        <v>8219.18</v>
      </c>
      <c r="L13" s="23">
        <f t="shared" si="3"/>
        <v>8219.18</v>
      </c>
      <c r="M13" s="23">
        <f t="shared" si="4"/>
        <v>0</v>
      </c>
      <c r="N13" s="23">
        <f t="shared" si="0"/>
        <v>8219.18</v>
      </c>
      <c r="O13" s="23">
        <v>0</v>
      </c>
      <c r="P13" s="23"/>
      <c r="Q13" s="23">
        <f t="shared" si="13"/>
        <v>0</v>
      </c>
      <c r="R13" s="23">
        <f t="shared" si="5"/>
        <v>0</v>
      </c>
      <c r="S13" s="23">
        <f t="shared" si="6"/>
        <v>0</v>
      </c>
      <c r="T13" s="23">
        <f t="shared" si="7"/>
        <v>1000000</v>
      </c>
      <c r="V13" s="24">
        <f t="shared" si="8"/>
        <v>-4.1095599999999997E-4</v>
      </c>
    </row>
    <row r="14" spans="1:22" x14ac:dyDescent="0.25">
      <c r="A14" s="18">
        <f t="shared" si="9"/>
        <v>10</v>
      </c>
      <c r="B14" s="19">
        <v>43064</v>
      </c>
      <c r="C14" s="19" t="s">
        <v>5</v>
      </c>
      <c r="D14" s="18" t="s">
        <v>5</v>
      </c>
      <c r="E14" s="18" t="s">
        <v>5</v>
      </c>
      <c r="F14" s="18" t="s">
        <v>11</v>
      </c>
      <c r="G14" s="25">
        <f t="shared" si="10"/>
        <v>1000000</v>
      </c>
      <c r="H14" s="21">
        <f t="shared" si="11"/>
        <v>0.1</v>
      </c>
      <c r="I14" s="22">
        <f t="shared" si="1"/>
        <v>31</v>
      </c>
      <c r="J14" s="23">
        <f t="shared" si="12"/>
        <v>8493.1502739755069</v>
      </c>
      <c r="K14" s="23">
        <f t="shared" si="2"/>
        <v>8493.15</v>
      </c>
      <c r="L14" s="23">
        <f t="shared" si="3"/>
        <v>8493.15</v>
      </c>
      <c r="M14" s="23">
        <f t="shared" si="4"/>
        <v>0</v>
      </c>
      <c r="N14" s="23">
        <f t="shared" si="0"/>
        <v>8493.15</v>
      </c>
      <c r="O14" s="23">
        <v>0</v>
      </c>
      <c r="P14" s="23"/>
      <c r="Q14" s="23">
        <f t="shared" si="13"/>
        <v>0</v>
      </c>
      <c r="R14" s="23">
        <f t="shared" si="5"/>
        <v>0</v>
      </c>
      <c r="S14" s="23">
        <f t="shared" si="6"/>
        <v>0</v>
      </c>
      <c r="T14" s="23">
        <f t="shared" si="7"/>
        <v>1000000</v>
      </c>
      <c r="V14" s="24">
        <f t="shared" si="8"/>
        <v>2.7397599999999999E-4</v>
      </c>
    </row>
    <row r="15" spans="1:22" x14ac:dyDescent="0.25">
      <c r="A15" s="18">
        <f t="shared" si="9"/>
        <v>11</v>
      </c>
      <c r="B15" s="19">
        <v>43094</v>
      </c>
      <c r="C15" s="19" t="s">
        <v>5</v>
      </c>
      <c r="D15" s="18" t="s">
        <v>5</v>
      </c>
      <c r="E15" s="18" t="s">
        <v>5</v>
      </c>
      <c r="F15" s="18" t="s">
        <v>11</v>
      </c>
      <c r="G15" s="25">
        <f t="shared" si="10"/>
        <v>1000000</v>
      </c>
      <c r="H15" s="21">
        <f t="shared" si="11"/>
        <v>0.1</v>
      </c>
      <c r="I15" s="22">
        <f t="shared" si="1"/>
        <v>30</v>
      </c>
      <c r="J15" s="23">
        <f t="shared" si="12"/>
        <v>8219.1783561677803</v>
      </c>
      <c r="K15" s="23">
        <f t="shared" si="2"/>
        <v>8219.18</v>
      </c>
      <c r="L15" s="23">
        <f t="shared" si="3"/>
        <v>8219.18</v>
      </c>
      <c r="M15" s="23">
        <f t="shared" si="4"/>
        <v>0</v>
      </c>
      <c r="N15" s="23">
        <f t="shared" si="0"/>
        <v>8219.18</v>
      </c>
      <c r="O15" s="23">
        <v>0</v>
      </c>
      <c r="P15" s="23"/>
      <c r="Q15" s="23">
        <f t="shared" si="13"/>
        <v>0</v>
      </c>
      <c r="R15" s="23">
        <f t="shared" si="5"/>
        <v>0</v>
      </c>
      <c r="S15" s="23">
        <f t="shared" si="6"/>
        <v>0</v>
      </c>
      <c r="T15" s="23">
        <f t="shared" si="7"/>
        <v>1000000</v>
      </c>
      <c r="V15" s="24">
        <f t="shared" si="8"/>
        <v>-1.643832E-3</v>
      </c>
    </row>
    <row r="16" spans="1:22" x14ac:dyDescent="0.25">
      <c r="A16" s="18">
        <f t="shared" si="9"/>
        <v>12</v>
      </c>
      <c r="B16" s="19">
        <v>43125</v>
      </c>
      <c r="C16" s="19" t="s">
        <v>5</v>
      </c>
      <c r="D16" s="18" t="s">
        <v>5</v>
      </c>
      <c r="E16" s="18" t="s">
        <v>5</v>
      </c>
      <c r="F16" s="18" t="s">
        <v>11</v>
      </c>
      <c r="G16" s="25">
        <f t="shared" si="10"/>
        <v>1000000</v>
      </c>
      <c r="H16" s="21">
        <f t="shared" si="11"/>
        <v>0.1</v>
      </c>
      <c r="I16" s="22">
        <f t="shared" si="1"/>
        <v>31</v>
      </c>
      <c r="J16" s="23">
        <f t="shared" si="12"/>
        <v>8493.1490410995066</v>
      </c>
      <c r="K16" s="23">
        <f t="shared" si="2"/>
        <v>8493.15</v>
      </c>
      <c r="L16" s="23">
        <f t="shared" si="3"/>
        <v>8493.15</v>
      </c>
      <c r="M16" s="23">
        <f t="shared" si="4"/>
        <v>0</v>
      </c>
      <c r="N16" s="23">
        <f t="shared" si="0"/>
        <v>8493.15</v>
      </c>
      <c r="O16" s="23">
        <v>0</v>
      </c>
      <c r="P16" s="23"/>
      <c r="Q16" s="23">
        <f t="shared" si="13"/>
        <v>0</v>
      </c>
      <c r="R16" s="23">
        <f t="shared" si="5"/>
        <v>0</v>
      </c>
      <c r="S16" s="23">
        <f t="shared" si="6"/>
        <v>0</v>
      </c>
      <c r="T16" s="23">
        <f t="shared" si="7"/>
        <v>1000000</v>
      </c>
      <c r="V16" s="24">
        <f t="shared" si="8"/>
        <v>-9.5890000000000005E-4</v>
      </c>
    </row>
    <row r="17" spans="1:22" x14ac:dyDescent="0.25">
      <c r="A17" s="8">
        <f t="shared" si="9"/>
        <v>13</v>
      </c>
      <c r="B17" s="9">
        <v>43156</v>
      </c>
      <c r="C17" s="8" t="s">
        <v>11</v>
      </c>
      <c r="D17" s="8" t="s">
        <v>11</v>
      </c>
      <c r="E17" s="8" t="s">
        <v>11</v>
      </c>
      <c r="F17" s="8" t="s">
        <v>11</v>
      </c>
      <c r="G17" s="10">
        <f t="shared" si="10"/>
        <v>1000000</v>
      </c>
      <c r="H17" s="11">
        <f t="shared" si="11"/>
        <v>0.1</v>
      </c>
      <c r="I17" s="12">
        <f t="shared" si="1"/>
        <v>31</v>
      </c>
      <c r="J17" s="13">
        <f t="shared" si="12"/>
        <v>8493.1497260315064</v>
      </c>
      <c r="K17" s="13">
        <f t="shared" si="2"/>
        <v>8493.15</v>
      </c>
      <c r="L17" s="13">
        <f>IF(OR(E17="Y",F17="Y"),(R16-S16+J17),0)</f>
        <v>0</v>
      </c>
      <c r="M17" s="13">
        <f>IF(F17="Y",$N$1,0)</f>
        <v>0</v>
      </c>
      <c r="N17" s="13">
        <f>L17+M17</f>
        <v>0</v>
      </c>
      <c r="O17" s="13">
        <v>0</v>
      </c>
      <c r="P17" s="13"/>
      <c r="Q17" s="13">
        <f t="shared" si="13"/>
        <v>0</v>
      </c>
      <c r="R17" s="13">
        <f t="shared" si="5"/>
        <v>8493.15</v>
      </c>
      <c r="S17" s="13">
        <f t="shared" si="6"/>
        <v>0</v>
      </c>
      <c r="T17" s="13">
        <f t="shared" si="7"/>
        <v>1000000</v>
      </c>
      <c r="V17" s="24">
        <f t="shared" si="8"/>
        <v>-2.7396799999999998E-4</v>
      </c>
    </row>
    <row r="18" spans="1:22" x14ac:dyDescent="0.25">
      <c r="A18" s="8">
        <f t="shared" si="9"/>
        <v>14</v>
      </c>
      <c r="B18" s="9">
        <v>43184</v>
      </c>
      <c r="C18" s="8" t="s">
        <v>11</v>
      </c>
      <c r="D18" s="8" t="s">
        <v>11</v>
      </c>
      <c r="E18" s="8" t="s">
        <v>11</v>
      </c>
      <c r="F18" s="8" t="s">
        <v>11</v>
      </c>
      <c r="G18" s="10">
        <f t="shared" si="10"/>
        <v>1000000</v>
      </c>
      <c r="H18" s="11">
        <f t="shared" si="11"/>
        <v>0.1</v>
      </c>
      <c r="I18" s="12">
        <f t="shared" si="1"/>
        <v>28</v>
      </c>
      <c r="J18" s="13">
        <f t="shared" si="12"/>
        <v>7671.2326027443287</v>
      </c>
      <c r="K18" s="13">
        <f t="shared" si="2"/>
        <v>7671.23</v>
      </c>
      <c r="L18" s="13">
        <f>IF(OR(E18="Y",F18="Y"),(R17-S17+J18),0)</f>
        <v>0</v>
      </c>
      <c r="M18" s="13">
        <f t="shared" ref="M18:M51" si="14">IF(F18="Y",$N$1,0)</f>
        <v>0</v>
      </c>
      <c r="N18" s="13">
        <f t="shared" ref="N18:N52" si="15">L18+M18</f>
        <v>0</v>
      </c>
      <c r="O18" s="13">
        <v>0</v>
      </c>
      <c r="P18" s="13"/>
      <c r="Q18" s="13">
        <f t="shared" si="13"/>
        <v>0</v>
      </c>
      <c r="R18" s="13">
        <f t="shared" si="5"/>
        <v>16164.38</v>
      </c>
      <c r="S18" s="13">
        <f t="shared" si="6"/>
        <v>0</v>
      </c>
      <c r="T18" s="13">
        <f t="shared" si="7"/>
        <v>1000000</v>
      </c>
      <c r="V18" s="24">
        <f t="shared" si="8"/>
        <v>2.6027440000000002E-3</v>
      </c>
    </row>
    <row r="19" spans="1:22" x14ac:dyDescent="0.25">
      <c r="A19" s="8">
        <f t="shared" si="9"/>
        <v>15</v>
      </c>
      <c r="B19" s="9">
        <v>43215</v>
      </c>
      <c r="C19" s="8" t="s">
        <v>11</v>
      </c>
      <c r="D19" s="8" t="s">
        <v>11</v>
      </c>
      <c r="E19" s="8" t="s">
        <v>5</v>
      </c>
      <c r="F19" s="8" t="s">
        <v>5</v>
      </c>
      <c r="G19" s="10">
        <f t="shared" si="10"/>
        <v>1000000</v>
      </c>
      <c r="H19" s="11">
        <f t="shared" si="11"/>
        <v>0.1</v>
      </c>
      <c r="I19" s="12">
        <f t="shared" si="1"/>
        <v>31</v>
      </c>
      <c r="J19" s="13">
        <f t="shared" si="12"/>
        <v>8493.1532876755064</v>
      </c>
      <c r="K19" s="13">
        <f t="shared" si="2"/>
        <v>8493.15</v>
      </c>
      <c r="L19" s="13">
        <f>IF(OR(E19="Y",F19="Y"),(R18-S18+J19),0)</f>
        <v>24657.533287675506</v>
      </c>
      <c r="M19" s="13">
        <f t="shared" si="14"/>
        <v>83333.33</v>
      </c>
      <c r="N19" s="13">
        <f t="shared" si="15"/>
        <v>107990.86328767551</v>
      </c>
      <c r="O19" s="13">
        <v>0</v>
      </c>
      <c r="P19" s="13"/>
      <c r="Q19" s="13">
        <f t="shared" si="13"/>
        <v>0</v>
      </c>
      <c r="R19" s="13">
        <f t="shared" si="5"/>
        <v>-3.287675506726373E-3</v>
      </c>
      <c r="S19" s="13">
        <f t="shared" si="6"/>
        <v>0</v>
      </c>
      <c r="T19" s="13">
        <f t="shared" si="7"/>
        <v>916666.67</v>
      </c>
      <c r="V19" s="24">
        <f t="shared" si="8"/>
        <v>3.2876759999999998E-3</v>
      </c>
    </row>
    <row r="20" spans="1:22" x14ac:dyDescent="0.25">
      <c r="A20" s="8">
        <f t="shared" si="9"/>
        <v>16</v>
      </c>
      <c r="B20" s="9">
        <v>43245</v>
      </c>
      <c r="C20" s="8" t="s">
        <v>11</v>
      </c>
      <c r="D20" s="8" t="s">
        <v>11</v>
      </c>
      <c r="E20" s="8" t="s">
        <v>11</v>
      </c>
      <c r="F20" s="8" t="s">
        <v>11</v>
      </c>
      <c r="G20" s="10">
        <f t="shared" si="10"/>
        <v>916666.67</v>
      </c>
      <c r="H20" s="11">
        <f t="shared" si="11"/>
        <v>0.1</v>
      </c>
      <c r="I20" s="12">
        <f t="shared" si="1"/>
        <v>30</v>
      </c>
      <c r="J20" s="13">
        <f t="shared" si="12"/>
        <v>7534.2498904157274</v>
      </c>
      <c r="K20" s="13">
        <f t="shared" si="2"/>
        <v>7534.25</v>
      </c>
      <c r="L20" s="13">
        <f t="shared" ref="L20:L52" si="16">IF(OR(E20="Y",F20="Y"),(R19-S19+J20),0)</f>
        <v>0</v>
      </c>
      <c r="M20" s="13">
        <f t="shared" si="14"/>
        <v>0</v>
      </c>
      <c r="N20" s="13">
        <f t="shared" si="15"/>
        <v>0</v>
      </c>
      <c r="O20" s="13">
        <v>0</v>
      </c>
      <c r="P20" s="13"/>
      <c r="Q20" s="13">
        <f t="shared" si="13"/>
        <v>0</v>
      </c>
      <c r="R20" s="13">
        <f t="shared" si="5"/>
        <v>7534.2467123244933</v>
      </c>
      <c r="S20" s="13">
        <f t="shared" si="6"/>
        <v>0</v>
      </c>
      <c r="T20" s="13">
        <f t="shared" si="7"/>
        <v>916666.67</v>
      </c>
      <c r="V20" s="24">
        <f t="shared" si="8"/>
        <v>-1.09584E-4</v>
      </c>
    </row>
    <row r="21" spans="1:22" x14ac:dyDescent="0.25">
      <c r="A21" s="8">
        <f t="shared" si="9"/>
        <v>17</v>
      </c>
      <c r="B21" s="9">
        <v>43276</v>
      </c>
      <c r="C21" s="8" t="s">
        <v>11</v>
      </c>
      <c r="D21" s="8" t="s">
        <v>11</v>
      </c>
      <c r="E21" s="8" t="s">
        <v>11</v>
      </c>
      <c r="F21" s="8" t="s">
        <v>11</v>
      </c>
      <c r="G21" s="10">
        <f t="shared" si="10"/>
        <v>916666.67</v>
      </c>
      <c r="H21" s="11">
        <f t="shared" si="11"/>
        <v>0.1</v>
      </c>
      <c r="I21" s="12">
        <f t="shared" si="1"/>
        <v>31</v>
      </c>
      <c r="J21" s="13">
        <f t="shared" si="12"/>
        <v>7785.388046580385</v>
      </c>
      <c r="K21" s="13">
        <f t="shared" si="2"/>
        <v>7785.39</v>
      </c>
      <c r="L21" s="13">
        <f t="shared" si="16"/>
        <v>0</v>
      </c>
      <c r="M21" s="13">
        <f t="shared" si="14"/>
        <v>0</v>
      </c>
      <c r="N21" s="13">
        <f t="shared" si="15"/>
        <v>0</v>
      </c>
      <c r="O21" s="13">
        <v>0</v>
      </c>
      <c r="P21" s="13"/>
      <c r="Q21" s="13">
        <f t="shared" si="13"/>
        <v>0</v>
      </c>
      <c r="R21" s="13">
        <f t="shared" si="5"/>
        <v>15319.636712324493</v>
      </c>
      <c r="S21" s="13">
        <f t="shared" si="6"/>
        <v>0</v>
      </c>
      <c r="T21" s="13">
        <f t="shared" si="7"/>
        <v>916666.67</v>
      </c>
      <c r="V21" s="24">
        <f t="shared" si="8"/>
        <v>-1.95342E-3</v>
      </c>
    </row>
    <row r="22" spans="1:22" x14ac:dyDescent="0.25">
      <c r="A22" s="8">
        <f t="shared" si="9"/>
        <v>18</v>
      </c>
      <c r="B22" s="9">
        <v>43306</v>
      </c>
      <c r="C22" s="8" t="s">
        <v>11</v>
      </c>
      <c r="D22" s="8" t="s">
        <v>11</v>
      </c>
      <c r="E22" s="8" t="s">
        <v>5</v>
      </c>
      <c r="F22" s="8" t="s">
        <v>5</v>
      </c>
      <c r="G22" s="10">
        <f t="shared" si="10"/>
        <v>916666.67</v>
      </c>
      <c r="H22" s="11">
        <f t="shared" si="11"/>
        <v>0.1</v>
      </c>
      <c r="I22" s="12">
        <f t="shared" si="1"/>
        <v>30</v>
      </c>
      <c r="J22" s="13">
        <f t="shared" si="12"/>
        <v>7534.2446493197276</v>
      </c>
      <c r="K22" s="13">
        <f t="shared" si="2"/>
        <v>7534.24</v>
      </c>
      <c r="L22" s="13">
        <f t="shared" si="16"/>
        <v>22853.88136164422</v>
      </c>
      <c r="M22" s="13">
        <f t="shared" si="14"/>
        <v>83333.33</v>
      </c>
      <c r="N22" s="13">
        <f t="shared" si="15"/>
        <v>106187.21136164422</v>
      </c>
      <c r="O22" s="13">
        <v>0</v>
      </c>
      <c r="P22" s="13"/>
      <c r="Q22" s="13">
        <f t="shared" si="13"/>
        <v>0</v>
      </c>
      <c r="R22" s="13">
        <f t="shared" si="5"/>
        <v>-4.6493197296513245E-3</v>
      </c>
      <c r="S22" s="13">
        <f t="shared" si="6"/>
        <v>0</v>
      </c>
      <c r="T22" s="13">
        <f t="shared" si="7"/>
        <v>833333.34000000008</v>
      </c>
      <c r="V22" s="24">
        <f t="shared" si="8"/>
        <v>4.6493200000000002E-3</v>
      </c>
    </row>
    <row r="23" spans="1:22" x14ac:dyDescent="0.25">
      <c r="A23" s="8">
        <f t="shared" si="9"/>
        <v>19</v>
      </c>
      <c r="B23" s="9">
        <v>43337</v>
      </c>
      <c r="C23" s="8" t="s">
        <v>11</v>
      </c>
      <c r="D23" s="8" t="s">
        <v>11</v>
      </c>
      <c r="E23" s="8" t="s">
        <v>11</v>
      </c>
      <c r="F23" s="8" t="s">
        <v>11</v>
      </c>
      <c r="G23" s="10">
        <f t="shared" si="10"/>
        <v>833333.34000000008</v>
      </c>
      <c r="H23" s="11">
        <f t="shared" si="11"/>
        <v>0.1</v>
      </c>
      <c r="I23" s="12">
        <f t="shared" si="1"/>
        <v>31</v>
      </c>
      <c r="J23" s="13">
        <f t="shared" si="12"/>
        <v>7077.6302767172619</v>
      </c>
      <c r="K23" s="13">
        <f t="shared" si="2"/>
        <v>7077.63</v>
      </c>
      <c r="L23" s="13">
        <f t="shared" si="16"/>
        <v>0</v>
      </c>
      <c r="M23" s="13">
        <f t="shared" si="14"/>
        <v>0</v>
      </c>
      <c r="N23" s="13">
        <f t="shared" si="15"/>
        <v>0</v>
      </c>
      <c r="O23" s="13">
        <v>0</v>
      </c>
      <c r="P23" s="13"/>
      <c r="Q23" s="13">
        <f t="shared" si="13"/>
        <v>0</v>
      </c>
      <c r="R23" s="13">
        <f t="shared" si="5"/>
        <v>7077.6253506802705</v>
      </c>
      <c r="S23" s="13">
        <f t="shared" si="6"/>
        <v>0</v>
      </c>
      <c r="T23" s="13">
        <f t="shared" si="7"/>
        <v>833333.34000000008</v>
      </c>
      <c r="V23" s="24">
        <f t="shared" si="8"/>
        <v>2.76717E-4</v>
      </c>
    </row>
    <row r="24" spans="1:22" x14ac:dyDescent="0.25">
      <c r="A24" s="8">
        <f t="shared" si="9"/>
        <v>20</v>
      </c>
      <c r="B24" s="9">
        <v>43368</v>
      </c>
      <c r="C24" s="8" t="s">
        <v>11</v>
      </c>
      <c r="D24" s="8" t="s">
        <v>11</v>
      </c>
      <c r="E24" s="8" t="s">
        <v>11</v>
      </c>
      <c r="F24" s="8" t="s">
        <v>11</v>
      </c>
      <c r="G24" s="10">
        <f t="shared" si="10"/>
        <v>833333.34000000008</v>
      </c>
      <c r="H24" s="11">
        <f t="shared" si="11"/>
        <v>0.1</v>
      </c>
      <c r="I24" s="12">
        <f t="shared" si="1"/>
        <v>31</v>
      </c>
      <c r="J24" s="13">
        <f t="shared" si="12"/>
        <v>7077.6259041142621</v>
      </c>
      <c r="K24" s="13">
        <f t="shared" si="2"/>
        <v>7077.63</v>
      </c>
      <c r="L24" s="13">
        <f t="shared" si="16"/>
        <v>0</v>
      </c>
      <c r="M24" s="13">
        <f t="shared" si="14"/>
        <v>0</v>
      </c>
      <c r="N24" s="13">
        <f t="shared" si="15"/>
        <v>0</v>
      </c>
      <c r="O24" s="13">
        <v>0</v>
      </c>
      <c r="P24" s="13"/>
      <c r="Q24" s="13">
        <f t="shared" si="13"/>
        <v>0</v>
      </c>
      <c r="R24" s="13">
        <f t="shared" si="5"/>
        <v>14155.255350680271</v>
      </c>
      <c r="S24" s="13">
        <f t="shared" si="6"/>
        <v>0</v>
      </c>
      <c r="T24" s="13">
        <f t="shared" si="7"/>
        <v>833333.34000000008</v>
      </c>
      <c r="V24" s="24">
        <f t="shared" si="8"/>
        <v>-4.095886E-3</v>
      </c>
    </row>
    <row r="25" spans="1:22" x14ac:dyDescent="0.25">
      <c r="A25" s="8">
        <f t="shared" si="9"/>
        <v>21</v>
      </c>
      <c r="B25" s="9">
        <v>43398</v>
      </c>
      <c r="C25" s="8" t="s">
        <v>11</v>
      </c>
      <c r="D25" s="8" t="s">
        <v>11</v>
      </c>
      <c r="E25" s="8" t="s">
        <v>5</v>
      </c>
      <c r="F25" s="8" t="s">
        <v>5</v>
      </c>
      <c r="G25" s="10">
        <f t="shared" si="10"/>
        <v>833333.34000000008</v>
      </c>
      <c r="H25" s="11">
        <f t="shared" si="11"/>
        <v>0.1</v>
      </c>
      <c r="I25" s="12">
        <f t="shared" si="1"/>
        <v>30</v>
      </c>
      <c r="J25" s="13">
        <f t="shared" si="12"/>
        <v>6849.3110274016726</v>
      </c>
      <c r="K25" s="13">
        <f t="shared" si="2"/>
        <v>6849.31</v>
      </c>
      <c r="L25" s="13">
        <f t="shared" si="16"/>
        <v>21004.566378081945</v>
      </c>
      <c r="M25" s="13">
        <f t="shared" si="14"/>
        <v>83333.33</v>
      </c>
      <c r="N25" s="13">
        <f t="shared" si="15"/>
        <v>104337.89637808195</v>
      </c>
      <c r="O25" s="13">
        <v>0</v>
      </c>
      <c r="P25" s="13"/>
      <c r="Q25" s="13">
        <f t="shared" si="13"/>
        <v>0</v>
      </c>
      <c r="R25" s="13">
        <f t="shared" si="5"/>
        <v>-1.0274016749463044E-3</v>
      </c>
      <c r="S25" s="13">
        <f t="shared" si="6"/>
        <v>0</v>
      </c>
      <c r="T25" s="13">
        <f t="shared" si="7"/>
        <v>750000.01000000013</v>
      </c>
      <c r="V25" s="24">
        <f t="shared" si="8"/>
        <v>1.027402E-3</v>
      </c>
    </row>
    <row r="26" spans="1:22" x14ac:dyDescent="0.25">
      <c r="A26" s="8">
        <f t="shared" si="9"/>
        <v>22</v>
      </c>
      <c r="B26" s="9">
        <v>43429</v>
      </c>
      <c r="C26" s="8" t="s">
        <v>11</v>
      </c>
      <c r="D26" s="8" t="s">
        <v>11</v>
      </c>
      <c r="E26" s="8" t="s">
        <v>11</v>
      </c>
      <c r="F26" s="8" t="s">
        <v>11</v>
      </c>
      <c r="G26" s="10">
        <f t="shared" si="10"/>
        <v>750000.01000000013</v>
      </c>
      <c r="H26" s="11">
        <f t="shared" si="11"/>
        <v>0.1</v>
      </c>
      <c r="I26" s="12">
        <f t="shared" si="1"/>
        <v>31</v>
      </c>
      <c r="J26" s="13">
        <f t="shared" si="12"/>
        <v>6369.8641260321374</v>
      </c>
      <c r="K26" s="13">
        <f t="shared" si="2"/>
        <v>6369.86</v>
      </c>
      <c r="L26" s="13">
        <f t="shared" si="16"/>
        <v>0</v>
      </c>
      <c r="M26" s="13">
        <f t="shared" si="14"/>
        <v>0</v>
      </c>
      <c r="N26" s="13">
        <f t="shared" si="15"/>
        <v>0</v>
      </c>
      <c r="O26" s="13">
        <v>0</v>
      </c>
      <c r="P26" s="13"/>
      <c r="Q26" s="13">
        <f t="shared" si="13"/>
        <v>0</v>
      </c>
      <c r="R26" s="13">
        <f t="shared" si="5"/>
        <v>6369.8589725983247</v>
      </c>
      <c r="S26" s="13">
        <f t="shared" si="6"/>
        <v>0</v>
      </c>
      <c r="T26" s="13">
        <f t="shared" si="7"/>
        <v>750000.01000000013</v>
      </c>
      <c r="V26" s="24">
        <f t="shared" si="8"/>
        <v>4.126032E-3</v>
      </c>
    </row>
    <row r="27" spans="1:22" x14ac:dyDescent="0.25">
      <c r="A27" s="8">
        <f t="shared" si="9"/>
        <v>23</v>
      </c>
      <c r="B27" s="9">
        <v>43459</v>
      </c>
      <c r="C27" s="8" t="s">
        <v>11</v>
      </c>
      <c r="D27" s="8" t="s">
        <v>11</v>
      </c>
      <c r="E27" s="8" t="s">
        <v>11</v>
      </c>
      <c r="F27" s="8" t="s">
        <v>11</v>
      </c>
      <c r="G27" s="10">
        <f t="shared" si="10"/>
        <v>750000.01000000013</v>
      </c>
      <c r="H27" s="11">
        <f t="shared" si="11"/>
        <v>0.1</v>
      </c>
      <c r="I27" s="12">
        <f t="shared" si="1"/>
        <v>30</v>
      </c>
      <c r="J27" s="13">
        <f t="shared" si="12"/>
        <v>6164.3877698676188</v>
      </c>
      <c r="K27" s="13">
        <f t="shared" si="2"/>
        <v>6164.39</v>
      </c>
      <c r="L27" s="13">
        <f t="shared" si="16"/>
        <v>0</v>
      </c>
      <c r="M27" s="13">
        <f t="shared" si="14"/>
        <v>0</v>
      </c>
      <c r="N27" s="13">
        <f t="shared" si="15"/>
        <v>0</v>
      </c>
      <c r="O27" s="13">
        <v>0</v>
      </c>
      <c r="P27" s="13"/>
      <c r="Q27" s="13">
        <f t="shared" si="13"/>
        <v>0</v>
      </c>
      <c r="R27" s="13">
        <f t="shared" si="5"/>
        <v>12534.248972598325</v>
      </c>
      <c r="S27" s="13">
        <f t="shared" si="6"/>
        <v>0</v>
      </c>
      <c r="T27" s="13">
        <f t="shared" si="7"/>
        <v>750000.01000000013</v>
      </c>
      <c r="V27" s="24">
        <f t="shared" si="8"/>
        <v>-2.2301320000000001E-3</v>
      </c>
    </row>
    <row r="28" spans="1:22" x14ac:dyDescent="0.25">
      <c r="A28" s="8">
        <f t="shared" si="9"/>
        <v>24</v>
      </c>
      <c r="B28" s="9">
        <v>43490</v>
      </c>
      <c r="C28" s="8" t="s">
        <v>11</v>
      </c>
      <c r="D28" s="8" t="s">
        <v>11</v>
      </c>
      <c r="E28" s="8" t="s">
        <v>5</v>
      </c>
      <c r="F28" s="8" t="s">
        <v>5</v>
      </c>
      <c r="G28" s="10">
        <f t="shared" si="10"/>
        <v>750000.01000000013</v>
      </c>
      <c r="H28" s="11">
        <f t="shared" si="11"/>
        <v>0.1</v>
      </c>
      <c r="I28" s="12">
        <f t="shared" si="1"/>
        <v>31</v>
      </c>
      <c r="J28" s="13">
        <f t="shared" si="12"/>
        <v>6369.8608684981382</v>
      </c>
      <c r="K28" s="13">
        <f t="shared" si="2"/>
        <v>6369.86</v>
      </c>
      <c r="L28" s="13">
        <f t="shared" si="16"/>
        <v>18904.109841096462</v>
      </c>
      <c r="M28" s="13">
        <f t="shared" si="14"/>
        <v>83333.33</v>
      </c>
      <c r="N28" s="13">
        <f t="shared" si="15"/>
        <v>102237.43984109646</v>
      </c>
      <c r="O28" s="13">
        <v>0</v>
      </c>
      <c r="P28" s="13"/>
      <c r="Q28" s="13">
        <f t="shared" si="13"/>
        <v>0</v>
      </c>
      <c r="R28" s="13">
        <f t="shared" si="5"/>
        <v>-8.6849813669687137E-4</v>
      </c>
      <c r="S28" s="13">
        <f t="shared" si="6"/>
        <v>0</v>
      </c>
      <c r="T28" s="13">
        <f t="shared" si="7"/>
        <v>666666.68000000017</v>
      </c>
      <c r="V28" s="24">
        <f t="shared" si="8"/>
        <v>8.6849799999999999E-4</v>
      </c>
    </row>
    <row r="29" spans="1:22" x14ac:dyDescent="0.25">
      <c r="A29" s="8">
        <f t="shared" si="9"/>
        <v>25</v>
      </c>
      <c r="B29" s="9">
        <v>43521</v>
      </c>
      <c r="C29" s="8" t="s">
        <v>11</v>
      </c>
      <c r="D29" s="8" t="s">
        <v>11</v>
      </c>
      <c r="E29" s="8" t="s">
        <v>11</v>
      </c>
      <c r="F29" s="8" t="s">
        <v>11</v>
      </c>
      <c r="G29" s="10">
        <f t="shared" si="10"/>
        <v>666666.68000000017</v>
      </c>
      <c r="H29" s="11">
        <f t="shared" si="11"/>
        <v>0.1</v>
      </c>
      <c r="I29" s="12">
        <f t="shared" si="1"/>
        <v>31</v>
      </c>
      <c r="J29" s="13">
        <f t="shared" si="12"/>
        <v>5662.1014383610154</v>
      </c>
      <c r="K29" s="13">
        <f t="shared" si="2"/>
        <v>5662.1</v>
      </c>
      <c r="L29" s="13">
        <f t="shared" si="16"/>
        <v>0</v>
      </c>
      <c r="M29" s="13">
        <f t="shared" si="14"/>
        <v>0</v>
      </c>
      <c r="N29" s="13">
        <f t="shared" si="15"/>
        <v>0</v>
      </c>
      <c r="O29" s="13">
        <v>0</v>
      </c>
      <c r="P29" s="13"/>
      <c r="Q29" s="13">
        <f t="shared" si="13"/>
        <v>0</v>
      </c>
      <c r="R29" s="13">
        <f t="shared" si="5"/>
        <v>5662.0991315018637</v>
      </c>
      <c r="S29" s="13">
        <f t="shared" si="6"/>
        <v>0</v>
      </c>
      <c r="T29" s="13">
        <f t="shared" si="7"/>
        <v>666666.68000000017</v>
      </c>
      <c r="V29" s="24">
        <f t="shared" si="8"/>
        <v>1.438361E-3</v>
      </c>
    </row>
    <row r="30" spans="1:22" x14ac:dyDescent="0.25">
      <c r="A30" s="8">
        <f t="shared" si="9"/>
        <v>26</v>
      </c>
      <c r="B30" s="9">
        <v>43549</v>
      </c>
      <c r="C30" s="8" t="s">
        <v>11</v>
      </c>
      <c r="D30" s="8" t="s">
        <v>11</v>
      </c>
      <c r="E30" s="8" t="s">
        <v>11</v>
      </c>
      <c r="F30" s="8" t="s">
        <v>11</v>
      </c>
      <c r="G30" s="10">
        <f t="shared" si="10"/>
        <v>666666.68000000017</v>
      </c>
      <c r="H30" s="11">
        <f t="shared" si="11"/>
        <v>0.1</v>
      </c>
      <c r="I30" s="12">
        <f t="shared" si="1"/>
        <v>28</v>
      </c>
      <c r="J30" s="13">
        <f t="shared" si="12"/>
        <v>5114.1567917856592</v>
      </c>
      <c r="K30" s="13">
        <f t="shared" si="2"/>
        <v>5114.16</v>
      </c>
      <c r="L30" s="13">
        <f t="shared" si="16"/>
        <v>0</v>
      </c>
      <c r="M30" s="13">
        <f t="shared" si="14"/>
        <v>0</v>
      </c>
      <c r="N30" s="13">
        <f t="shared" si="15"/>
        <v>0</v>
      </c>
      <c r="O30" s="13">
        <v>0</v>
      </c>
      <c r="P30" s="13"/>
      <c r="Q30" s="13">
        <f t="shared" si="13"/>
        <v>0</v>
      </c>
      <c r="R30" s="13">
        <f t="shared" si="5"/>
        <v>10776.259131501864</v>
      </c>
      <c r="S30" s="13">
        <f t="shared" si="6"/>
        <v>0</v>
      </c>
      <c r="T30" s="13">
        <f t="shared" si="7"/>
        <v>666666.68000000017</v>
      </c>
      <c r="V30" s="24">
        <f t="shared" si="8"/>
        <v>-3.208214E-3</v>
      </c>
    </row>
    <row r="31" spans="1:22" x14ac:dyDescent="0.25">
      <c r="A31" s="8">
        <f t="shared" si="9"/>
        <v>27</v>
      </c>
      <c r="B31" s="9">
        <v>43580</v>
      </c>
      <c r="C31" s="8" t="s">
        <v>11</v>
      </c>
      <c r="D31" s="8" t="s">
        <v>11</v>
      </c>
      <c r="E31" s="8" t="s">
        <v>5</v>
      </c>
      <c r="F31" s="8" t="s">
        <v>5</v>
      </c>
      <c r="G31" s="10">
        <f t="shared" si="10"/>
        <v>666666.68000000017</v>
      </c>
      <c r="H31" s="11">
        <f t="shared" si="11"/>
        <v>0.1</v>
      </c>
      <c r="I31" s="12">
        <f t="shared" si="1"/>
        <v>31</v>
      </c>
      <c r="J31" s="13">
        <f t="shared" si="12"/>
        <v>5662.0973616490155</v>
      </c>
      <c r="K31" s="13">
        <f t="shared" si="2"/>
        <v>5662.1</v>
      </c>
      <c r="L31" s="13">
        <f t="shared" si="16"/>
        <v>16438.356493150881</v>
      </c>
      <c r="M31" s="13">
        <f t="shared" si="14"/>
        <v>83333.33</v>
      </c>
      <c r="N31" s="13">
        <f t="shared" si="15"/>
        <v>99771.68649315089</v>
      </c>
      <c r="O31" s="13">
        <v>0</v>
      </c>
      <c r="P31" s="13"/>
      <c r="Q31" s="13">
        <f t="shared" si="13"/>
        <v>0</v>
      </c>
      <c r="R31" s="13">
        <f t="shared" si="5"/>
        <v>2.638350983033888E-3</v>
      </c>
      <c r="S31" s="13">
        <f t="shared" si="6"/>
        <v>0</v>
      </c>
      <c r="T31" s="13">
        <f t="shared" si="7"/>
        <v>583333.35000000021</v>
      </c>
      <c r="V31" s="24">
        <f t="shared" si="8"/>
        <v>-2.6383510000000002E-3</v>
      </c>
    </row>
    <row r="32" spans="1:22" x14ac:dyDescent="0.25">
      <c r="A32" s="8">
        <f t="shared" si="9"/>
        <v>28</v>
      </c>
      <c r="B32" s="9">
        <v>43610</v>
      </c>
      <c r="C32" s="8" t="s">
        <v>11</v>
      </c>
      <c r="D32" s="8" t="s">
        <v>11</v>
      </c>
      <c r="E32" s="8" t="s">
        <v>11</v>
      </c>
      <c r="F32" s="8" t="s">
        <v>11</v>
      </c>
      <c r="G32" s="10">
        <f t="shared" si="10"/>
        <v>583333.35000000021</v>
      </c>
      <c r="H32" s="11">
        <f t="shared" si="11"/>
        <v>0.1</v>
      </c>
      <c r="I32" s="12">
        <f t="shared" si="1"/>
        <v>30</v>
      </c>
      <c r="J32" s="13">
        <f t="shared" si="12"/>
        <v>4794.5180465805088</v>
      </c>
      <c r="K32" s="13">
        <f t="shared" si="2"/>
        <v>4794.5200000000004</v>
      </c>
      <c r="L32" s="13">
        <f t="shared" si="16"/>
        <v>0</v>
      </c>
      <c r="M32" s="13">
        <f t="shared" si="14"/>
        <v>0</v>
      </c>
      <c r="N32" s="13">
        <f t="shared" si="15"/>
        <v>0</v>
      </c>
      <c r="O32" s="13">
        <v>0</v>
      </c>
      <c r="P32" s="13"/>
      <c r="Q32" s="13">
        <f t="shared" si="13"/>
        <v>0</v>
      </c>
      <c r="R32" s="13">
        <f t="shared" si="5"/>
        <v>4794.5226383509835</v>
      </c>
      <c r="S32" s="13">
        <f t="shared" si="6"/>
        <v>0</v>
      </c>
      <c r="T32" s="13">
        <f t="shared" si="7"/>
        <v>583333.35000000021</v>
      </c>
      <c r="V32" s="24">
        <f t="shared" si="8"/>
        <v>-1.9534190000000001E-3</v>
      </c>
    </row>
    <row r="33" spans="1:22" x14ac:dyDescent="0.25">
      <c r="A33" s="8">
        <f t="shared" si="9"/>
        <v>29</v>
      </c>
      <c r="B33" s="9">
        <v>43641</v>
      </c>
      <c r="C33" s="8" t="s">
        <v>11</v>
      </c>
      <c r="D33" s="8" t="s">
        <v>11</v>
      </c>
      <c r="E33" s="8" t="s">
        <v>11</v>
      </c>
      <c r="F33" s="8" t="s">
        <v>11</v>
      </c>
      <c r="G33" s="10">
        <f t="shared" si="10"/>
        <v>583333.35000000021</v>
      </c>
      <c r="H33" s="11">
        <f t="shared" si="11"/>
        <v>0.1</v>
      </c>
      <c r="I33" s="12">
        <f t="shared" si="1"/>
        <v>31</v>
      </c>
      <c r="J33" s="13">
        <f t="shared" si="12"/>
        <v>4954.3360876768929</v>
      </c>
      <c r="K33" s="13">
        <f t="shared" si="2"/>
        <v>4954.34</v>
      </c>
      <c r="L33" s="13">
        <f t="shared" si="16"/>
        <v>0</v>
      </c>
      <c r="M33" s="13">
        <f t="shared" si="14"/>
        <v>0</v>
      </c>
      <c r="N33" s="13">
        <f t="shared" si="15"/>
        <v>0</v>
      </c>
      <c r="O33" s="13">
        <v>0</v>
      </c>
      <c r="P33" s="13"/>
      <c r="Q33" s="13">
        <f t="shared" si="13"/>
        <v>0</v>
      </c>
      <c r="R33" s="13">
        <f t="shared" si="5"/>
        <v>9748.8626383509836</v>
      </c>
      <c r="S33" s="13">
        <f t="shared" si="6"/>
        <v>0</v>
      </c>
      <c r="T33" s="13">
        <f t="shared" si="7"/>
        <v>583333.35000000021</v>
      </c>
      <c r="V33" s="24">
        <f t="shared" si="8"/>
        <v>-3.9123229999999997E-3</v>
      </c>
    </row>
    <row r="34" spans="1:22" x14ac:dyDescent="0.25">
      <c r="A34" s="8">
        <f t="shared" si="9"/>
        <v>30</v>
      </c>
      <c r="B34" s="9">
        <v>43671</v>
      </c>
      <c r="C34" s="8" t="s">
        <v>11</v>
      </c>
      <c r="D34" s="8" t="s">
        <v>11</v>
      </c>
      <c r="E34" s="8" t="s">
        <v>5</v>
      </c>
      <c r="F34" s="8" t="s">
        <v>5</v>
      </c>
      <c r="G34" s="10">
        <f t="shared" si="10"/>
        <v>583333.35000000021</v>
      </c>
      <c r="H34" s="11">
        <f t="shared" si="11"/>
        <v>0.1</v>
      </c>
      <c r="I34" s="12">
        <f t="shared" si="1"/>
        <v>30</v>
      </c>
      <c r="J34" s="13">
        <f t="shared" si="12"/>
        <v>4794.5167726085092</v>
      </c>
      <c r="K34" s="13">
        <f t="shared" si="2"/>
        <v>4794.5200000000004</v>
      </c>
      <c r="L34" s="13">
        <f t="shared" si="16"/>
        <v>14543.379410959493</v>
      </c>
      <c r="M34" s="13">
        <f t="shared" si="14"/>
        <v>83333.33</v>
      </c>
      <c r="N34" s="13">
        <f t="shared" si="15"/>
        <v>97876.709410959491</v>
      </c>
      <c r="O34" s="13">
        <v>0</v>
      </c>
      <c r="P34" s="13"/>
      <c r="Q34" s="13">
        <f t="shared" si="13"/>
        <v>0</v>
      </c>
      <c r="R34" s="13">
        <f t="shared" si="5"/>
        <v>3.2273914912366308E-3</v>
      </c>
      <c r="S34" s="13">
        <f t="shared" si="6"/>
        <v>0</v>
      </c>
      <c r="T34" s="13">
        <f t="shared" si="7"/>
        <v>500000.02000000019</v>
      </c>
      <c r="V34" s="24">
        <f t="shared" si="8"/>
        <v>-3.227391E-3</v>
      </c>
    </row>
    <row r="35" spans="1:22" x14ac:dyDescent="0.25">
      <c r="A35" s="8">
        <f t="shared" si="9"/>
        <v>31</v>
      </c>
      <c r="B35" s="9">
        <v>43702</v>
      </c>
      <c r="C35" s="8" t="s">
        <v>11</v>
      </c>
      <c r="D35" s="8" t="s">
        <v>11</v>
      </c>
      <c r="E35" s="8" t="s">
        <v>11</v>
      </c>
      <c r="F35" s="8" t="s">
        <v>11</v>
      </c>
      <c r="G35" s="10">
        <f t="shared" si="10"/>
        <v>500000.02000000019</v>
      </c>
      <c r="H35" s="11">
        <f t="shared" si="11"/>
        <v>0.1</v>
      </c>
      <c r="I35" s="12">
        <f t="shared" si="1"/>
        <v>31</v>
      </c>
      <c r="J35" s="13">
        <f t="shared" si="12"/>
        <v>4246.5722849377689</v>
      </c>
      <c r="K35" s="13">
        <f t="shared" si="2"/>
        <v>4246.57</v>
      </c>
      <c r="L35" s="13">
        <f t="shared" si="16"/>
        <v>0</v>
      </c>
      <c r="M35" s="13">
        <f t="shared" si="14"/>
        <v>0</v>
      </c>
      <c r="N35" s="13">
        <f t="shared" si="15"/>
        <v>0</v>
      </c>
      <c r="O35" s="13">
        <v>0</v>
      </c>
      <c r="P35" s="13"/>
      <c r="Q35" s="13">
        <f t="shared" si="13"/>
        <v>0</v>
      </c>
      <c r="R35" s="13">
        <f t="shared" si="5"/>
        <v>4246.5732273914909</v>
      </c>
      <c r="S35" s="13">
        <f t="shared" si="6"/>
        <v>0</v>
      </c>
      <c r="T35" s="13">
        <f t="shared" si="7"/>
        <v>500000.02000000019</v>
      </c>
      <c r="V35" s="24">
        <f t="shared" si="8"/>
        <v>2.2849379999999998E-3</v>
      </c>
    </row>
    <row r="36" spans="1:22" x14ac:dyDescent="0.25">
      <c r="A36" s="8">
        <f t="shared" si="9"/>
        <v>32</v>
      </c>
      <c r="B36" s="9">
        <v>43733</v>
      </c>
      <c r="C36" s="8" t="s">
        <v>11</v>
      </c>
      <c r="D36" s="8" t="s">
        <v>11</v>
      </c>
      <c r="E36" s="8" t="s">
        <v>11</v>
      </c>
      <c r="F36" s="8" t="s">
        <v>11</v>
      </c>
      <c r="G36" s="10">
        <f t="shared" si="10"/>
        <v>500000.02000000019</v>
      </c>
      <c r="H36" s="11">
        <f t="shared" si="11"/>
        <v>0.1</v>
      </c>
      <c r="I36" s="12">
        <f t="shared" si="1"/>
        <v>31</v>
      </c>
      <c r="J36" s="13">
        <f t="shared" si="12"/>
        <v>4246.5777972667693</v>
      </c>
      <c r="K36" s="13">
        <f t="shared" si="2"/>
        <v>4246.58</v>
      </c>
      <c r="L36" s="13">
        <f t="shared" si="16"/>
        <v>0</v>
      </c>
      <c r="M36" s="13">
        <f t="shared" si="14"/>
        <v>0</v>
      </c>
      <c r="N36" s="13">
        <f t="shared" si="15"/>
        <v>0</v>
      </c>
      <c r="O36" s="13">
        <v>0</v>
      </c>
      <c r="P36" s="13"/>
      <c r="Q36" s="13">
        <f t="shared" si="13"/>
        <v>0</v>
      </c>
      <c r="R36" s="13">
        <f t="shared" si="5"/>
        <v>8493.1532273914909</v>
      </c>
      <c r="S36" s="13">
        <f t="shared" si="6"/>
        <v>0</v>
      </c>
      <c r="T36" s="13">
        <f t="shared" si="7"/>
        <v>500000.02000000019</v>
      </c>
      <c r="V36" s="24">
        <f t="shared" si="8"/>
        <v>-2.2027330000000001E-3</v>
      </c>
    </row>
    <row r="37" spans="1:22" x14ac:dyDescent="0.25">
      <c r="A37" s="8">
        <f t="shared" si="9"/>
        <v>33</v>
      </c>
      <c r="B37" s="9">
        <v>43763</v>
      </c>
      <c r="C37" s="8" t="s">
        <v>11</v>
      </c>
      <c r="D37" s="8" t="s">
        <v>11</v>
      </c>
      <c r="E37" s="8" t="s">
        <v>5</v>
      </c>
      <c r="F37" s="8" t="s">
        <v>5</v>
      </c>
      <c r="G37" s="10">
        <f t="shared" si="10"/>
        <v>500000.02000000019</v>
      </c>
      <c r="H37" s="11">
        <f t="shared" si="11"/>
        <v>0.1</v>
      </c>
      <c r="I37" s="12">
        <f t="shared" si="1"/>
        <v>30</v>
      </c>
      <c r="J37" s="13">
        <f t="shared" si="12"/>
        <v>4109.5870027464543</v>
      </c>
      <c r="K37" s="13">
        <f t="shared" si="2"/>
        <v>4109.59</v>
      </c>
      <c r="L37" s="13">
        <f t="shared" si="16"/>
        <v>12602.740230137944</v>
      </c>
      <c r="M37" s="13">
        <f t="shared" si="14"/>
        <v>83333.33</v>
      </c>
      <c r="N37" s="13">
        <f t="shared" si="15"/>
        <v>95936.07023013795</v>
      </c>
      <c r="O37" s="13">
        <v>0</v>
      </c>
      <c r="P37" s="13"/>
      <c r="Q37" s="13">
        <f t="shared" si="13"/>
        <v>0</v>
      </c>
      <c r="R37" s="13">
        <f t="shared" si="5"/>
        <v>2.997253546709544E-3</v>
      </c>
      <c r="S37" s="13">
        <f t="shared" si="6"/>
        <v>0</v>
      </c>
      <c r="T37" s="13">
        <f t="shared" si="7"/>
        <v>416666.69000000018</v>
      </c>
      <c r="V37" s="24">
        <f t="shared" si="8"/>
        <v>-2.997254E-3</v>
      </c>
    </row>
    <row r="38" spans="1:22" x14ac:dyDescent="0.25">
      <c r="A38" s="8">
        <f t="shared" si="9"/>
        <v>34</v>
      </c>
      <c r="B38" s="9">
        <v>43794</v>
      </c>
      <c r="C38" s="8" t="s">
        <v>11</v>
      </c>
      <c r="D38" s="8" t="s">
        <v>11</v>
      </c>
      <c r="E38" s="8" t="s">
        <v>11</v>
      </c>
      <c r="F38" s="8" t="s">
        <v>11</v>
      </c>
      <c r="G38" s="10">
        <f t="shared" si="10"/>
        <v>416666.69000000018</v>
      </c>
      <c r="H38" s="11">
        <f t="shared" si="11"/>
        <v>0.1</v>
      </c>
      <c r="I38" s="12">
        <f t="shared" si="1"/>
        <v>31</v>
      </c>
      <c r="J38" s="13">
        <f t="shared" si="12"/>
        <v>3538.8099863076459</v>
      </c>
      <c r="K38" s="13">
        <f t="shared" si="2"/>
        <v>3538.81</v>
      </c>
      <c r="L38" s="13">
        <f t="shared" si="16"/>
        <v>0</v>
      </c>
      <c r="M38" s="13">
        <f t="shared" si="14"/>
        <v>0</v>
      </c>
      <c r="N38" s="13">
        <f t="shared" si="15"/>
        <v>0</v>
      </c>
      <c r="O38" s="13">
        <v>0</v>
      </c>
      <c r="P38" s="13"/>
      <c r="Q38" s="13">
        <f t="shared" si="13"/>
        <v>0</v>
      </c>
      <c r="R38" s="13">
        <f t="shared" si="5"/>
        <v>3538.8129972535467</v>
      </c>
      <c r="S38" s="13">
        <f t="shared" si="6"/>
        <v>0</v>
      </c>
      <c r="T38" s="13">
        <f t="shared" si="7"/>
        <v>416666.69000000018</v>
      </c>
      <c r="V38" s="24">
        <f t="shared" si="8"/>
        <v>-1.3692E-5</v>
      </c>
    </row>
    <row r="39" spans="1:22" x14ac:dyDescent="0.25">
      <c r="A39" s="8">
        <f t="shared" si="9"/>
        <v>35</v>
      </c>
      <c r="B39" s="9">
        <v>43824</v>
      </c>
      <c r="C39" s="8" t="s">
        <v>11</v>
      </c>
      <c r="D39" s="8" t="s">
        <v>11</v>
      </c>
      <c r="E39" s="8" t="s">
        <v>11</v>
      </c>
      <c r="F39" s="8" t="s">
        <v>11</v>
      </c>
      <c r="G39" s="10">
        <f t="shared" si="10"/>
        <v>416666.69000000018</v>
      </c>
      <c r="H39" s="11">
        <f t="shared" si="11"/>
        <v>0.1</v>
      </c>
      <c r="I39" s="12">
        <f t="shared" si="1"/>
        <v>30</v>
      </c>
      <c r="J39" s="13">
        <f t="shared" si="12"/>
        <v>3424.6577123353995</v>
      </c>
      <c r="K39" s="13">
        <f t="shared" si="2"/>
        <v>3424.66</v>
      </c>
      <c r="L39" s="13">
        <f t="shared" si="16"/>
        <v>0</v>
      </c>
      <c r="M39" s="13">
        <f t="shared" si="14"/>
        <v>0</v>
      </c>
      <c r="N39" s="13">
        <f t="shared" si="15"/>
        <v>0</v>
      </c>
      <c r="O39" s="13">
        <v>0</v>
      </c>
      <c r="P39" s="13"/>
      <c r="Q39" s="13">
        <f t="shared" si="13"/>
        <v>0</v>
      </c>
      <c r="R39" s="13">
        <f t="shared" si="5"/>
        <v>6963.4729972535461</v>
      </c>
      <c r="S39" s="13">
        <f t="shared" si="6"/>
        <v>0</v>
      </c>
      <c r="T39" s="13">
        <f t="shared" si="7"/>
        <v>416666.69000000018</v>
      </c>
      <c r="V39" s="24">
        <f t="shared" si="8"/>
        <v>-2.2876649999999999E-3</v>
      </c>
    </row>
    <row r="40" spans="1:22" x14ac:dyDescent="0.25">
      <c r="A40" s="8">
        <f t="shared" si="9"/>
        <v>36</v>
      </c>
      <c r="B40" s="9">
        <v>43855</v>
      </c>
      <c r="C40" s="8" t="s">
        <v>11</v>
      </c>
      <c r="D40" s="8" t="s">
        <v>11</v>
      </c>
      <c r="E40" s="8" t="s">
        <v>5</v>
      </c>
      <c r="F40" s="8" t="s">
        <v>5</v>
      </c>
      <c r="G40" s="10">
        <f t="shared" si="10"/>
        <v>416666.69000000018</v>
      </c>
      <c r="H40" s="11">
        <f t="shared" si="11"/>
        <v>0.1</v>
      </c>
      <c r="I40" s="12">
        <f t="shared" si="1"/>
        <v>31</v>
      </c>
      <c r="J40" s="13">
        <f t="shared" si="12"/>
        <v>3538.8106958966459</v>
      </c>
      <c r="K40" s="13">
        <f t="shared" si="2"/>
        <v>3538.81</v>
      </c>
      <c r="L40" s="13">
        <f t="shared" si="16"/>
        <v>10502.283693150192</v>
      </c>
      <c r="M40" s="13">
        <f t="shared" si="14"/>
        <v>83333.33</v>
      </c>
      <c r="N40" s="13">
        <f t="shared" si="15"/>
        <v>93835.613693150197</v>
      </c>
      <c r="O40" s="13">
        <v>0</v>
      </c>
      <c r="P40" s="13"/>
      <c r="Q40" s="13">
        <f t="shared" si="13"/>
        <v>0</v>
      </c>
      <c r="R40" s="13">
        <f t="shared" si="5"/>
        <v>-6.9589664599334355E-4</v>
      </c>
      <c r="S40" s="13">
        <f t="shared" si="6"/>
        <v>0</v>
      </c>
      <c r="T40" s="13">
        <f t="shared" si="7"/>
        <v>333333.36000000016</v>
      </c>
      <c r="V40" s="24">
        <f t="shared" si="8"/>
        <v>6.9589700000000001E-4</v>
      </c>
    </row>
    <row r="41" spans="1:22" x14ac:dyDescent="0.25">
      <c r="A41" s="8">
        <f t="shared" si="9"/>
        <v>37</v>
      </c>
      <c r="B41" s="9">
        <v>43886</v>
      </c>
      <c r="C41" s="8" t="s">
        <v>11</v>
      </c>
      <c r="D41" s="8" t="s">
        <v>11</v>
      </c>
      <c r="E41" s="8" t="s">
        <v>11</v>
      </c>
      <c r="F41" s="8" t="s">
        <v>11</v>
      </c>
      <c r="G41" s="10">
        <f t="shared" si="10"/>
        <v>333333.36000000016</v>
      </c>
      <c r="H41" s="11">
        <f t="shared" si="11"/>
        <v>0.1</v>
      </c>
      <c r="I41" s="12">
        <f t="shared" si="1"/>
        <v>31</v>
      </c>
      <c r="J41" s="13">
        <f t="shared" si="12"/>
        <v>2831.0511506915218</v>
      </c>
      <c r="K41" s="13">
        <f t="shared" si="2"/>
        <v>2831.05</v>
      </c>
      <c r="L41" s="13">
        <f t="shared" si="16"/>
        <v>0</v>
      </c>
      <c r="M41" s="13">
        <f t="shared" si="14"/>
        <v>0</v>
      </c>
      <c r="N41" s="13">
        <f t="shared" si="15"/>
        <v>0</v>
      </c>
      <c r="O41" s="13">
        <v>0</v>
      </c>
      <c r="P41" s="13"/>
      <c r="Q41" s="13">
        <f t="shared" si="13"/>
        <v>0</v>
      </c>
      <c r="R41" s="13">
        <f t="shared" si="5"/>
        <v>2831.0493041033542</v>
      </c>
      <c r="S41" s="13">
        <f t="shared" si="6"/>
        <v>0</v>
      </c>
      <c r="T41" s="13">
        <f t="shared" si="7"/>
        <v>333333.36000000016</v>
      </c>
      <c r="V41" s="24">
        <f t="shared" si="8"/>
        <v>1.150692E-3</v>
      </c>
    </row>
    <row r="42" spans="1:22" x14ac:dyDescent="0.25">
      <c r="A42" s="8">
        <f t="shared" si="9"/>
        <v>38</v>
      </c>
      <c r="B42" s="9">
        <v>43915</v>
      </c>
      <c r="C42" s="8" t="s">
        <v>11</v>
      </c>
      <c r="D42" s="8" t="s">
        <v>11</v>
      </c>
      <c r="E42" s="8" t="s">
        <v>11</v>
      </c>
      <c r="F42" s="8" t="s">
        <v>11</v>
      </c>
      <c r="G42" s="10">
        <f t="shared" si="10"/>
        <v>333333.36000000016</v>
      </c>
      <c r="H42" s="11">
        <f t="shared" si="11"/>
        <v>0.1</v>
      </c>
      <c r="I42" s="12">
        <f t="shared" si="1"/>
        <v>29</v>
      </c>
      <c r="J42" s="13">
        <f t="shared" si="12"/>
        <v>2648.403189048166</v>
      </c>
      <c r="K42" s="13">
        <f t="shared" si="2"/>
        <v>2648.4</v>
      </c>
      <c r="L42" s="13">
        <f t="shared" si="16"/>
        <v>0</v>
      </c>
      <c r="M42" s="13">
        <f t="shared" si="14"/>
        <v>0</v>
      </c>
      <c r="N42" s="13">
        <f t="shared" si="15"/>
        <v>0</v>
      </c>
      <c r="O42" s="13">
        <v>0</v>
      </c>
      <c r="P42" s="13"/>
      <c r="Q42" s="13">
        <f t="shared" si="13"/>
        <v>0</v>
      </c>
      <c r="R42" s="13">
        <f t="shared" si="5"/>
        <v>5479.4493041033547</v>
      </c>
      <c r="S42" s="13">
        <f t="shared" si="6"/>
        <v>0</v>
      </c>
      <c r="T42" s="13">
        <f t="shared" si="7"/>
        <v>333333.36000000016</v>
      </c>
      <c r="V42" s="24">
        <f t="shared" si="8"/>
        <v>3.1890479999999999E-3</v>
      </c>
    </row>
    <row r="43" spans="1:22" x14ac:dyDescent="0.25">
      <c r="A43" s="8">
        <f t="shared" si="9"/>
        <v>39</v>
      </c>
      <c r="B43" s="9">
        <v>43946</v>
      </c>
      <c r="C43" s="8" t="s">
        <v>11</v>
      </c>
      <c r="D43" s="8" t="s">
        <v>11</v>
      </c>
      <c r="E43" s="8" t="s">
        <v>5</v>
      </c>
      <c r="F43" s="8" t="s">
        <v>5</v>
      </c>
      <c r="G43" s="10">
        <f t="shared" si="10"/>
        <v>333333.36000000016</v>
      </c>
      <c r="H43" s="11">
        <f t="shared" si="11"/>
        <v>0.1</v>
      </c>
      <c r="I43" s="12">
        <f t="shared" si="1"/>
        <v>31</v>
      </c>
      <c r="J43" s="13">
        <f t="shared" si="12"/>
        <v>2831.053643842522</v>
      </c>
      <c r="K43" s="13">
        <f t="shared" si="2"/>
        <v>2831.05</v>
      </c>
      <c r="L43" s="13">
        <f t="shared" si="16"/>
        <v>8310.5029479458772</v>
      </c>
      <c r="M43" s="13">
        <f t="shared" si="14"/>
        <v>83333.33</v>
      </c>
      <c r="N43" s="13">
        <f t="shared" si="15"/>
        <v>91643.832947945877</v>
      </c>
      <c r="O43" s="13">
        <v>0</v>
      </c>
      <c r="P43" s="13"/>
      <c r="Q43" s="13">
        <f t="shared" si="13"/>
        <v>0</v>
      </c>
      <c r="R43" s="13">
        <f t="shared" si="5"/>
        <v>-3.6438425213418668E-3</v>
      </c>
      <c r="S43" s="13">
        <f t="shared" si="6"/>
        <v>0</v>
      </c>
      <c r="T43" s="13">
        <f t="shared" si="7"/>
        <v>250000.03000000014</v>
      </c>
      <c r="V43" s="24">
        <f t="shared" si="8"/>
        <v>3.6438429999999999E-3</v>
      </c>
    </row>
    <row r="44" spans="1:22" x14ac:dyDescent="0.25">
      <c r="A44" s="8">
        <f t="shared" si="9"/>
        <v>40</v>
      </c>
      <c r="B44" s="9">
        <v>43976</v>
      </c>
      <c r="C44" s="8" t="s">
        <v>11</v>
      </c>
      <c r="D44" s="8" t="s">
        <v>11</v>
      </c>
      <c r="E44" s="8" t="s">
        <v>11</v>
      </c>
      <c r="F44" s="8" t="s">
        <v>11</v>
      </c>
      <c r="G44" s="10">
        <f t="shared" si="10"/>
        <v>250000.03000000014</v>
      </c>
      <c r="H44" s="11">
        <f t="shared" si="11"/>
        <v>0.1</v>
      </c>
      <c r="I44" s="12">
        <f t="shared" si="1"/>
        <v>30</v>
      </c>
      <c r="J44" s="13">
        <f t="shared" si="12"/>
        <v>2054.7984109662889</v>
      </c>
      <c r="K44" s="13">
        <f t="shared" si="2"/>
        <v>2054.8000000000002</v>
      </c>
      <c r="L44" s="13">
        <f t="shared" si="16"/>
        <v>0</v>
      </c>
      <c r="M44" s="13">
        <f t="shared" si="14"/>
        <v>0</v>
      </c>
      <c r="N44" s="13">
        <f t="shared" si="15"/>
        <v>0</v>
      </c>
      <c r="O44" s="13">
        <v>0</v>
      </c>
      <c r="P44" s="13"/>
      <c r="Q44" s="13">
        <f t="shared" si="13"/>
        <v>0</v>
      </c>
      <c r="R44" s="13">
        <f t="shared" si="5"/>
        <v>2054.7963561574788</v>
      </c>
      <c r="S44" s="13">
        <f t="shared" si="6"/>
        <v>0</v>
      </c>
      <c r="T44" s="13">
        <f t="shared" si="7"/>
        <v>250000.03000000014</v>
      </c>
      <c r="V44" s="24">
        <f t="shared" si="8"/>
        <v>-1.589034E-3</v>
      </c>
    </row>
    <row r="45" spans="1:22" x14ac:dyDescent="0.25">
      <c r="A45" s="8">
        <f t="shared" si="9"/>
        <v>41</v>
      </c>
      <c r="B45" s="9">
        <v>44007</v>
      </c>
      <c r="C45" s="8" t="s">
        <v>11</v>
      </c>
      <c r="D45" s="8" t="s">
        <v>11</v>
      </c>
      <c r="E45" s="8" t="s">
        <v>11</v>
      </c>
      <c r="F45" s="8" t="s">
        <v>11</v>
      </c>
      <c r="G45" s="10">
        <f t="shared" si="10"/>
        <v>250000.03000000014</v>
      </c>
      <c r="H45" s="11">
        <f t="shared" si="11"/>
        <v>0.1</v>
      </c>
      <c r="I45" s="12">
        <f t="shared" si="1"/>
        <v>31</v>
      </c>
      <c r="J45" s="13">
        <f t="shared" si="12"/>
        <v>2123.2863369933984</v>
      </c>
      <c r="K45" s="13">
        <f t="shared" si="2"/>
        <v>2123.29</v>
      </c>
      <c r="L45" s="13">
        <f t="shared" si="16"/>
        <v>0</v>
      </c>
      <c r="M45" s="13">
        <f t="shared" si="14"/>
        <v>0</v>
      </c>
      <c r="N45" s="13">
        <f t="shared" si="15"/>
        <v>0</v>
      </c>
      <c r="O45" s="13">
        <v>0</v>
      </c>
      <c r="P45" s="13"/>
      <c r="Q45" s="13">
        <f t="shared" si="13"/>
        <v>0</v>
      </c>
      <c r="R45" s="13">
        <f t="shared" si="5"/>
        <v>4178.0863561574788</v>
      </c>
      <c r="S45" s="13">
        <f t="shared" si="6"/>
        <v>0</v>
      </c>
      <c r="T45" s="13">
        <f t="shared" si="7"/>
        <v>250000.03000000014</v>
      </c>
      <c r="V45" s="24">
        <f t="shared" si="8"/>
        <v>-3.6630069999999998E-3</v>
      </c>
    </row>
    <row r="46" spans="1:22" x14ac:dyDescent="0.25">
      <c r="A46" s="8">
        <f t="shared" si="9"/>
        <v>42</v>
      </c>
      <c r="B46" s="9">
        <v>44037</v>
      </c>
      <c r="C46" s="8" t="s">
        <v>11</v>
      </c>
      <c r="D46" s="8" t="s">
        <v>11</v>
      </c>
      <c r="E46" s="8" t="s">
        <v>5</v>
      </c>
      <c r="F46" s="8" t="s">
        <v>5</v>
      </c>
      <c r="G46" s="10">
        <f t="shared" si="10"/>
        <v>250000.03000000014</v>
      </c>
      <c r="H46" s="11">
        <f t="shared" si="11"/>
        <v>0.1</v>
      </c>
      <c r="I46" s="12">
        <f t="shared" si="1"/>
        <v>30</v>
      </c>
      <c r="J46" s="13">
        <f t="shared" si="12"/>
        <v>2054.7911041162888</v>
      </c>
      <c r="K46" s="13">
        <f t="shared" si="2"/>
        <v>2054.79</v>
      </c>
      <c r="L46" s="13">
        <f t="shared" si="16"/>
        <v>6232.8774602737676</v>
      </c>
      <c r="M46" s="13">
        <f t="shared" si="14"/>
        <v>83333.33</v>
      </c>
      <c r="N46" s="13">
        <f t="shared" si="15"/>
        <v>89566.20746027377</v>
      </c>
      <c r="O46" s="13">
        <v>0</v>
      </c>
      <c r="P46" s="13"/>
      <c r="Q46" s="13">
        <f t="shared" si="13"/>
        <v>0</v>
      </c>
      <c r="R46" s="13">
        <f t="shared" si="5"/>
        <v>-1.1041162888432154E-3</v>
      </c>
      <c r="S46" s="13">
        <f t="shared" si="6"/>
        <v>0</v>
      </c>
      <c r="T46" s="13">
        <f t="shared" si="7"/>
        <v>166666.70000000013</v>
      </c>
      <c r="V46" s="24">
        <f t="shared" si="8"/>
        <v>1.104116E-3</v>
      </c>
    </row>
    <row r="47" spans="1:22" x14ac:dyDescent="0.25">
      <c r="A47" s="8">
        <f t="shared" si="9"/>
        <v>43</v>
      </c>
      <c r="B47" s="9">
        <v>44068</v>
      </c>
      <c r="C47" s="8" t="s">
        <v>11</v>
      </c>
      <c r="D47" s="8" t="s">
        <v>11</v>
      </c>
      <c r="E47" s="8" t="s">
        <v>11</v>
      </c>
      <c r="F47" s="8" t="s">
        <v>11</v>
      </c>
      <c r="G47" s="10">
        <f t="shared" si="10"/>
        <v>166666.70000000013</v>
      </c>
      <c r="H47" s="11">
        <f t="shared" si="11"/>
        <v>0.1</v>
      </c>
      <c r="I47" s="12">
        <f t="shared" si="1"/>
        <v>31</v>
      </c>
      <c r="J47" s="13">
        <f t="shared" si="12"/>
        <v>1415.5265013762751</v>
      </c>
      <c r="K47" s="13">
        <f t="shared" si="2"/>
        <v>1415.53</v>
      </c>
      <c r="L47" s="13">
        <f t="shared" si="16"/>
        <v>0</v>
      </c>
      <c r="M47" s="13">
        <f t="shared" si="14"/>
        <v>0</v>
      </c>
      <c r="N47" s="13">
        <f t="shared" si="15"/>
        <v>0</v>
      </c>
      <c r="O47" s="13">
        <v>0</v>
      </c>
      <c r="P47" s="13"/>
      <c r="Q47" s="13">
        <f t="shared" si="13"/>
        <v>0</v>
      </c>
      <c r="R47" s="13">
        <f t="shared" si="5"/>
        <v>1415.5288958837111</v>
      </c>
      <c r="S47" s="13">
        <f t="shared" si="6"/>
        <v>0</v>
      </c>
      <c r="T47" s="13">
        <f t="shared" si="7"/>
        <v>166666.70000000013</v>
      </c>
      <c r="V47" s="24">
        <f t="shared" si="8"/>
        <v>-3.4986240000000001E-3</v>
      </c>
    </row>
    <row r="48" spans="1:22" x14ac:dyDescent="0.25">
      <c r="A48" s="8">
        <f t="shared" si="9"/>
        <v>44</v>
      </c>
      <c r="B48" s="9">
        <v>44099</v>
      </c>
      <c r="C48" s="8" t="s">
        <v>11</v>
      </c>
      <c r="D48" s="8" t="s">
        <v>11</v>
      </c>
      <c r="E48" s="8" t="s">
        <v>11</v>
      </c>
      <c r="F48" s="8" t="s">
        <v>11</v>
      </c>
      <c r="G48" s="10">
        <f t="shared" si="10"/>
        <v>166666.70000000013</v>
      </c>
      <c r="H48" s="11">
        <f t="shared" si="11"/>
        <v>0.1</v>
      </c>
      <c r="I48" s="12">
        <f t="shared" si="1"/>
        <v>31</v>
      </c>
      <c r="J48" s="13">
        <f t="shared" si="12"/>
        <v>1415.521898636275</v>
      </c>
      <c r="K48" s="13">
        <f t="shared" si="2"/>
        <v>1415.52</v>
      </c>
      <c r="L48" s="13">
        <f t="shared" si="16"/>
        <v>0</v>
      </c>
      <c r="M48" s="13">
        <f t="shared" si="14"/>
        <v>0</v>
      </c>
      <c r="N48" s="13">
        <f t="shared" si="15"/>
        <v>0</v>
      </c>
      <c r="O48" s="13">
        <v>0</v>
      </c>
      <c r="P48" s="13"/>
      <c r="Q48" s="13">
        <f t="shared" si="13"/>
        <v>0</v>
      </c>
      <c r="R48" s="13">
        <f t="shared" si="5"/>
        <v>2831.0488958837113</v>
      </c>
      <c r="S48" s="13">
        <f t="shared" si="6"/>
        <v>0</v>
      </c>
      <c r="T48" s="13">
        <f t="shared" si="7"/>
        <v>166666.70000000013</v>
      </c>
      <c r="V48" s="24">
        <f t="shared" si="8"/>
        <v>1.898636E-3</v>
      </c>
    </row>
    <row r="49" spans="1:22" x14ac:dyDescent="0.25">
      <c r="A49" s="8">
        <f t="shared" si="9"/>
        <v>45</v>
      </c>
      <c r="B49" s="9">
        <v>44129</v>
      </c>
      <c r="C49" s="8" t="s">
        <v>11</v>
      </c>
      <c r="D49" s="8" t="s">
        <v>11</v>
      </c>
      <c r="E49" s="8" t="s">
        <v>5</v>
      </c>
      <c r="F49" s="8" t="s">
        <v>5</v>
      </c>
      <c r="G49" s="10">
        <f t="shared" si="10"/>
        <v>166666.70000000013</v>
      </c>
      <c r="H49" s="11">
        <f t="shared" si="11"/>
        <v>0.1</v>
      </c>
      <c r="I49" s="12">
        <f t="shared" si="1"/>
        <v>30</v>
      </c>
      <c r="J49" s="13">
        <f t="shared" si="12"/>
        <v>1369.8651863072339</v>
      </c>
      <c r="K49" s="13">
        <f t="shared" si="2"/>
        <v>1369.87</v>
      </c>
      <c r="L49" s="13">
        <f t="shared" si="16"/>
        <v>4200.914082190945</v>
      </c>
      <c r="M49" s="13">
        <f t="shared" si="14"/>
        <v>83333.33</v>
      </c>
      <c r="N49" s="13">
        <f t="shared" si="15"/>
        <v>87534.24408219094</v>
      </c>
      <c r="O49" s="13">
        <v>0</v>
      </c>
      <c r="P49" s="13"/>
      <c r="Q49" s="13">
        <f t="shared" si="13"/>
        <v>0</v>
      </c>
      <c r="R49" s="13">
        <f t="shared" si="5"/>
        <v>4.8136927662199014E-3</v>
      </c>
      <c r="S49" s="13">
        <f t="shared" si="6"/>
        <v>0</v>
      </c>
      <c r="T49" s="13">
        <f t="shared" si="7"/>
        <v>83333.370000000126</v>
      </c>
      <c r="V49" s="24">
        <f t="shared" si="8"/>
        <v>-4.813693E-3</v>
      </c>
    </row>
    <row r="50" spans="1:22" x14ac:dyDescent="0.25">
      <c r="A50" s="8">
        <f t="shared" si="9"/>
        <v>46</v>
      </c>
      <c r="B50" s="9">
        <v>44160</v>
      </c>
      <c r="C50" s="8" t="s">
        <v>11</v>
      </c>
      <c r="D50" s="8" t="s">
        <v>11</v>
      </c>
      <c r="E50" s="8" t="s">
        <v>11</v>
      </c>
      <c r="F50" s="8" t="s">
        <v>11</v>
      </c>
      <c r="G50" s="10">
        <f t="shared" si="10"/>
        <v>83333.370000000126</v>
      </c>
      <c r="H50" s="11">
        <f t="shared" si="11"/>
        <v>0.1</v>
      </c>
      <c r="I50" s="12">
        <f t="shared" si="1"/>
        <v>31</v>
      </c>
      <c r="J50" s="13">
        <f t="shared" si="12"/>
        <v>707.75805480015185</v>
      </c>
      <c r="K50" s="13">
        <f t="shared" si="2"/>
        <v>707.76</v>
      </c>
      <c r="L50" s="13">
        <f t="shared" si="16"/>
        <v>0</v>
      </c>
      <c r="M50" s="13">
        <f t="shared" si="14"/>
        <v>0</v>
      </c>
      <c r="N50" s="13">
        <f t="shared" si="15"/>
        <v>0</v>
      </c>
      <c r="O50" s="13">
        <v>0</v>
      </c>
      <c r="P50" s="13"/>
      <c r="Q50" s="13">
        <f t="shared" si="13"/>
        <v>0</v>
      </c>
      <c r="R50" s="13">
        <f t="shared" si="5"/>
        <v>707.76481369276621</v>
      </c>
      <c r="S50" s="13">
        <f t="shared" si="6"/>
        <v>0</v>
      </c>
      <c r="T50" s="13">
        <f t="shared" si="7"/>
        <v>83333.370000000126</v>
      </c>
      <c r="V50" s="24">
        <f t="shared" si="8"/>
        <v>-1.9452E-3</v>
      </c>
    </row>
    <row r="51" spans="1:22" x14ac:dyDescent="0.25">
      <c r="A51" s="8">
        <f t="shared" si="9"/>
        <v>47</v>
      </c>
      <c r="B51" s="9">
        <v>44190</v>
      </c>
      <c r="C51" s="8" t="s">
        <v>11</v>
      </c>
      <c r="D51" s="8" t="s">
        <v>11</v>
      </c>
      <c r="E51" s="8" t="s">
        <v>11</v>
      </c>
      <c r="F51" s="8" t="s">
        <v>11</v>
      </c>
      <c r="G51" s="10">
        <f t="shared" si="10"/>
        <v>83333.370000000126</v>
      </c>
      <c r="H51" s="11">
        <f t="shared" si="11"/>
        <v>0.1</v>
      </c>
      <c r="I51" s="12">
        <f t="shared" si="1"/>
        <v>30</v>
      </c>
      <c r="J51" s="13">
        <f t="shared" si="12"/>
        <v>684.92986301917904</v>
      </c>
      <c r="K51" s="13">
        <f t="shared" si="2"/>
        <v>684.93</v>
      </c>
      <c r="L51" s="13">
        <f t="shared" si="16"/>
        <v>0</v>
      </c>
      <c r="M51" s="13">
        <f t="shared" si="14"/>
        <v>0</v>
      </c>
      <c r="N51" s="13">
        <f t="shared" si="15"/>
        <v>0</v>
      </c>
      <c r="O51" s="13">
        <v>0</v>
      </c>
      <c r="P51" s="13"/>
      <c r="Q51" s="13">
        <f t="shared" si="13"/>
        <v>0</v>
      </c>
      <c r="R51" s="13">
        <f t="shared" si="5"/>
        <v>1392.6948136927663</v>
      </c>
      <c r="S51" s="13">
        <f t="shared" si="6"/>
        <v>0</v>
      </c>
      <c r="T51" s="13">
        <f t="shared" si="7"/>
        <v>83333.370000000126</v>
      </c>
      <c r="V51" s="24">
        <f t="shared" si="8"/>
        <v>-1.36981E-4</v>
      </c>
    </row>
    <row r="52" spans="1:22" x14ac:dyDescent="0.25">
      <c r="A52" s="8">
        <f t="shared" si="9"/>
        <v>48</v>
      </c>
      <c r="B52" s="9">
        <v>44221</v>
      </c>
      <c r="C52" s="8" t="s">
        <v>11</v>
      </c>
      <c r="D52" s="8" t="s">
        <v>11</v>
      </c>
      <c r="E52" s="8" t="s">
        <v>5</v>
      </c>
      <c r="F52" s="8" t="s">
        <v>5</v>
      </c>
      <c r="G52" s="10">
        <f t="shared" si="10"/>
        <v>83333.370000000126</v>
      </c>
      <c r="H52" s="11">
        <f t="shared" si="11"/>
        <v>0.1</v>
      </c>
      <c r="I52" s="12">
        <f t="shared" si="1"/>
        <v>31</v>
      </c>
      <c r="J52" s="13">
        <f t="shared" si="12"/>
        <v>707.76273151215184</v>
      </c>
      <c r="K52" s="13">
        <f t="shared" si="2"/>
        <v>707.76</v>
      </c>
      <c r="L52" s="13">
        <f t="shared" si="16"/>
        <v>2100.457545204918</v>
      </c>
      <c r="M52" s="13">
        <f>T51</f>
        <v>83333.370000000126</v>
      </c>
      <c r="N52" s="13">
        <f t="shared" si="15"/>
        <v>85433.827545205044</v>
      </c>
      <c r="O52" s="13">
        <v>0</v>
      </c>
      <c r="P52" s="13"/>
      <c r="Q52" s="13">
        <f t="shared" si="13"/>
        <v>0</v>
      </c>
      <c r="R52" s="13">
        <f t="shared" si="5"/>
        <v>-2.7315121519677632E-3</v>
      </c>
      <c r="S52" s="13">
        <f t="shared" si="6"/>
        <v>0</v>
      </c>
      <c r="T52" s="13">
        <f t="shared" si="7"/>
        <v>0</v>
      </c>
    </row>
    <row r="53" spans="1:22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6">
        <f>SUM(J3:J52)</f>
        <v>266461.18603309995</v>
      </c>
      <c r="K53" s="16"/>
      <c r="L53" s="16">
        <f>SUM(L3:L52)</f>
        <v>266461.19273151207</v>
      </c>
      <c r="M53" s="16">
        <f>SUM(M3:M52)</f>
        <v>1000000</v>
      </c>
      <c r="N53" s="16">
        <f>SUM(N3:N52)</f>
        <v>1266461.1927315125</v>
      </c>
      <c r="O53" s="15"/>
      <c r="P53" s="15"/>
      <c r="Q53" s="16">
        <f>SUM(Q3:Q52)</f>
        <v>10000</v>
      </c>
      <c r="R53" s="15"/>
      <c r="S53" s="16">
        <f>SUM(S3:S52)</f>
        <v>0</v>
      </c>
      <c r="T53" s="15"/>
    </row>
  </sheetData>
  <dataValidations count="2">
    <dataValidation type="list" allowBlank="1" showInputMessage="1" showErrorMessage="1" sqref="S1">
      <formula1>"DD, PS, FI, ET, NI"</formula1>
    </dataValidation>
    <dataValidation type="list" allowBlank="1" showInputMessage="1" showErrorMessage="1" sqref="H1">
      <formula1>"PD,AD"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V53"/>
  <sheetViews>
    <sheetView topLeftCell="C1" workbookViewId="0">
      <pane ySplit="2" topLeftCell="A12" activePane="bottomLeft" state="frozen"/>
      <selection pane="bottomLeft" activeCell="V17" sqref="V17"/>
    </sheetView>
  </sheetViews>
  <sheetFormatPr defaultRowHeight="15" x14ac:dyDescent="0.25"/>
  <cols>
    <col min="1" max="1" width="5.5703125" style="1" bestFit="1" customWidth="1"/>
    <col min="2" max="2" width="10.140625" style="1" bestFit="1" customWidth="1"/>
    <col min="3" max="3" width="6.140625" style="1" bestFit="1" customWidth="1"/>
    <col min="4" max="4" width="4.28515625" style="1" bestFit="1" customWidth="1"/>
    <col min="5" max="5" width="7" style="1" bestFit="1" customWidth="1"/>
    <col min="6" max="6" width="4.42578125" style="1" bestFit="1" customWidth="1"/>
    <col min="7" max="7" width="13.7109375" style="1" bestFit="1" customWidth="1"/>
    <col min="8" max="8" width="7.140625" style="1" bestFit="1" customWidth="1"/>
    <col min="9" max="9" width="5.140625" style="1" bestFit="1" customWidth="1"/>
    <col min="10" max="10" width="18" style="1" bestFit="1" customWidth="1"/>
    <col min="11" max="11" width="18" style="1" customWidth="1"/>
    <col min="12" max="12" width="13.28515625" style="1" bestFit="1" customWidth="1"/>
    <col min="13" max="14" width="12.5703125" style="1" bestFit="1" customWidth="1"/>
    <col min="15" max="15" width="13.5703125" style="1" bestFit="1" customWidth="1"/>
    <col min="16" max="16" width="11" style="1" bestFit="1" customWidth="1"/>
    <col min="17" max="17" width="11" style="1" customWidth="1"/>
    <col min="18" max="18" width="11.140625" style="1" bestFit="1" customWidth="1"/>
    <col min="19" max="19" width="11" style="1" bestFit="1" customWidth="1"/>
    <col min="20" max="20" width="12.5703125" style="1" bestFit="1" customWidth="1"/>
    <col min="21" max="21" width="9.140625" style="1"/>
    <col min="22" max="22" width="10.7109375" style="1" bestFit="1" customWidth="1"/>
    <col min="23" max="16384" width="9.140625" style="1"/>
  </cols>
  <sheetData>
    <row r="1" spans="1:22" x14ac:dyDescent="0.25">
      <c r="G1" s="1" t="s">
        <v>21</v>
      </c>
      <c r="H1" s="17" t="s">
        <v>26</v>
      </c>
      <c r="J1" s="1" t="s">
        <v>35</v>
      </c>
      <c r="N1" s="3">
        <v>92646.59</v>
      </c>
      <c r="O1" s="5">
        <f>N1-M52</f>
        <v>-7.8973113122629002E-2</v>
      </c>
      <c r="Q1" s="3" t="s">
        <v>22</v>
      </c>
      <c r="R1" s="3">
        <v>10000</v>
      </c>
      <c r="S1" s="17" t="s">
        <v>23</v>
      </c>
      <c r="T1" s="4">
        <f>ROUND(IF(S1="FI",R1,IF(S1="NI",R1/5,IF(S1="ET",R1/48,0))),2)</f>
        <v>0</v>
      </c>
    </row>
    <row r="2" spans="1:22" s="2" customFormat="1" x14ac:dyDescent="0.25">
      <c r="A2" s="6" t="s">
        <v>3</v>
      </c>
      <c r="B2" s="7" t="s">
        <v>0</v>
      </c>
      <c r="C2" s="7" t="s">
        <v>19</v>
      </c>
      <c r="D2" s="7" t="s">
        <v>6</v>
      </c>
      <c r="E2" s="7" t="s">
        <v>13</v>
      </c>
      <c r="F2" s="7" t="s">
        <v>7</v>
      </c>
      <c r="G2" s="7" t="s">
        <v>14</v>
      </c>
      <c r="H2" s="7" t="s">
        <v>2</v>
      </c>
      <c r="I2" s="7" t="s">
        <v>1</v>
      </c>
      <c r="J2" s="7" t="s">
        <v>15</v>
      </c>
      <c r="K2" s="7" t="s">
        <v>28</v>
      </c>
      <c r="L2" s="7" t="s">
        <v>16</v>
      </c>
      <c r="M2" s="7" t="s">
        <v>10</v>
      </c>
      <c r="N2" s="7" t="s">
        <v>9</v>
      </c>
      <c r="O2" s="7" t="s">
        <v>8</v>
      </c>
      <c r="P2" s="7" t="s">
        <v>20</v>
      </c>
      <c r="Q2" s="7" t="s">
        <v>24</v>
      </c>
      <c r="R2" s="7" t="s">
        <v>17</v>
      </c>
      <c r="S2" s="7" t="s">
        <v>25</v>
      </c>
      <c r="T2" s="7" t="s">
        <v>4</v>
      </c>
      <c r="V2" s="2" t="s">
        <v>29</v>
      </c>
    </row>
    <row r="3" spans="1:22" x14ac:dyDescent="0.25">
      <c r="A3" s="8">
        <v>0</v>
      </c>
      <c r="B3" s="9">
        <v>42745</v>
      </c>
      <c r="C3" s="9"/>
      <c r="D3" s="8" t="s">
        <v>11</v>
      </c>
      <c r="E3" s="8" t="s">
        <v>11</v>
      </c>
      <c r="F3" s="8" t="s">
        <v>11</v>
      </c>
      <c r="G3" s="10">
        <v>0</v>
      </c>
      <c r="H3" s="11">
        <v>0.1</v>
      </c>
      <c r="I3" s="12">
        <v>0</v>
      </c>
      <c r="J3" s="13">
        <v>0</v>
      </c>
      <c r="K3" s="13"/>
      <c r="L3" s="13">
        <v>0</v>
      </c>
      <c r="M3" s="13">
        <v>0</v>
      </c>
      <c r="N3" s="13">
        <f>IF(F3&lt;&gt;"Y",0,IF(A3=24,(G3+L3),#REF!))</f>
        <v>0</v>
      </c>
      <c r="O3" s="13">
        <v>1100000</v>
      </c>
      <c r="P3" s="13">
        <v>100000</v>
      </c>
      <c r="Q3" s="13">
        <v>0</v>
      </c>
      <c r="R3" s="13">
        <v>0</v>
      </c>
      <c r="S3" s="13">
        <f>IF(D3="Y",R3,0)</f>
        <v>0</v>
      </c>
      <c r="T3" s="13">
        <f>IF(S1="PS",O3-P3+R1,O3-P3)</f>
        <v>1000000</v>
      </c>
    </row>
    <row r="4" spans="1:22" x14ac:dyDescent="0.25">
      <c r="A4" s="18" t="s">
        <v>12</v>
      </c>
      <c r="B4" s="19">
        <v>42745</v>
      </c>
      <c r="C4" s="19" t="s">
        <v>11</v>
      </c>
      <c r="D4" s="18" t="s">
        <v>11</v>
      </c>
      <c r="E4" s="18" t="s">
        <v>11</v>
      </c>
      <c r="F4" s="18" t="s">
        <v>11</v>
      </c>
      <c r="G4" s="25">
        <f>T3</f>
        <v>1000000</v>
      </c>
      <c r="H4" s="21">
        <f>H3</f>
        <v>0.1</v>
      </c>
      <c r="I4" s="22">
        <f>IF($H$1="PD",(360*(YEAR(B4)-YEAR(B3)))+(30*(MONTH(B4)-MONTH(B3)))+(DAY(B4)-DAY(B3)),B4-B3)</f>
        <v>0</v>
      </c>
      <c r="J4" s="23">
        <f>G4*H3*I4/365</f>
        <v>0</v>
      </c>
      <c r="K4" s="23">
        <f>ROUND(J4,2)</f>
        <v>0</v>
      </c>
      <c r="L4" s="23">
        <f>IF(F4="N",IF(E4="Y",K4+R3-S3,0),IF(N4&gt;=(K4+R3-S3),(K4+R3-S3),N4))</f>
        <v>0</v>
      </c>
      <c r="M4" s="23">
        <f>N4-L4</f>
        <v>0</v>
      </c>
      <c r="N4" s="23">
        <f t="shared" ref="N4:N16" si="0">IF(F4="Y",$N$1,L4)</f>
        <v>0</v>
      </c>
      <c r="O4" s="23">
        <v>0</v>
      </c>
      <c r="P4" s="23"/>
      <c r="Q4" s="23">
        <v>0</v>
      </c>
      <c r="R4" s="23">
        <f>R3-S3+K4-L4</f>
        <v>0</v>
      </c>
      <c r="S4" s="23">
        <f>IF(D4="Y",R4,0)</f>
        <v>0</v>
      </c>
      <c r="T4" s="23">
        <f>T3-M4+O4+S4-P4</f>
        <v>1000000</v>
      </c>
      <c r="V4" s="24">
        <f>ROUND(J4-K4,9)</f>
        <v>0</v>
      </c>
    </row>
    <row r="5" spans="1:22" x14ac:dyDescent="0.25">
      <c r="A5" s="18">
        <v>1</v>
      </c>
      <c r="B5" s="19">
        <v>42791</v>
      </c>
      <c r="C5" s="19" t="s">
        <v>5</v>
      </c>
      <c r="D5" s="18" t="s">
        <v>11</v>
      </c>
      <c r="E5" s="18" t="s">
        <v>5</v>
      </c>
      <c r="F5" s="18" t="s">
        <v>11</v>
      </c>
      <c r="G5" s="25">
        <f>T4</f>
        <v>1000000</v>
      </c>
      <c r="H5" s="21">
        <f>H4</f>
        <v>0.1</v>
      </c>
      <c r="I5" s="22">
        <f t="shared" ref="I5:I52" si="1">IF($H$1="PD",(360*(YEAR(B5)-YEAR(B4)))+(30*(MONTH(B5)-MONTH(B4)))+(DAY(B5)-DAY(B4)),B5-B4)</f>
        <v>46</v>
      </c>
      <c r="J5" s="23">
        <f>(G5*H4*I5/365)+V4</f>
        <v>12602.739726027397</v>
      </c>
      <c r="K5" s="23">
        <f t="shared" ref="K5:K52" si="2">ROUND(J5,2)</f>
        <v>12602.74</v>
      </c>
      <c r="L5" s="23">
        <f t="shared" ref="L5:L16" si="3">IF(F5="N",IF(E5="Y",K5+R4-S4,0),IF(N5&gt;=(K5+R4-S4),(K5+R4-S4),N5))</f>
        <v>12602.74</v>
      </c>
      <c r="M5" s="23">
        <f t="shared" ref="M5:M16" si="4">N5-L5</f>
        <v>0</v>
      </c>
      <c r="N5" s="23">
        <f t="shared" si="0"/>
        <v>12602.74</v>
      </c>
      <c r="O5" s="23">
        <v>0</v>
      </c>
      <c r="P5" s="23"/>
      <c r="Q5" s="23">
        <f>IF(S1="FI",R1,T1)</f>
        <v>0</v>
      </c>
      <c r="R5" s="23">
        <f t="shared" ref="R5:R52" si="5">R4-S4+K5-L5</f>
        <v>0</v>
      </c>
      <c r="S5" s="23">
        <f t="shared" ref="S5:S52" si="6">IF(D5="Y",R5,0)</f>
        <v>0</v>
      </c>
      <c r="T5" s="23">
        <f t="shared" ref="T5:T52" si="7">T4-M5+O5+S5-P5</f>
        <v>1000000</v>
      </c>
      <c r="V5" s="24">
        <f t="shared" ref="V5:V51" si="8">ROUND(J5-K5,9)</f>
        <v>-2.73973E-4</v>
      </c>
    </row>
    <row r="6" spans="1:22" x14ac:dyDescent="0.25">
      <c r="A6" s="18">
        <f t="shared" ref="A6:A52" si="9">A5+1</f>
        <v>2</v>
      </c>
      <c r="B6" s="19">
        <v>42819</v>
      </c>
      <c r="C6" s="19" t="s">
        <v>5</v>
      </c>
      <c r="D6" s="18" t="s">
        <v>11</v>
      </c>
      <c r="E6" s="18" t="s">
        <v>5</v>
      </c>
      <c r="F6" s="18" t="s">
        <v>11</v>
      </c>
      <c r="G6" s="25">
        <f t="shared" ref="G6:G52" si="10">T5</f>
        <v>1000000</v>
      </c>
      <c r="H6" s="21">
        <f t="shared" ref="H6:H52" si="11">H5</f>
        <v>0.1</v>
      </c>
      <c r="I6" s="22">
        <f t="shared" si="1"/>
        <v>28</v>
      </c>
      <c r="J6" s="23">
        <f t="shared" ref="J6:J52" si="12">(G6*H5*I6/365)+V5</f>
        <v>7671.2326027393292</v>
      </c>
      <c r="K6" s="23">
        <f t="shared" si="2"/>
        <v>7671.23</v>
      </c>
      <c r="L6" s="23">
        <f t="shared" si="3"/>
        <v>7671.23</v>
      </c>
      <c r="M6" s="23">
        <f t="shared" si="4"/>
        <v>0</v>
      </c>
      <c r="N6" s="23">
        <f t="shared" si="0"/>
        <v>7671.23</v>
      </c>
      <c r="O6" s="23">
        <v>0</v>
      </c>
      <c r="P6" s="23"/>
      <c r="Q6" s="23">
        <f>IF(OR($S$1="NI",$S$1="ET"),$T$1,0)</f>
        <v>0</v>
      </c>
      <c r="R6" s="23">
        <f t="shared" si="5"/>
        <v>0</v>
      </c>
      <c r="S6" s="23">
        <f t="shared" si="6"/>
        <v>0</v>
      </c>
      <c r="T6" s="23">
        <f t="shared" si="7"/>
        <v>1000000</v>
      </c>
      <c r="V6" s="24">
        <f t="shared" si="8"/>
        <v>2.6027390000000002E-3</v>
      </c>
    </row>
    <row r="7" spans="1:22" x14ac:dyDescent="0.25">
      <c r="A7" s="18">
        <f t="shared" si="9"/>
        <v>3</v>
      </c>
      <c r="B7" s="19">
        <v>42850</v>
      </c>
      <c r="C7" s="19" t="s">
        <v>5</v>
      </c>
      <c r="D7" s="18" t="s">
        <v>11</v>
      </c>
      <c r="E7" s="18" t="s">
        <v>5</v>
      </c>
      <c r="F7" s="18" t="s">
        <v>11</v>
      </c>
      <c r="G7" s="25">
        <f t="shared" si="10"/>
        <v>1000000</v>
      </c>
      <c r="H7" s="21">
        <f t="shared" si="11"/>
        <v>0.1</v>
      </c>
      <c r="I7" s="22">
        <f t="shared" si="1"/>
        <v>31</v>
      </c>
      <c r="J7" s="23">
        <f t="shared" si="12"/>
        <v>8493.153287670506</v>
      </c>
      <c r="K7" s="23">
        <f t="shared" si="2"/>
        <v>8493.15</v>
      </c>
      <c r="L7" s="23">
        <f t="shared" si="3"/>
        <v>8493.15</v>
      </c>
      <c r="M7" s="23">
        <f t="shared" si="4"/>
        <v>0</v>
      </c>
      <c r="N7" s="23">
        <f t="shared" si="0"/>
        <v>8493.15</v>
      </c>
      <c r="O7" s="23">
        <v>0</v>
      </c>
      <c r="P7" s="23"/>
      <c r="Q7" s="23">
        <f>IF(OR($S$1="NI",$S$1="ET"),$T$1,0)</f>
        <v>0</v>
      </c>
      <c r="R7" s="23">
        <f t="shared" si="5"/>
        <v>0</v>
      </c>
      <c r="S7" s="23">
        <f t="shared" si="6"/>
        <v>0</v>
      </c>
      <c r="T7" s="23">
        <f t="shared" si="7"/>
        <v>1000000</v>
      </c>
      <c r="V7" s="24">
        <f t="shared" si="8"/>
        <v>3.2876709999999998E-3</v>
      </c>
    </row>
    <row r="8" spans="1:22" x14ac:dyDescent="0.25">
      <c r="A8" s="18">
        <f t="shared" si="9"/>
        <v>4</v>
      </c>
      <c r="B8" s="19">
        <v>42880</v>
      </c>
      <c r="C8" s="19" t="s">
        <v>5</v>
      </c>
      <c r="D8" s="18" t="s">
        <v>11</v>
      </c>
      <c r="E8" s="18" t="s">
        <v>5</v>
      </c>
      <c r="F8" s="18" t="s">
        <v>11</v>
      </c>
      <c r="G8" s="25">
        <f t="shared" si="10"/>
        <v>1000000</v>
      </c>
      <c r="H8" s="21">
        <f t="shared" si="11"/>
        <v>0.1</v>
      </c>
      <c r="I8" s="22">
        <f t="shared" si="1"/>
        <v>30</v>
      </c>
      <c r="J8" s="23">
        <f t="shared" si="12"/>
        <v>8219.1813698627793</v>
      </c>
      <c r="K8" s="23">
        <f t="shared" si="2"/>
        <v>8219.18</v>
      </c>
      <c r="L8" s="23">
        <f t="shared" si="3"/>
        <v>8219.18</v>
      </c>
      <c r="M8" s="23">
        <f t="shared" si="4"/>
        <v>0</v>
      </c>
      <c r="N8" s="23">
        <f t="shared" si="0"/>
        <v>8219.18</v>
      </c>
      <c r="O8" s="23">
        <v>0</v>
      </c>
      <c r="P8" s="23"/>
      <c r="Q8" s="23">
        <f>IF(OR($S$1="NI",$S$1="ET"),$T$1,0)</f>
        <v>0</v>
      </c>
      <c r="R8" s="23">
        <f t="shared" si="5"/>
        <v>0</v>
      </c>
      <c r="S8" s="23">
        <f t="shared" si="6"/>
        <v>0</v>
      </c>
      <c r="T8" s="23">
        <f t="shared" si="7"/>
        <v>1000000</v>
      </c>
      <c r="V8" s="24">
        <f t="shared" si="8"/>
        <v>1.369863E-3</v>
      </c>
    </row>
    <row r="9" spans="1:22" x14ac:dyDescent="0.25">
      <c r="A9" s="18">
        <f t="shared" si="9"/>
        <v>5</v>
      </c>
      <c r="B9" s="19">
        <v>42911</v>
      </c>
      <c r="C9" s="19" t="s">
        <v>5</v>
      </c>
      <c r="D9" s="18" t="s">
        <v>11</v>
      </c>
      <c r="E9" s="18" t="s">
        <v>5</v>
      </c>
      <c r="F9" s="18" t="s">
        <v>11</v>
      </c>
      <c r="G9" s="25">
        <f t="shared" si="10"/>
        <v>1000000</v>
      </c>
      <c r="H9" s="21">
        <f t="shared" si="11"/>
        <v>0.1</v>
      </c>
      <c r="I9" s="22">
        <f t="shared" si="1"/>
        <v>31</v>
      </c>
      <c r="J9" s="23">
        <f t="shared" si="12"/>
        <v>8493.1520547945056</v>
      </c>
      <c r="K9" s="23">
        <f t="shared" si="2"/>
        <v>8493.15</v>
      </c>
      <c r="L9" s="23">
        <f t="shared" si="3"/>
        <v>8493.15</v>
      </c>
      <c r="M9" s="23">
        <f t="shared" si="4"/>
        <v>0</v>
      </c>
      <c r="N9" s="23">
        <f t="shared" si="0"/>
        <v>8493.15</v>
      </c>
      <c r="O9" s="23">
        <v>0</v>
      </c>
      <c r="P9" s="23"/>
      <c r="Q9" s="23">
        <f>IF(OR($S$1="NI",$S$1="ET"),$T$1,0)</f>
        <v>0</v>
      </c>
      <c r="R9" s="23">
        <f t="shared" si="5"/>
        <v>0</v>
      </c>
      <c r="S9" s="23">
        <f t="shared" si="6"/>
        <v>0</v>
      </c>
      <c r="T9" s="23">
        <f t="shared" si="7"/>
        <v>1000000</v>
      </c>
      <c r="V9" s="24">
        <f t="shared" si="8"/>
        <v>2.0547949999999999E-3</v>
      </c>
    </row>
    <row r="10" spans="1:22" x14ac:dyDescent="0.25">
      <c r="A10" s="18">
        <f t="shared" si="9"/>
        <v>6</v>
      </c>
      <c r="B10" s="19">
        <v>42941</v>
      </c>
      <c r="C10" s="19" t="s">
        <v>5</v>
      </c>
      <c r="D10" s="18" t="s">
        <v>11</v>
      </c>
      <c r="E10" s="18" t="s">
        <v>5</v>
      </c>
      <c r="F10" s="18" t="s">
        <v>11</v>
      </c>
      <c r="G10" s="25">
        <f t="shared" si="10"/>
        <v>1000000</v>
      </c>
      <c r="H10" s="21">
        <f t="shared" si="11"/>
        <v>0.1</v>
      </c>
      <c r="I10" s="22">
        <f t="shared" si="1"/>
        <v>30</v>
      </c>
      <c r="J10" s="23">
        <f t="shared" si="12"/>
        <v>8219.1801369867808</v>
      </c>
      <c r="K10" s="23">
        <f t="shared" si="2"/>
        <v>8219.18</v>
      </c>
      <c r="L10" s="23">
        <f t="shared" si="3"/>
        <v>8219.18</v>
      </c>
      <c r="M10" s="23">
        <f t="shared" si="4"/>
        <v>0</v>
      </c>
      <c r="N10" s="23">
        <f t="shared" si="0"/>
        <v>8219.18</v>
      </c>
      <c r="O10" s="23">
        <v>0</v>
      </c>
      <c r="P10" s="23"/>
      <c r="Q10" s="23">
        <f t="shared" ref="Q10:Q52" si="13">IF($S$1="ET",$T$1,0)</f>
        <v>0</v>
      </c>
      <c r="R10" s="23">
        <f t="shared" si="5"/>
        <v>0</v>
      </c>
      <c r="S10" s="23">
        <f t="shared" si="6"/>
        <v>0</v>
      </c>
      <c r="T10" s="23">
        <f t="shared" si="7"/>
        <v>1000000</v>
      </c>
      <c r="V10" s="24">
        <f t="shared" si="8"/>
        <v>1.3698700000000001E-4</v>
      </c>
    </row>
    <row r="11" spans="1:22" x14ac:dyDescent="0.25">
      <c r="A11" s="18">
        <f t="shared" si="9"/>
        <v>7</v>
      </c>
      <c r="B11" s="19">
        <v>42972</v>
      </c>
      <c r="C11" s="19" t="s">
        <v>5</v>
      </c>
      <c r="D11" s="18" t="s">
        <v>11</v>
      </c>
      <c r="E11" s="18" t="s">
        <v>5</v>
      </c>
      <c r="F11" s="18" t="s">
        <v>11</v>
      </c>
      <c r="G11" s="25">
        <f t="shared" si="10"/>
        <v>1000000</v>
      </c>
      <c r="H11" s="21">
        <f t="shared" si="11"/>
        <v>0.1</v>
      </c>
      <c r="I11" s="22">
        <f t="shared" si="1"/>
        <v>31</v>
      </c>
      <c r="J11" s="23">
        <f t="shared" si="12"/>
        <v>8493.1508219185071</v>
      </c>
      <c r="K11" s="23">
        <f t="shared" si="2"/>
        <v>8493.15</v>
      </c>
      <c r="L11" s="23">
        <f t="shared" si="3"/>
        <v>8493.15</v>
      </c>
      <c r="M11" s="23">
        <f t="shared" si="4"/>
        <v>0</v>
      </c>
      <c r="N11" s="23">
        <f t="shared" si="0"/>
        <v>8493.15</v>
      </c>
      <c r="O11" s="23">
        <v>0</v>
      </c>
      <c r="P11" s="23"/>
      <c r="Q11" s="23">
        <f t="shared" si="13"/>
        <v>0</v>
      </c>
      <c r="R11" s="23">
        <f t="shared" si="5"/>
        <v>0</v>
      </c>
      <c r="S11" s="23">
        <f t="shared" si="6"/>
        <v>0</v>
      </c>
      <c r="T11" s="23">
        <f t="shared" si="7"/>
        <v>1000000</v>
      </c>
      <c r="V11" s="24">
        <f t="shared" si="8"/>
        <v>8.2191899999999995E-4</v>
      </c>
    </row>
    <row r="12" spans="1:22" x14ac:dyDescent="0.25">
      <c r="A12" s="18">
        <f t="shared" si="9"/>
        <v>8</v>
      </c>
      <c r="B12" s="19">
        <v>43003</v>
      </c>
      <c r="C12" s="19" t="s">
        <v>5</v>
      </c>
      <c r="D12" s="18" t="s">
        <v>11</v>
      </c>
      <c r="E12" s="18" t="s">
        <v>5</v>
      </c>
      <c r="F12" s="18" t="s">
        <v>11</v>
      </c>
      <c r="G12" s="25">
        <f t="shared" si="10"/>
        <v>1000000</v>
      </c>
      <c r="H12" s="21">
        <f t="shared" si="11"/>
        <v>0.1</v>
      </c>
      <c r="I12" s="22">
        <f t="shared" si="1"/>
        <v>31</v>
      </c>
      <c r="J12" s="23">
        <f t="shared" si="12"/>
        <v>8493.1515068505068</v>
      </c>
      <c r="K12" s="23">
        <f t="shared" si="2"/>
        <v>8493.15</v>
      </c>
      <c r="L12" s="23">
        <f t="shared" si="3"/>
        <v>8493.15</v>
      </c>
      <c r="M12" s="23">
        <f t="shared" si="4"/>
        <v>0</v>
      </c>
      <c r="N12" s="23">
        <f t="shared" si="0"/>
        <v>8493.15</v>
      </c>
      <c r="O12" s="23">
        <v>0</v>
      </c>
      <c r="P12" s="23"/>
      <c r="Q12" s="23">
        <f t="shared" si="13"/>
        <v>0</v>
      </c>
      <c r="R12" s="23">
        <f t="shared" si="5"/>
        <v>0</v>
      </c>
      <c r="S12" s="23">
        <f t="shared" si="6"/>
        <v>0</v>
      </c>
      <c r="T12" s="23">
        <f t="shared" si="7"/>
        <v>1000000</v>
      </c>
      <c r="V12" s="24">
        <f t="shared" si="8"/>
        <v>1.506851E-3</v>
      </c>
    </row>
    <row r="13" spans="1:22" x14ac:dyDescent="0.25">
      <c r="A13" s="18">
        <f t="shared" si="9"/>
        <v>9</v>
      </c>
      <c r="B13" s="19">
        <v>43033</v>
      </c>
      <c r="C13" s="19" t="s">
        <v>5</v>
      </c>
      <c r="D13" s="18" t="s">
        <v>11</v>
      </c>
      <c r="E13" s="18" t="s">
        <v>5</v>
      </c>
      <c r="F13" s="18" t="s">
        <v>11</v>
      </c>
      <c r="G13" s="25">
        <f t="shared" si="10"/>
        <v>1000000</v>
      </c>
      <c r="H13" s="21">
        <f t="shared" si="11"/>
        <v>0.1</v>
      </c>
      <c r="I13" s="22">
        <f t="shared" si="1"/>
        <v>30</v>
      </c>
      <c r="J13" s="23">
        <f t="shared" si="12"/>
        <v>8219.1795890427802</v>
      </c>
      <c r="K13" s="23">
        <f t="shared" si="2"/>
        <v>8219.18</v>
      </c>
      <c r="L13" s="23">
        <f t="shared" si="3"/>
        <v>8219.18</v>
      </c>
      <c r="M13" s="23">
        <f t="shared" si="4"/>
        <v>0</v>
      </c>
      <c r="N13" s="23">
        <f t="shared" si="0"/>
        <v>8219.18</v>
      </c>
      <c r="O13" s="23">
        <v>0</v>
      </c>
      <c r="P13" s="23"/>
      <c r="Q13" s="23">
        <f t="shared" si="13"/>
        <v>0</v>
      </c>
      <c r="R13" s="23">
        <f t="shared" si="5"/>
        <v>0</v>
      </c>
      <c r="S13" s="23">
        <f t="shared" si="6"/>
        <v>0</v>
      </c>
      <c r="T13" s="23">
        <f t="shared" si="7"/>
        <v>1000000</v>
      </c>
      <c r="V13" s="24">
        <f t="shared" si="8"/>
        <v>-4.1095699999999999E-4</v>
      </c>
    </row>
    <row r="14" spans="1:22" x14ac:dyDescent="0.25">
      <c r="A14" s="18">
        <f t="shared" si="9"/>
        <v>10</v>
      </c>
      <c r="B14" s="19">
        <v>43064</v>
      </c>
      <c r="C14" s="19" t="s">
        <v>5</v>
      </c>
      <c r="D14" s="18" t="s">
        <v>11</v>
      </c>
      <c r="E14" s="18" t="s">
        <v>5</v>
      </c>
      <c r="F14" s="18" t="s">
        <v>11</v>
      </c>
      <c r="G14" s="25">
        <f t="shared" si="10"/>
        <v>1000000</v>
      </c>
      <c r="H14" s="21">
        <f t="shared" si="11"/>
        <v>0.1</v>
      </c>
      <c r="I14" s="22">
        <f t="shared" si="1"/>
        <v>31</v>
      </c>
      <c r="J14" s="23">
        <f t="shared" si="12"/>
        <v>8493.1502739745065</v>
      </c>
      <c r="K14" s="23">
        <f t="shared" si="2"/>
        <v>8493.15</v>
      </c>
      <c r="L14" s="23">
        <f t="shared" si="3"/>
        <v>8493.15</v>
      </c>
      <c r="M14" s="23">
        <f t="shared" si="4"/>
        <v>0</v>
      </c>
      <c r="N14" s="23">
        <f t="shared" si="0"/>
        <v>8493.15</v>
      </c>
      <c r="O14" s="23">
        <v>0</v>
      </c>
      <c r="P14" s="23"/>
      <c r="Q14" s="23">
        <f t="shared" si="13"/>
        <v>0</v>
      </c>
      <c r="R14" s="23">
        <f t="shared" si="5"/>
        <v>0</v>
      </c>
      <c r="S14" s="23">
        <f t="shared" si="6"/>
        <v>0</v>
      </c>
      <c r="T14" s="23">
        <f t="shared" si="7"/>
        <v>1000000</v>
      </c>
      <c r="V14" s="24">
        <f t="shared" si="8"/>
        <v>2.7397499999999998E-4</v>
      </c>
    </row>
    <row r="15" spans="1:22" x14ac:dyDescent="0.25">
      <c r="A15" s="18">
        <f t="shared" si="9"/>
        <v>11</v>
      </c>
      <c r="B15" s="19">
        <v>43094</v>
      </c>
      <c r="C15" s="19" t="s">
        <v>5</v>
      </c>
      <c r="D15" s="18" t="s">
        <v>11</v>
      </c>
      <c r="E15" s="18" t="s">
        <v>5</v>
      </c>
      <c r="F15" s="18" t="s">
        <v>11</v>
      </c>
      <c r="G15" s="25">
        <f t="shared" si="10"/>
        <v>1000000</v>
      </c>
      <c r="H15" s="21">
        <f t="shared" si="11"/>
        <v>0.1</v>
      </c>
      <c r="I15" s="22">
        <f t="shared" si="1"/>
        <v>30</v>
      </c>
      <c r="J15" s="23">
        <f t="shared" si="12"/>
        <v>8219.1783561667798</v>
      </c>
      <c r="K15" s="23">
        <f t="shared" si="2"/>
        <v>8219.18</v>
      </c>
      <c r="L15" s="23">
        <f t="shared" si="3"/>
        <v>8219.18</v>
      </c>
      <c r="M15" s="23">
        <f t="shared" si="4"/>
        <v>0</v>
      </c>
      <c r="N15" s="23">
        <f t="shared" si="0"/>
        <v>8219.18</v>
      </c>
      <c r="O15" s="23">
        <v>0</v>
      </c>
      <c r="P15" s="23"/>
      <c r="Q15" s="23">
        <f t="shared" si="13"/>
        <v>0</v>
      </c>
      <c r="R15" s="23">
        <f t="shared" si="5"/>
        <v>0</v>
      </c>
      <c r="S15" s="23">
        <f t="shared" si="6"/>
        <v>0</v>
      </c>
      <c r="T15" s="23">
        <f t="shared" si="7"/>
        <v>1000000</v>
      </c>
      <c r="V15" s="24">
        <f t="shared" si="8"/>
        <v>-1.6438329999999999E-3</v>
      </c>
    </row>
    <row r="16" spans="1:22" x14ac:dyDescent="0.25">
      <c r="A16" s="18">
        <f t="shared" si="9"/>
        <v>12</v>
      </c>
      <c r="B16" s="19">
        <v>43125</v>
      </c>
      <c r="C16" s="19" t="s">
        <v>5</v>
      </c>
      <c r="D16" s="18" t="s">
        <v>5</v>
      </c>
      <c r="E16" s="18" t="s">
        <v>5</v>
      </c>
      <c r="F16" s="18" t="s">
        <v>11</v>
      </c>
      <c r="G16" s="25">
        <f t="shared" si="10"/>
        <v>1000000</v>
      </c>
      <c r="H16" s="21">
        <f t="shared" si="11"/>
        <v>0.1</v>
      </c>
      <c r="I16" s="22">
        <f t="shared" si="1"/>
        <v>31</v>
      </c>
      <c r="J16" s="23">
        <f t="shared" si="12"/>
        <v>8493.1490410985061</v>
      </c>
      <c r="K16" s="23">
        <f t="shared" si="2"/>
        <v>8493.15</v>
      </c>
      <c r="L16" s="23">
        <f t="shared" si="3"/>
        <v>8493.15</v>
      </c>
      <c r="M16" s="23">
        <f t="shared" si="4"/>
        <v>0</v>
      </c>
      <c r="N16" s="23">
        <f t="shared" si="0"/>
        <v>8493.15</v>
      </c>
      <c r="O16" s="23">
        <v>0</v>
      </c>
      <c r="P16" s="23"/>
      <c r="Q16" s="23">
        <f t="shared" si="13"/>
        <v>0</v>
      </c>
      <c r="R16" s="23">
        <f t="shared" si="5"/>
        <v>0</v>
      </c>
      <c r="S16" s="23">
        <f t="shared" si="6"/>
        <v>0</v>
      </c>
      <c r="T16" s="23">
        <f t="shared" si="7"/>
        <v>1000000</v>
      </c>
      <c r="V16" s="24">
        <f t="shared" si="8"/>
        <v>-9.5890099999999996E-4</v>
      </c>
    </row>
    <row r="17" spans="1:22" x14ac:dyDescent="0.25">
      <c r="A17" s="8">
        <f t="shared" si="9"/>
        <v>13</v>
      </c>
      <c r="B17" s="9">
        <v>43156</v>
      </c>
      <c r="C17" s="8" t="s">
        <v>11</v>
      </c>
      <c r="D17" s="8" t="s">
        <v>5</v>
      </c>
      <c r="E17" s="8" t="s">
        <v>11</v>
      </c>
      <c r="F17" s="8" t="s">
        <v>11</v>
      </c>
      <c r="G17" s="10">
        <f t="shared" si="10"/>
        <v>1000000</v>
      </c>
      <c r="H17" s="11">
        <f t="shared" si="11"/>
        <v>0.1</v>
      </c>
      <c r="I17" s="12">
        <f t="shared" si="1"/>
        <v>31</v>
      </c>
      <c r="J17" s="13">
        <f t="shared" si="12"/>
        <v>8493.1497260305059</v>
      </c>
      <c r="K17" s="13">
        <f t="shared" si="2"/>
        <v>8493.15</v>
      </c>
      <c r="L17" s="13">
        <f>IF(OR(E17="Y",F17="Y"),(R16-S16+J17),0)</f>
        <v>0</v>
      </c>
      <c r="M17" s="13">
        <f>IF(F17="Y",$N$1,0)</f>
        <v>0</v>
      </c>
      <c r="N17" s="13">
        <f>L17+M17</f>
        <v>0</v>
      </c>
      <c r="O17" s="13">
        <v>0</v>
      </c>
      <c r="P17" s="13"/>
      <c r="Q17" s="13">
        <f t="shared" si="13"/>
        <v>0</v>
      </c>
      <c r="R17" s="13">
        <f t="shared" si="5"/>
        <v>8493.15</v>
      </c>
      <c r="S17" s="13">
        <f t="shared" si="6"/>
        <v>8493.15</v>
      </c>
      <c r="T17" s="13">
        <f t="shared" si="7"/>
        <v>1008493.15</v>
      </c>
      <c r="V17" s="24">
        <f t="shared" si="8"/>
        <v>-2.7396899999999999E-4</v>
      </c>
    </row>
    <row r="18" spans="1:22" x14ac:dyDescent="0.25">
      <c r="A18" s="8">
        <f t="shared" si="9"/>
        <v>14</v>
      </c>
      <c r="B18" s="9">
        <v>43184</v>
      </c>
      <c r="C18" s="8" t="s">
        <v>11</v>
      </c>
      <c r="D18" s="8" t="s">
        <v>5</v>
      </c>
      <c r="E18" s="8" t="s">
        <v>11</v>
      </c>
      <c r="F18" s="8" t="s">
        <v>11</v>
      </c>
      <c r="G18" s="10">
        <f t="shared" si="10"/>
        <v>1008493.15</v>
      </c>
      <c r="H18" s="11">
        <f t="shared" si="11"/>
        <v>0.1</v>
      </c>
      <c r="I18" s="12">
        <f t="shared" si="1"/>
        <v>28</v>
      </c>
      <c r="J18" s="13">
        <f t="shared" si="12"/>
        <v>7736.3855342501793</v>
      </c>
      <c r="K18" s="13">
        <f t="shared" si="2"/>
        <v>7736.39</v>
      </c>
      <c r="L18" s="13">
        <f>IF(OR(E18="Y",F18="Y"),(R17-S17+J18),0)</f>
        <v>0</v>
      </c>
      <c r="M18" s="13">
        <f t="shared" ref="M18:M51" si="14">IF(F18="Y",$N$1,0)</f>
        <v>0</v>
      </c>
      <c r="N18" s="13">
        <f t="shared" ref="N18:N52" si="15">L18+M18</f>
        <v>0</v>
      </c>
      <c r="O18" s="13">
        <v>0</v>
      </c>
      <c r="P18" s="13"/>
      <c r="Q18" s="13">
        <f t="shared" si="13"/>
        <v>0</v>
      </c>
      <c r="R18" s="13">
        <f t="shared" si="5"/>
        <v>7736.39</v>
      </c>
      <c r="S18" s="13">
        <f t="shared" si="6"/>
        <v>7736.39</v>
      </c>
      <c r="T18" s="13">
        <f t="shared" si="7"/>
        <v>1016229.54</v>
      </c>
      <c r="V18" s="24">
        <f t="shared" si="8"/>
        <v>-4.4657500000000001E-3</v>
      </c>
    </row>
    <row r="19" spans="1:22" x14ac:dyDescent="0.25">
      <c r="A19" s="8">
        <f t="shared" si="9"/>
        <v>15</v>
      </c>
      <c r="B19" s="9">
        <v>43215</v>
      </c>
      <c r="C19" s="8" t="s">
        <v>11</v>
      </c>
      <c r="D19" s="8" t="s">
        <v>5</v>
      </c>
      <c r="E19" s="8" t="s">
        <v>5</v>
      </c>
      <c r="F19" s="8" t="s">
        <v>5</v>
      </c>
      <c r="G19" s="10">
        <f t="shared" si="10"/>
        <v>1016229.54</v>
      </c>
      <c r="H19" s="11">
        <f t="shared" si="11"/>
        <v>0.1</v>
      </c>
      <c r="I19" s="12">
        <f t="shared" si="1"/>
        <v>31</v>
      </c>
      <c r="J19" s="13">
        <f t="shared" si="12"/>
        <v>8630.9861479486317</v>
      </c>
      <c r="K19" s="13">
        <f t="shared" si="2"/>
        <v>8630.99</v>
      </c>
      <c r="L19" s="13">
        <f>IF(OR(E19="Y",F19="Y"),(R18-S18+J19),0)</f>
        <v>8630.9861479486317</v>
      </c>
      <c r="M19" s="13">
        <f t="shared" si="14"/>
        <v>92646.59</v>
      </c>
      <c r="N19" s="13">
        <f t="shared" si="15"/>
        <v>101277.57614794862</v>
      </c>
      <c r="O19" s="13">
        <v>0</v>
      </c>
      <c r="P19" s="13"/>
      <c r="Q19" s="13">
        <f t="shared" si="13"/>
        <v>0</v>
      </c>
      <c r="R19" s="13">
        <f t="shared" si="5"/>
        <v>3.8520513680850854E-3</v>
      </c>
      <c r="S19" s="13">
        <f t="shared" si="6"/>
        <v>3.8520513680850854E-3</v>
      </c>
      <c r="T19" s="13">
        <f t="shared" si="7"/>
        <v>923582.9538520514</v>
      </c>
      <c r="V19" s="24">
        <f t="shared" si="8"/>
        <v>-3.852051E-3</v>
      </c>
    </row>
    <row r="20" spans="1:22" x14ac:dyDescent="0.25">
      <c r="A20" s="8">
        <f t="shared" si="9"/>
        <v>16</v>
      </c>
      <c r="B20" s="9">
        <v>43245</v>
      </c>
      <c r="C20" s="8" t="s">
        <v>11</v>
      </c>
      <c r="D20" s="8" t="s">
        <v>5</v>
      </c>
      <c r="E20" s="8" t="s">
        <v>11</v>
      </c>
      <c r="F20" s="8" t="s">
        <v>11</v>
      </c>
      <c r="G20" s="10">
        <f t="shared" si="10"/>
        <v>923582.9538520514</v>
      </c>
      <c r="H20" s="11">
        <f t="shared" si="11"/>
        <v>0.1</v>
      </c>
      <c r="I20" s="12">
        <f t="shared" si="1"/>
        <v>30</v>
      </c>
      <c r="J20" s="13">
        <f t="shared" si="12"/>
        <v>7591.0889193357243</v>
      </c>
      <c r="K20" s="13">
        <f t="shared" si="2"/>
        <v>7591.09</v>
      </c>
      <c r="L20" s="13">
        <f t="shared" ref="L20:L52" si="16">IF(OR(E20="Y",F20="Y"),(R19-S19+J20),0)</f>
        <v>0</v>
      </c>
      <c r="M20" s="13">
        <f t="shared" si="14"/>
        <v>0</v>
      </c>
      <c r="N20" s="13">
        <f t="shared" si="15"/>
        <v>0</v>
      </c>
      <c r="O20" s="13">
        <v>0</v>
      </c>
      <c r="P20" s="13"/>
      <c r="Q20" s="13">
        <f t="shared" si="13"/>
        <v>0</v>
      </c>
      <c r="R20" s="13">
        <f t="shared" si="5"/>
        <v>7591.09</v>
      </c>
      <c r="S20" s="13">
        <f t="shared" si="6"/>
        <v>7591.09</v>
      </c>
      <c r="T20" s="13">
        <f t="shared" si="7"/>
        <v>931174.04385205137</v>
      </c>
      <c r="V20" s="24">
        <f t="shared" si="8"/>
        <v>-1.0806640000000001E-3</v>
      </c>
    </row>
    <row r="21" spans="1:22" x14ac:dyDescent="0.25">
      <c r="A21" s="8">
        <f t="shared" si="9"/>
        <v>17</v>
      </c>
      <c r="B21" s="9">
        <v>43276</v>
      </c>
      <c r="C21" s="8" t="s">
        <v>11</v>
      </c>
      <c r="D21" s="8" t="s">
        <v>5</v>
      </c>
      <c r="E21" s="8" t="s">
        <v>11</v>
      </c>
      <c r="F21" s="8" t="s">
        <v>11</v>
      </c>
      <c r="G21" s="10">
        <f t="shared" si="10"/>
        <v>931174.04385205137</v>
      </c>
      <c r="H21" s="11">
        <f t="shared" si="11"/>
        <v>0.1</v>
      </c>
      <c r="I21" s="12">
        <f t="shared" si="1"/>
        <v>31</v>
      </c>
      <c r="J21" s="13">
        <f t="shared" si="12"/>
        <v>7908.6003876684908</v>
      </c>
      <c r="K21" s="13">
        <f t="shared" si="2"/>
        <v>7908.6</v>
      </c>
      <c r="L21" s="13">
        <f t="shared" si="16"/>
        <v>0</v>
      </c>
      <c r="M21" s="13">
        <f t="shared" si="14"/>
        <v>0</v>
      </c>
      <c r="N21" s="13">
        <f t="shared" si="15"/>
        <v>0</v>
      </c>
      <c r="O21" s="13">
        <v>0</v>
      </c>
      <c r="P21" s="13"/>
      <c r="Q21" s="13">
        <f t="shared" si="13"/>
        <v>0</v>
      </c>
      <c r="R21" s="13">
        <f t="shared" si="5"/>
        <v>7908.6</v>
      </c>
      <c r="S21" s="13">
        <f t="shared" si="6"/>
        <v>7908.6</v>
      </c>
      <c r="T21" s="13">
        <f t="shared" si="7"/>
        <v>939082.64385205135</v>
      </c>
      <c r="V21" s="24">
        <f t="shared" si="8"/>
        <v>3.8766799999999998E-4</v>
      </c>
    </row>
    <row r="22" spans="1:22" x14ac:dyDescent="0.25">
      <c r="A22" s="8">
        <f t="shared" si="9"/>
        <v>18</v>
      </c>
      <c r="B22" s="9">
        <v>43306</v>
      </c>
      <c r="C22" s="8" t="s">
        <v>11</v>
      </c>
      <c r="D22" s="8" t="s">
        <v>5</v>
      </c>
      <c r="E22" s="8" t="s">
        <v>5</v>
      </c>
      <c r="F22" s="8" t="s">
        <v>5</v>
      </c>
      <c r="G22" s="10">
        <f t="shared" si="10"/>
        <v>939082.64385205135</v>
      </c>
      <c r="H22" s="11">
        <f t="shared" si="11"/>
        <v>0.1</v>
      </c>
      <c r="I22" s="12">
        <f t="shared" si="1"/>
        <v>30</v>
      </c>
      <c r="J22" s="13">
        <f t="shared" si="12"/>
        <v>7718.4878713834905</v>
      </c>
      <c r="K22" s="13">
        <f t="shared" si="2"/>
        <v>7718.49</v>
      </c>
      <c r="L22" s="13">
        <f t="shared" si="16"/>
        <v>7718.4878713834905</v>
      </c>
      <c r="M22" s="13">
        <f t="shared" si="14"/>
        <v>92646.59</v>
      </c>
      <c r="N22" s="13">
        <f t="shared" si="15"/>
        <v>100365.07787138349</v>
      </c>
      <c r="O22" s="13">
        <v>0</v>
      </c>
      <c r="P22" s="13"/>
      <c r="Q22" s="13">
        <f t="shared" si="13"/>
        <v>0</v>
      </c>
      <c r="R22" s="13">
        <f t="shared" si="5"/>
        <v>2.1286165092533338E-3</v>
      </c>
      <c r="S22" s="13">
        <f t="shared" si="6"/>
        <v>2.1286165092533338E-3</v>
      </c>
      <c r="T22" s="13">
        <f t="shared" si="7"/>
        <v>846436.05598066794</v>
      </c>
      <c r="V22" s="24">
        <f t="shared" si="8"/>
        <v>-2.1286170000000002E-3</v>
      </c>
    </row>
    <row r="23" spans="1:22" x14ac:dyDescent="0.25">
      <c r="A23" s="8">
        <f t="shared" si="9"/>
        <v>19</v>
      </c>
      <c r="B23" s="9">
        <v>43337</v>
      </c>
      <c r="C23" s="8" t="s">
        <v>11</v>
      </c>
      <c r="D23" s="8" t="s">
        <v>5</v>
      </c>
      <c r="E23" s="8" t="s">
        <v>11</v>
      </c>
      <c r="F23" s="8" t="s">
        <v>11</v>
      </c>
      <c r="G23" s="10">
        <f t="shared" si="10"/>
        <v>846436.05598066794</v>
      </c>
      <c r="H23" s="11">
        <f t="shared" si="11"/>
        <v>0.1</v>
      </c>
      <c r="I23" s="12">
        <f t="shared" si="1"/>
        <v>31</v>
      </c>
      <c r="J23" s="13">
        <f t="shared" si="12"/>
        <v>7188.9068399859334</v>
      </c>
      <c r="K23" s="13">
        <f t="shared" si="2"/>
        <v>7188.91</v>
      </c>
      <c r="L23" s="13">
        <f t="shared" si="16"/>
        <v>0</v>
      </c>
      <c r="M23" s="13">
        <f t="shared" si="14"/>
        <v>0</v>
      </c>
      <c r="N23" s="13">
        <f t="shared" si="15"/>
        <v>0</v>
      </c>
      <c r="O23" s="13">
        <v>0</v>
      </c>
      <c r="P23" s="13"/>
      <c r="Q23" s="13">
        <f t="shared" si="13"/>
        <v>0</v>
      </c>
      <c r="R23" s="13">
        <f t="shared" si="5"/>
        <v>7188.91</v>
      </c>
      <c r="S23" s="13">
        <f t="shared" si="6"/>
        <v>7188.91</v>
      </c>
      <c r="T23" s="13">
        <f t="shared" si="7"/>
        <v>853624.96598066797</v>
      </c>
      <c r="V23" s="24">
        <f t="shared" si="8"/>
        <v>-3.1600140000000001E-3</v>
      </c>
    </row>
    <row r="24" spans="1:22" x14ac:dyDescent="0.25">
      <c r="A24" s="8">
        <f t="shared" si="9"/>
        <v>20</v>
      </c>
      <c r="B24" s="9">
        <v>43368</v>
      </c>
      <c r="C24" s="8" t="s">
        <v>11</v>
      </c>
      <c r="D24" s="8" t="s">
        <v>5</v>
      </c>
      <c r="E24" s="8" t="s">
        <v>11</v>
      </c>
      <c r="F24" s="8" t="s">
        <v>11</v>
      </c>
      <c r="G24" s="10">
        <f t="shared" si="10"/>
        <v>853624.96598066797</v>
      </c>
      <c r="H24" s="11">
        <f t="shared" si="11"/>
        <v>0.1</v>
      </c>
      <c r="I24" s="12">
        <f t="shared" si="1"/>
        <v>31</v>
      </c>
      <c r="J24" s="13">
        <f t="shared" si="12"/>
        <v>7249.9623044793452</v>
      </c>
      <c r="K24" s="13">
        <f t="shared" si="2"/>
        <v>7249.96</v>
      </c>
      <c r="L24" s="13">
        <f t="shared" si="16"/>
        <v>0</v>
      </c>
      <c r="M24" s="13">
        <f t="shared" si="14"/>
        <v>0</v>
      </c>
      <c r="N24" s="13">
        <f t="shared" si="15"/>
        <v>0</v>
      </c>
      <c r="O24" s="13">
        <v>0</v>
      </c>
      <c r="P24" s="13"/>
      <c r="Q24" s="13">
        <f t="shared" si="13"/>
        <v>0</v>
      </c>
      <c r="R24" s="13">
        <f t="shared" si="5"/>
        <v>7249.96</v>
      </c>
      <c r="S24" s="13">
        <f t="shared" si="6"/>
        <v>7249.96</v>
      </c>
      <c r="T24" s="13">
        <f t="shared" si="7"/>
        <v>860874.92598066793</v>
      </c>
      <c r="V24" s="24">
        <f t="shared" si="8"/>
        <v>2.3044789999999999E-3</v>
      </c>
    </row>
    <row r="25" spans="1:22" x14ac:dyDescent="0.25">
      <c r="A25" s="8">
        <f t="shared" si="9"/>
        <v>21</v>
      </c>
      <c r="B25" s="9">
        <v>43398</v>
      </c>
      <c r="C25" s="8" t="s">
        <v>11</v>
      </c>
      <c r="D25" s="8" t="s">
        <v>5</v>
      </c>
      <c r="E25" s="8" t="s">
        <v>5</v>
      </c>
      <c r="F25" s="8" t="s">
        <v>5</v>
      </c>
      <c r="G25" s="10">
        <f t="shared" si="10"/>
        <v>860874.92598066793</v>
      </c>
      <c r="H25" s="11">
        <f t="shared" si="11"/>
        <v>0.1</v>
      </c>
      <c r="I25" s="12">
        <f t="shared" si="1"/>
        <v>30</v>
      </c>
      <c r="J25" s="13">
        <f t="shared" si="12"/>
        <v>7075.6866276077781</v>
      </c>
      <c r="K25" s="13">
        <f t="shared" si="2"/>
        <v>7075.69</v>
      </c>
      <c r="L25" s="13">
        <f t="shared" si="16"/>
        <v>7075.6866276077781</v>
      </c>
      <c r="M25" s="13">
        <f t="shared" si="14"/>
        <v>92646.59</v>
      </c>
      <c r="N25" s="13">
        <f t="shared" si="15"/>
        <v>99722.276627607775</v>
      </c>
      <c r="O25" s="13">
        <v>0</v>
      </c>
      <c r="P25" s="13"/>
      <c r="Q25" s="13">
        <f t="shared" si="13"/>
        <v>0</v>
      </c>
      <c r="R25" s="13">
        <f t="shared" si="5"/>
        <v>3.3723922215358471E-3</v>
      </c>
      <c r="S25" s="13">
        <f t="shared" si="6"/>
        <v>3.3723922215358471E-3</v>
      </c>
      <c r="T25" s="13">
        <f t="shared" si="7"/>
        <v>768228.33935306023</v>
      </c>
      <c r="V25" s="24">
        <f t="shared" si="8"/>
        <v>-3.3723920000000001E-3</v>
      </c>
    </row>
    <row r="26" spans="1:22" x14ac:dyDescent="0.25">
      <c r="A26" s="8">
        <f t="shared" si="9"/>
        <v>22</v>
      </c>
      <c r="B26" s="9">
        <v>43429</v>
      </c>
      <c r="C26" s="8" t="s">
        <v>11</v>
      </c>
      <c r="D26" s="8" t="s">
        <v>5</v>
      </c>
      <c r="E26" s="8" t="s">
        <v>11</v>
      </c>
      <c r="F26" s="8" t="s">
        <v>11</v>
      </c>
      <c r="G26" s="10">
        <f t="shared" si="10"/>
        <v>768228.33935306023</v>
      </c>
      <c r="H26" s="11">
        <f t="shared" si="11"/>
        <v>0.1</v>
      </c>
      <c r="I26" s="12">
        <f t="shared" si="1"/>
        <v>31</v>
      </c>
      <c r="J26" s="13">
        <f t="shared" si="12"/>
        <v>6524.6756741682384</v>
      </c>
      <c r="K26" s="13">
        <f t="shared" si="2"/>
        <v>6524.68</v>
      </c>
      <c r="L26" s="13">
        <f t="shared" si="16"/>
        <v>0</v>
      </c>
      <c r="M26" s="13">
        <f t="shared" si="14"/>
        <v>0</v>
      </c>
      <c r="N26" s="13">
        <f t="shared" si="15"/>
        <v>0</v>
      </c>
      <c r="O26" s="13">
        <v>0</v>
      </c>
      <c r="P26" s="13"/>
      <c r="Q26" s="13">
        <f t="shared" si="13"/>
        <v>0</v>
      </c>
      <c r="R26" s="13">
        <f t="shared" si="5"/>
        <v>6524.68</v>
      </c>
      <c r="S26" s="13">
        <f t="shared" si="6"/>
        <v>6524.68</v>
      </c>
      <c r="T26" s="13">
        <f t="shared" si="7"/>
        <v>774753.01935306028</v>
      </c>
      <c r="V26" s="24">
        <f t="shared" si="8"/>
        <v>-4.3258319999999999E-3</v>
      </c>
    </row>
    <row r="27" spans="1:22" x14ac:dyDescent="0.25">
      <c r="A27" s="8">
        <f t="shared" si="9"/>
        <v>23</v>
      </c>
      <c r="B27" s="9">
        <v>43459</v>
      </c>
      <c r="C27" s="8" t="s">
        <v>11</v>
      </c>
      <c r="D27" s="8" t="s">
        <v>5</v>
      </c>
      <c r="E27" s="8" t="s">
        <v>11</v>
      </c>
      <c r="F27" s="8" t="s">
        <v>11</v>
      </c>
      <c r="G27" s="10">
        <f t="shared" si="10"/>
        <v>774753.01935306028</v>
      </c>
      <c r="H27" s="11">
        <f t="shared" si="11"/>
        <v>0.1</v>
      </c>
      <c r="I27" s="12">
        <f t="shared" si="1"/>
        <v>30</v>
      </c>
      <c r="J27" s="13">
        <f t="shared" si="12"/>
        <v>6367.8287099465779</v>
      </c>
      <c r="K27" s="13">
        <f t="shared" si="2"/>
        <v>6367.83</v>
      </c>
      <c r="L27" s="13">
        <f t="shared" si="16"/>
        <v>0</v>
      </c>
      <c r="M27" s="13">
        <f t="shared" si="14"/>
        <v>0</v>
      </c>
      <c r="N27" s="13">
        <f t="shared" si="15"/>
        <v>0</v>
      </c>
      <c r="O27" s="13">
        <v>0</v>
      </c>
      <c r="P27" s="13"/>
      <c r="Q27" s="13">
        <f t="shared" si="13"/>
        <v>0</v>
      </c>
      <c r="R27" s="13">
        <f t="shared" si="5"/>
        <v>6367.83</v>
      </c>
      <c r="S27" s="13">
        <f t="shared" si="6"/>
        <v>6367.83</v>
      </c>
      <c r="T27" s="13">
        <f t="shared" si="7"/>
        <v>781120.84935306024</v>
      </c>
      <c r="V27" s="24">
        <f t="shared" si="8"/>
        <v>-1.290053E-3</v>
      </c>
    </row>
    <row r="28" spans="1:22" x14ac:dyDescent="0.25">
      <c r="A28" s="8">
        <f t="shared" si="9"/>
        <v>24</v>
      </c>
      <c r="B28" s="9">
        <v>43490</v>
      </c>
      <c r="C28" s="8" t="s">
        <v>11</v>
      </c>
      <c r="D28" s="8" t="s">
        <v>5</v>
      </c>
      <c r="E28" s="8" t="s">
        <v>5</v>
      </c>
      <c r="F28" s="8" t="s">
        <v>5</v>
      </c>
      <c r="G28" s="10">
        <f t="shared" si="10"/>
        <v>781120.84935306024</v>
      </c>
      <c r="H28" s="11">
        <f t="shared" si="11"/>
        <v>0.1</v>
      </c>
      <c r="I28" s="12">
        <f t="shared" si="1"/>
        <v>31</v>
      </c>
      <c r="J28" s="13">
        <f t="shared" si="12"/>
        <v>6634.1757866442249</v>
      </c>
      <c r="K28" s="13">
        <f t="shared" si="2"/>
        <v>6634.18</v>
      </c>
      <c r="L28" s="13">
        <f t="shared" si="16"/>
        <v>6634.1757866442249</v>
      </c>
      <c r="M28" s="13">
        <f t="shared" si="14"/>
        <v>92646.59</v>
      </c>
      <c r="N28" s="13">
        <f t="shared" si="15"/>
        <v>99280.765786644217</v>
      </c>
      <c r="O28" s="13">
        <v>0</v>
      </c>
      <c r="P28" s="13"/>
      <c r="Q28" s="13">
        <f t="shared" si="13"/>
        <v>0</v>
      </c>
      <c r="R28" s="13">
        <f t="shared" si="5"/>
        <v>4.2133557753913919E-3</v>
      </c>
      <c r="S28" s="13">
        <f t="shared" si="6"/>
        <v>4.2133557753913919E-3</v>
      </c>
      <c r="T28" s="13">
        <f t="shared" si="7"/>
        <v>688474.26356641611</v>
      </c>
      <c r="V28" s="24">
        <f t="shared" si="8"/>
        <v>-4.2133559999999997E-3</v>
      </c>
    </row>
    <row r="29" spans="1:22" x14ac:dyDescent="0.25">
      <c r="A29" s="8">
        <f t="shared" si="9"/>
        <v>25</v>
      </c>
      <c r="B29" s="9">
        <v>43521</v>
      </c>
      <c r="C29" s="8" t="s">
        <v>11</v>
      </c>
      <c r="D29" s="8" t="s">
        <v>5</v>
      </c>
      <c r="E29" s="8" t="s">
        <v>11</v>
      </c>
      <c r="F29" s="8" t="s">
        <v>11</v>
      </c>
      <c r="G29" s="10">
        <f t="shared" si="10"/>
        <v>688474.26356641611</v>
      </c>
      <c r="H29" s="11">
        <f t="shared" si="11"/>
        <v>0.1</v>
      </c>
      <c r="I29" s="12">
        <f t="shared" si="1"/>
        <v>31</v>
      </c>
      <c r="J29" s="13">
        <f t="shared" si="12"/>
        <v>5847.3114498108225</v>
      </c>
      <c r="K29" s="13">
        <f t="shared" si="2"/>
        <v>5847.31</v>
      </c>
      <c r="L29" s="13">
        <f t="shared" si="16"/>
        <v>0</v>
      </c>
      <c r="M29" s="13">
        <f t="shared" si="14"/>
        <v>0</v>
      </c>
      <c r="N29" s="13">
        <f t="shared" si="15"/>
        <v>0</v>
      </c>
      <c r="O29" s="13">
        <v>0</v>
      </c>
      <c r="P29" s="13"/>
      <c r="Q29" s="13">
        <f t="shared" si="13"/>
        <v>0</v>
      </c>
      <c r="R29" s="13">
        <f t="shared" si="5"/>
        <v>5847.31</v>
      </c>
      <c r="S29" s="13">
        <f t="shared" si="6"/>
        <v>5847.31</v>
      </c>
      <c r="T29" s="13">
        <f t="shared" si="7"/>
        <v>694321.57356641616</v>
      </c>
      <c r="V29" s="24">
        <f t="shared" si="8"/>
        <v>1.4498110000000001E-3</v>
      </c>
    </row>
    <row r="30" spans="1:22" x14ac:dyDescent="0.25">
      <c r="A30" s="8">
        <f t="shared" si="9"/>
        <v>26</v>
      </c>
      <c r="B30" s="9">
        <v>43549</v>
      </c>
      <c r="C30" s="8" t="s">
        <v>11</v>
      </c>
      <c r="D30" s="8" t="s">
        <v>5</v>
      </c>
      <c r="E30" s="8" t="s">
        <v>11</v>
      </c>
      <c r="F30" s="8" t="s">
        <v>11</v>
      </c>
      <c r="G30" s="10">
        <f t="shared" si="10"/>
        <v>694321.57356641616</v>
      </c>
      <c r="H30" s="11">
        <f t="shared" si="11"/>
        <v>0.1</v>
      </c>
      <c r="I30" s="12">
        <f t="shared" si="1"/>
        <v>28</v>
      </c>
      <c r="J30" s="13">
        <f t="shared" si="12"/>
        <v>5326.3039319643303</v>
      </c>
      <c r="K30" s="13">
        <f t="shared" si="2"/>
        <v>5326.3</v>
      </c>
      <c r="L30" s="13">
        <f t="shared" si="16"/>
        <v>0</v>
      </c>
      <c r="M30" s="13">
        <f t="shared" si="14"/>
        <v>0</v>
      </c>
      <c r="N30" s="13">
        <f t="shared" si="15"/>
        <v>0</v>
      </c>
      <c r="O30" s="13">
        <v>0</v>
      </c>
      <c r="P30" s="13"/>
      <c r="Q30" s="13">
        <f t="shared" si="13"/>
        <v>0</v>
      </c>
      <c r="R30" s="13">
        <f t="shared" si="5"/>
        <v>5326.3</v>
      </c>
      <c r="S30" s="13">
        <f t="shared" si="6"/>
        <v>5326.3</v>
      </c>
      <c r="T30" s="13">
        <f t="shared" si="7"/>
        <v>699647.87356641621</v>
      </c>
      <c r="V30" s="24">
        <f t="shared" si="8"/>
        <v>3.9319639999999996E-3</v>
      </c>
    </row>
    <row r="31" spans="1:22" x14ac:dyDescent="0.25">
      <c r="A31" s="8">
        <f t="shared" si="9"/>
        <v>27</v>
      </c>
      <c r="B31" s="9">
        <v>43580</v>
      </c>
      <c r="C31" s="8" t="s">
        <v>11</v>
      </c>
      <c r="D31" s="8" t="s">
        <v>5</v>
      </c>
      <c r="E31" s="8" t="s">
        <v>5</v>
      </c>
      <c r="F31" s="8" t="s">
        <v>5</v>
      </c>
      <c r="G31" s="10">
        <f t="shared" si="10"/>
        <v>699647.87356641621</v>
      </c>
      <c r="H31" s="11">
        <f t="shared" si="11"/>
        <v>0.1</v>
      </c>
      <c r="I31" s="12">
        <f t="shared" si="1"/>
        <v>31</v>
      </c>
      <c r="J31" s="13">
        <f t="shared" si="12"/>
        <v>5942.2187485554805</v>
      </c>
      <c r="K31" s="13">
        <f t="shared" si="2"/>
        <v>5942.22</v>
      </c>
      <c r="L31" s="13">
        <f t="shared" si="16"/>
        <v>5942.2187485554805</v>
      </c>
      <c r="M31" s="13">
        <f t="shared" si="14"/>
        <v>92646.59</v>
      </c>
      <c r="N31" s="13">
        <f t="shared" si="15"/>
        <v>98588.808748555472</v>
      </c>
      <c r="O31" s="13">
        <v>0</v>
      </c>
      <c r="P31" s="13"/>
      <c r="Q31" s="13">
        <f t="shared" si="13"/>
        <v>0</v>
      </c>
      <c r="R31" s="13">
        <f t="shared" si="5"/>
        <v>1.2514445197666646E-3</v>
      </c>
      <c r="S31" s="13">
        <f t="shared" si="6"/>
        <v>1.2514445197666646E-3</v>
      </c>
      <c r="T31" s="13">
        <f t="shared" si="7"/>
        <v>607001.28481786081</v>
      </c>
      <c r="V31" s="24">
        <f t="shared" si="8"/>
        <v>-1.2514449999999999E-3</v>
      </c>
    </row>
    <row r="32" spans="1:22" x14ac:dyDescent="0.25">
      <c r="A32" s="8">
        <f t="shared" si="9"/>
        <v>28</v>
      </c>
      <c r="B32" s="9">
        <v>43610</v>
      </c>
      <c r="C32" s="8" t="s">
        <v>11</v>
      </c>
      <c r="D32" s="8" t="s">
        <v>5</v>
      </c>
      <c r="E32" s="8" t="s">
        <v>11</v>
      </c>
      <c r="F32" s="8" t="s">
        <v>11</v>
      </c>
      <c r="G32" s="10">
        <f t="shared" si="10"/>
        <v>607001.28481786081</v>
      </c>
      <c r="H32" s="11">
        <f t="shared" si="11"/>
        <v>0.1</v>
      </c>
      <c r="I32" s="12">
        <f t="shared" si="1"/>
        <v>30</v>
      </c>
      <c r="J32" s="13">
        <f t="shared" si="12"/>
        <v>4989.0504045922125</v>
      </c>
      <c r="K32" s="13">
        <f t="shared" si="2"/>
        <v>4989.05</v>
      </c>
      <c r="L32" s="13">
        <f t="shared" si="16"/>
        <v>0</v>
      </c>
      <c r="M32" s="13">
        <f t="shared" si="14"/>
        <v>0</v>
      </c>
      <c r="N32" s="13">
        <f t="shared" si="15"/>
        <v>0</v>
      </c>
      <c r="O32" s="13">
        <v>0</v>
      </c>
      <c r="P32" s="13"/>
      <c r="Q32" s="13">
        <f t="shared" si="13"/>
        <v>0</v>
      </c>
      <c r="R32" s="13">
        <f t="shared" si="5"/>
        <v>4989.05</v>
      </c>
      <c r="S32" s="13">
        <f t="shared" si="6"/>
        <v>4989.05</v>
      </c>
      <c r="T32" s="13">
        <f t="shared" si="7"/>
        <v>611990.33481786086</v>
      </c>
      <c r="V32" s="24">
        <f t="shared" si="8"/>
        <v>4.0459200000000001E-4</v>
      </c>
    </row>
    <row r="33" spans="1:22" x14ac:dyDescent="0.25">
      <c r="A33" s="8">
        <f t="shared" si="9"/>
        <v>29</v>
      </c>
      <c r="B33" s="9">
        <v>43641</v>
      </c>
      <c r="C33" s="8" t="s">
        <v>11</v>
      </c>
      <c r="D33" s="8" t="s">
        <v>5</v>
      </c>
      <c r="E33" s="8" t="s">
        <v>11</v>
      </c>
      <c r="F33" s="8" t="s">
        <v>11</v>
      </c>
      <c r="G33" s="10">
        <f t="shared" si="10"/>
        <v>611990.33481786086</v>
      </c>
      <c r="H33" s="11">
        <f t="shared" si="11"/>
        <v>0.1</v>
      </c>
      <c r="I33" s="12">
        <f t="shared" si="1"/>
        <v>31</v>
      </c>
      <c r="J33" s="13">
        <f t="shared" si="12"/>
        <v>5197.7265359217781</v>
      </c>
      <c r="K33" s="13">
        <f t="shared" si="2"/>
        <v>5197.7299999999996</v>
      </c>
      <c r="L33" s="13">
        <f t="shared" si="16"/>
        <v>0</v>
      </c>
      <c r="M33" s="13">
        <f t="shared" si="14"/>
        <v>0</v>
      </c>
      <c r="N33" s="13">
        <f t="shared" si="15"/>
        <v>0</v>
      </c>
      <c r="O33" s="13">
        <v>0</v>
      </c>
      <c r="P33" s="13"/>
      <c r="Q33" s="13">
        <f t="shared" si="13"/>
        <v>0</v>
      </c>
      <c r="R33" s="13">
        <f t="shared" si="5"/>
        <v>5197.7299999999996</v>
      </c>
      <c r="S33" s="13">
        <f t="shared" si="6"/>
        <v>5197.7299999999996</v>
      </c>
      <c r="T33" s="13">
        <f t="shared" si="7"/>
        <v>617188.06481786084</v>
      </c>
      <c r="V33" s="24">
        <f t="shared" si="8"/>
        <v>-3.4640780000000002E-3</v>
      </c>
    </row>
    <row r="34" spans="1:22" x14ac:dyDescent="0.25">
      <c r="A34" s="8">
        <f t="shared" si="9"/>
        <v>30</v>
      </c>
      <c r="B34" s="9">
        <v>43671</v>
      </c>
      <c r="C34" s="8" t="s">
        <v>11</v>
      </c>
      <c r="D34" s="8" t="s">
        <v>5</v>
      </c>
      <c r="E34" s="8" t="s">
        <v>5</v>
      </c>
      <c r="F34" s="8" t="s">
        <v>5</v>
      </c>
      <c r="G34" s="10">
        <f t="shared" si="10"/>
        <v>617188.06481786084</v>
      </c>
      <c r="H34" s="11">
        <f t="shared" si="11"/>
        <v>0.1</v>
      </c>
      <c r="I34" s="12">
        <f t="shared" si="1"/>
        <v>30</v>
      </c>
      <c r="J34" s="13">
        <f t="shared" si="12"/>
        <v>5072.7751508633219</v>
      </c>
      <c r="K34" s="13">
        <f t="shared" si="2"/>
        <v>5072.78</v>
      </c>
      <c r="L34" s="13">
        <f t="shared" si="16"/>
        <v>5072.7751508633219</v>
      </c>
      <c r="M34" s="13">
        <f t="shared" si="14"/>
        <v>92646.59</v>
      </c>
      <c r="N34" s="13">
        <f t="shared" si="15"/>
        <v>97719.365150863319</v>
      </c>
      <c r="O34" s="13">
        <v>0</v>
      </c>
      <c r="P34" s="13"/>
      <c r="Q34" s="13">
        <f t="shared" si="13"/>
        <v>0</v>
      </c>
      <c r="R34" s="13">
        <f t="shared" si="5"/>
        <v>4.8491366778762313E-3</v>
      </c>
      <c r="S34" s="13">
        <f t="shared" si="6"/>
        <v>4.8491366778762313E-3</v>
      </c>
      <c r="T34" s="13">
        <f t="shared" si="7"/>
        <v>524541.47966699756</v>
      </c>
      <c r="V34" s="24">
        <f t="shared" si="8"/>
        <v>-4.8491369999999999E-3</v>
      </c>
    </row>
    <row r="35" spans="1:22" x14ac:dyDescent="0.25">
      <c r="A35" s="8">
        <f t="shared" si="9"/>
        <v>31</v>
      </c>
      <c r="B35" s="9">
        <v>43702</v>
      </c>
      <c r="C35" s="8" t="s">
        <v>11</v>
      </c>
      <c r="D35" s="8" t="s">
        <v>5</v>
      </c>
      <c r="E35" s="8" t="s">
        <v>11</v>
      </c>
      <c r="F35" s="8" t="s">
        <v>11</v>
      </c>
      <c r="G35" s="10">
        <f t="shared" si="10"/>
        <v>524541.47966699756</v>
      </c>
      <c r="H35" s="11">
        <f t="shared" si="11"/>
        <v>0.1</v>
      </c>
      <c r="I35" s="12">
        <f t="shared" si="1"/>
        <v>31</v>
      </c>
      <c r="J35" s="13">
        <f t="shared" si="12"/>
        <v>4455.0049781717471</v>
      </c>
      <c r="K35" s="13">
        <f t="shared" si="2"/>
        <v>4455</v>
      </c>
      <c r="L35" s="13">
        <f t="shared" si="16"/>
        <v>0</v>
      </c>
      <c r="M35" s="13">
        <f t="shared" si="14"/>
        <v>0</v>
      </c>
      <c r="N35" s="13">
        <f t="shared" si="15"/>
        <v>0</v>
      </c>
      <c r="O35" s="13">
        <v>0</v>
      </c>
      <c r="P35" s="13"/>
      <c r="Q35" s="13">
        <f t="shared" si="13"/>
        <v>0</v>
      </c>
      <c r="R35" s="13">
        <f t="shared" si="5"/>
        <v>4455</v>
      </c>
      <c r="S35" s="13">
        <f t="shared" si="6"/>
        <v>4455</v>
      </c>
      <c r="T35" s="13">
        <f t="shared" si="7"/>
        <v>528996.47966699756</v>
      </c>
      <c r="V35" s="24">
        <f t="shared" si="8"/>
        <v>4.9781720000000003E-3</v>
      </c>
    </row>
    <row r="36" spans="1:22" x14ac:dyDescent="0.25">
      <c r="A36" s="8">
        <f t="shared" si="9"/>
        <v>32</v>
      </c>
      <c r="B36" s="9">
        <v>43733</v>
      </c>
      <c r="C36" s="8" t="s">
        <v>11</v>
      </c>
      <c r="D36" s="8" t="s">
        <v>5</v>
      </c>
      <c r="E36" s="8" t="s">
        <v>11</v>
      </c>
      <c r="F36" s="8" t="s">
        <v>11</v>
      </c>
      <c r="G36" s="10">
        <f t="shared" si="10"/>
        <v>528996.47966699756</v>
      </c>
      <c r="H36" s="11">
        <f t="shared" si="11"/>
        <v>0.1</v>
      </c>
      <c r="I36" s="12">
        <f t="shared" si="1"/>
        <v>31</v>
      </c>
      <c r="J36" s="13">
        <f t="shared" si="12"/>
        <v>4492.8517917821173</v>
      </c>
      <c r="K36" s="13">
        <f t="shared" si="2"/>
        <v>4492.8500000000004</v>
      </c>
      <c r="L36" s="13">
        <f t="shared" si="16"/>
        <v>0</v>
      </c>
      <c r="M36" s="13">
        <f t="shared" si="14"/>
        <v>0</v>
      </c>
      <c r="N36" s="13">
        <f t="shared" si="15"/>
        <v>0</v>
      </c>
      <c r="O36" s="13">
        <v>0</v>
      </c>
      <c r="P36" s="13"/>
      <c r="Q36" s="13">
        <f t="shared" si="13"/>
        <v>0</v>
      </c>
      <c r="R36" s="13">
        <f t="shared" si="5"/>
        <v>4492.8500000000004</v>
      </c>
      <c r="S36" s="13">
        <f t="shared" si="6"/>
        <v>4492.8500000000004</v>
      </c>
      <c r="T36" s="13">
        <f t="shared" si="7"/>
        <v>533489.32966699754</v>
      </c>
      <c r="V36" s="24">
        <f t="shared" si="8"/>
        <v>1.791782E-3</v>
      </c>
    </row>
    <row r="37" spans="1:22" x14ac:dyDescent="0.25">
      <c r="A37" s="8">
        <f t="shared" si="9"/>
        <v>33</v>
      </c>
      <c r="B37" s="9">
        <v>43763</v>
      </c>
      <c r="C37" s="8" t="s">
        <v>11</v>
      </c>
      <c r="D37" s="8" t="s">
        <v>5</v>
      </c>
      <c r="E37" s="8" t="s">
        <v>5</v>
      </c>
      <c r="F37" s="8" t="s">
        <v>5</v>
      </c>
      <c r="G37" s="10">
        <f t="shared" si="10"/>
        <v>533489.32966699754</v>
      </c>
      <c r="H37" s="11">
        <f t="shared" si="11"/>
        <v>0.1</v>
      </c>
      <c r="I37" s="12">
        <f t="shared" si="1"/>
        <v>30</v>
      </c>
      <c r="J37" s="13">
        <f t="shared" si="12"/>
        <v>4384.8455972641714</v>
      </c>
      <c r="K37" s="13">
        <f t="shared" si="2"/>
        <v>4384.8500000000004</v>
      </c>
      <c r="L37" s="13">
        <f t="shared" si="16"/>
        <v>4384.8455972641714</v>
      </c>
      <c r="M37" s="13">
        <f t="shared" si="14"/>
        <v>92646.59</v>
      </c>
      <c r="N37" s="13">
        <f t="shared" si="15"/>
        <v>97031.435597264164</v>
      </c>
      <c r="O37" s="13">
        <v>0</v>
      </c>
      <c r="P37" s="13"/>
      <c r="Q37" s="13">
        <f t="shared" si="13"/>
        <v>0</v>
      </c>
      <c r="R37" s="13">
        <f t="shared" si="5"/>
        <v>4.4027358289895346E-3</v>
      </c>
      <c r="S37" s="13">
        <f t="shared" si="6"/>
        <v>4.4027358289895346E-3</v>
      </c>
      <c r="T37" s="13">
        <f t="shared" si="7"/>
        <v>440842.74406973342</v>
      </c>
      <c r="V37" s="24">
        <f t="shared" si="8"/>
        <v>-4.402736E-3</v>
      </c>
    </row>
    <row r="38" spans="1:22" x14ac:dyDescent="0.25">
      <c r="A38" s="8">
        <f t="shared" si="9"/>
        <v>34</v>
      </c>
      <c r="B38" s="9">
        <v>43794</v>
      </c>
      <c r="C38" s="8" t="s">
        <v>11</v>
      </c>
      <c r="D38" s="8" t="s">
        <v>5</v>
      </c>
      <c r="E38" s="8" t="s">
        <v>11</v>
      </c>
      <c r="F38" s="8" t="s">
        <v>11</v>
      </c>
      <c r="G38" s="10">
        <f t="shared" si="10"/>
        <v>440842.74406973342</v>
      </c>
      <c r="H38" s="11">
        <f t="shared" si="11"/>
        <v>0.1</v>
      </c>
      <c r="I38" s="12">
        <f t="shared" si="1"/>
        <v>31</v>
      </c>
      <c r="J38" s="13">
        <f t="shared" si="12"/>
        <v>3744.1394510069417</v>
      </c>
      <c r="K38" s="13">
        <f t="shared" si="2"/>
        <v>3744.14</v>
      </c>
      <c r="L38" s="13">
        <f t="shared" si="16"/>
        <v>0</v>
      </c>
      <c r="M38" s="13">
        <f t="shared" si="14"/>
        <v>0</v>
      </c>
      <c r="N38" s="13">
        <f t="shared" si="15"/>
        <v>0</v>
      </c>
      <c r="O38" s="13">
        <v>0</v>
      </c>
      <c r="P38" s="13"/>
      <c r="Q38" s="13">
        <f t="shared" si="13"/>
        <v>0</v>
      </c>
      <c r="R38" s="13">
        <f t="shared" si="5"/>
        <v>3744.14</v>
      </c>
      <c r="S38" s="13">
        <f t="shared" si="6"/>
        <v>3744.14</v>
      </c>
      <c r="T38" s="13">
        <f t="shared" si="7"/>
        <v>444586.88406973344</v>
      </c>
      <c r="V38" s="24">
        <f t="shared" si="8"/>
        <v>-5.4899300000000001E-4</v>
      </c>
    </row>
    <row r="39" spans="1:22" x14ac:dyDescent="0.25">
      <c r="A39" s="8">
        <f t="shared" si="9"/>
        <v>35</v>
      </c>
      <c r="B39" s="9">
        <v>43824</v>
      </c>
      <c r="C39" s="8" t="s">
        <v>11</v>
      </c>
      <c r="D39" s="8" t="s">
        <v>5</v>
      </c>
      <c r="E39" s="8" t="s">
        <v>11</v>
      </c>
      <c r="F39" s="8" t="s">
        <v>11</v>
      </c>
      <c r="G39" s="10">
        <f t="shared" si="10"/>
        <v>444586.88406973344</v>
      </c>
      <c r="H39" s="11">
        <f t="shared" si="11"/>
        <v>0.1</v>
      </c>
      <c r="I39" s="12">
        <f t="shared" si="1"/>
        <v>30</v>
      </c>
      <c r="J39" s="13">
        <f t="shared" si="12"/>
        <v>3654.1382241828915</v>
      </c>
      <c r="K39" s="13">
        <f t="shared" si="2"/>
        <v>3654.14</v>
      </c>
      <c r="L39" s="13">
        <f t="shared" si="16"/>
        <v>0</v>
      </c>
      <c r="M39" s="13">
        <f t="shared" si="14"/>
        <v>0</v>
      </c>
      <c r="N39" s="13">
        <f t="shared" si="15"/>
        <v>0</v>
      </c>
      <c r="O39" s="13">
        <v>0</v>
      </c>
      <c r="P39" s="13"/>
      <c r="Q39" s="13">
        <f t="shared" si="13"/>
        <v>0</v>
      </c>
      <c r="R39" s="13">
        <f t="shared" si="5"/>
        <v>3654.14</v>
      </c>
      <c r="S39" s="13">
        <f t="shared" si="6"/>
        <v>3654.14</v>
      </c>
      <c r="T39" s="13">
        <f t="shared" si="7"/>
        <v>448241.02406973345</v>
      </c>
      <c r="V39" s="24">
        <f t="shared" si="8"/>
        <v>-1.7758170000000001E-3</v>
      </c>
    </row>
    <row r="40" spans="1:22" x14ac:dyDescent="0.25">
      <c r="A40" s="8">
        <f t="shared" si="9"/>
        <v>36</v>
      </c>
      <c r="B40" s="9">
        <v>43855</v>
      </c>
      <c r="C40" s="8" t="s">
        <v>11</v>
      </c>
      <c r="D40" s="8" t="s">
        <v>5</v>
      </c>
      <c r="E40" s="8" t="s">
        <v>5</v>
      </c>
      <c r="F40" s="8" t="s">
        <v>5</v>
      </c>
      <c r="G40" s="10">
        <f t="shared" si="10"/>
        <v>448241.02406973345</v>
      </c>
      <c r="H40" s="11">
        <f t="shared" si="11"/>
        <v>0.1</v>
      </c>
      <c r="I40" s="12">
        <f t="shared" si="1"/>
        <v>31</v>
      </c>
      <c r="J40" s="13">
        <f t="shared" si="12"/>
        <v>3806.9767847752569</v>
      </c>
      <c r="K40" s="13">
        <f t="shared" si="2"/>
        <v>3806.98</v>
      </c>
      <c r="L40" s="13">
        <f t="shared" si="16"/>
        <v>3806.9767847752569</v>
      </c>
      <c r="M40" s="13">
        <f t="shared" si="14"/>
        <v>92646.59</v>
      </c>
      <c r="N40" s="13">
        <f t="shared" si="15"/>
        <v>96453.566784775248</v>
      </c>
      <c r="O40" s="13">
        <v>0</v>
      </c>
      <c r="P40" s="13"/>
      <c r="Q40" s="13">
        <f t="shared" si="13"/>
        <v>0</v>
      </c>
      <c r="R40" s="13">
        <f t="shared" si="5"/>
        <v>3.2152247431440628E-3</v>
      </c>
      <c r="S40" s="13">
        <f t="shared" si="6"/>
        <v>3.2152247431440628E-3</v>
      </c>
      <c r="T40" s="13">
        <f t="shared" si="7"/>
        <v>355594.4372849582</v>
      </c>
      <c r="V40" s="24">
        <f t="shared" si="8"/>
        <v>-3.2152249999999999E-3</v>
      </c>
    </row>
    <row r="41" spans="1:22" x14ac:dyDescent="0.25">
      <c r="A41" s="8">
        <f t="shared" si="9"/>
        <v>37</v>
      </c>
      <c r="B41" s="9">
        <v>43886</v>
      </c>
      <c r="C41" s="8" t="s">
        <v>11</v>
      </c>
      <c r="D41" s="8" t="s">
        <v>5</v>
      </c>
      <c r="E41" s="8" t="s">
        <v>11</v>
      </c>
      <c r="F41" s="8" t="s">
        <v>11</v>
      </c>
      <c r="G41" s="10">
        <f t="shared" si="10"/>
        <v>355594.4372849582</v>
      </c>
      <c r="H41" s="11">
        <f t="shared" si="11"/>
        <v>0.1</v>
      </c>
      <c r="I41" s="12">
        <f t="shared" si="1"/>
        <v>31</v>
      </c>
      <c r="J41" s="13">
        <f t="shared" si="12"/>
        <v>3020.1139233595763</v>
      </c>
      <c r="K41" s="13">
        <f t="shared" si="2"/>
        <v>3020.11</v>
      </c>
      <c r="L41" s="13">
        <f t="shared" si="16"/>
        <v>0</v>
      </c>
      <c r="M41" s="13">
        <f t="shared" si="14"/>
        <v>0</v>
      </c>
      <c r="N41" s="13">
        <f t="shared" si="15"/>
        <v>0</v>
      </c>
      <c r="O41" s="13">
        <v>0</v>
      </c>
      <c r="P41" s="13"/>
      <c r="Q41" s="13">
        <f t="shared" si="13"/>
        <v>0</v>
      </c>
      <c r="R41" s="13">
        <f t="shared" si="5"/>
        <v>3020.11</v>
      </c>
      <c r="S41" s="13">
        <f t="shared" si="6"/>
        <v>3020.11</v>
      </c>
      <c r="T41" s="13">
        <f t="shared" si="7"/>
        <v>358614.54728495819</v>
      </c>
      <c r="V41" s="24">
        <f t="shared" si="8"/>
        <v>3.9233599999999999E-3</v>
      </c>
    </row>
    <row r="42" spans="1:22" x14ac:dyDescent="0.25">
      <c r="A42" s="8">
        <f t="shared" si="9"/>
        <v>38</v>
      </c>
      <c r="B42" s="9">
        <v>43915</v>
      </c>
      <c r="C42" s="8" t="s">
        <v>11</v>
      </c>
      <c r="D42" s="8" t="s">
        <v>5</v>
      </c>
      <c r="E42" s="8" t="s">
        <v>11</v>
      </c>
      <c r="F42" s="8" t="s">
        <v>11</v>
      </c>
      <c r="G42" s="10">
        <f t="shared" si="10"/>
        <v>358614.54728495819</v>
      </c>
      <c r="H42" s="11">
        <f t="shared" si="11"/>
        <v>0.1</v>
      </c>
      <c r="I42" s="12">
        <f t="shared" si="1"/>
        <v>29</v>
      </c>
      <c r="J42" s="13">
        <f t="shared" si="12"/>
        <v>2849.2701894596676</v>
      </c>
      <c r="K42" s="13">
        <f t="shared" si="2"/>
        <v>2849.27</v>
      </c>
      <c r="L42" s="13">
        <f t="shared" si="16"/>
        <v>0</v>
      </c>
      <c r="M42" s="13">
        <f t="shared" si="14"/>
        <v>0</v>
      </c>
      <c r="N42" s="13">
        <f t="shared" si="15"/>
        <v>0</v>
      </c>
      <c r="O42" s="13">
        <v>0</v>
      </c>
      <c r="P42" s="13"/>
      <c r="Q42" s="13">
        <f t="shared" si="13"/>
        <v>0</v>
      </c>
      <c r="R42" s="13">
        <f t="shared" si="5"/>
        <v>2849.27</v>
      </c>
      <c r="S42" s="13">
        <f t="shared" si="6"/>
        <v>2849.27</v>
      </c>
      <c r="T42" s="13">
        <f t="shared" si="7"/>
        <v>361463.8172849582</v>
      </c>
      <c r="V42" s="24">
        <f t="shared" si="8"/>
        <v>1.8945999999999999E-4</v>
      </c>
    </row>
    <row r="43" spans="1:22" x14ac:dyDescent="0.25">
      <c r="A43" s="8">
        <f t="shared" si="9"/>
        <v>39</v>
      </c>
      <c r="B43" s="9">
        <v>43946</v>
      </c>
      <c r="C43" s="8" t="s">
        <v>11</v>
      </c>
      <c r="D43" s="8" t="s">
        <v>5</v>
      </c>
      <c r="E43" s="8" t="s">
        <v>5</v>
      </c>
      <c r="F43" s="8" t="s">
        <v>5</v>
      </c>
      <c r="G43" s="10">
        <f t="shared" si="10"/>
        <v>361463.8172849582</v>
      </c>
      <c r="H43" s="11">
        <f t="shared" si="11"/>
        <v>0.1</v>
      </c>
      <c r="I43" s="12">
        <f t="shared" si="1"/>
        <v>31</v>
      </c>
      <c r="J43" s="13">
        <f t="shared" si="12"/>
        <v>3069.9668568116995</v>
      </c>
      <c r="K43" s="13">
        <f t="shared" si="2"/>
        <v>3069.97</v>
      </c>
      <c r="L43" s="13">
        <f t="shared" si="16"/>
        <v>3069.9668568116995</v>
      </c>
      <c r="M43" s="13">
        <f t="shared" si="14"/>
        <v>92646.59</v>
      </c>
      <c r="N43" s="13">
        <f t="shared" si="15"/>
        <v>95716.556856811701</v>
      </c>
      <c r="O43" s="13">
        <v>0</v>
      </c>
      <c r="P43" s="13"/>
      <c r="Q43" s="13">
        <f t="shared" si="13"/>
        <v>0</v>
      </c>
      <c r="R43" s="13">
        <f t="shared" si="5"/>
        <v>3.1431883003278926E-3</v>
      </c>
      <c r="S43" s="13">
        <f t="shared" si="6"/>
        <v>3.1431883003278926E-3</v>
      </c>
      <c r="T43" s="13">
        <f t="shared" si="7"/>
        <v>268817.23042814655</v>
      </c>
      <c r="V43" s="24">
        <f t="shared" si="8"/>
        <v>-3.1431879999999999E-3</v>
      </c>
    </row>
    <row r="44" spans="1:22" x14ac:dyDescent="0.25">
      <c r="A44" s="8">
        <f t="shared" si="9"/>
        <v>40</v>
      </c>
      <c r="B44" s="9">
        <v>43976</v>
      </c>
      <c r="C44" s="8" t="s">
        <v>11</v>
      </c>
      <c r="D44" s="8" t="s">
        <v>5</v>
      </c>
      <c r="E44" s="8" t="s">
        <v>11</v>
      </c>
      <c r="F44" s="8" t="s">
        <v>11</v>
      </c>
      <c r="G44" s="10">
        <f t="shared" si="10"/>
        <v>268817.23042814655</v>
      </c>
      <c r="H44" s="11">
        <f t="shared" si="11"/>
        <v>0.1</v>
      </c>
      <c r="I44" s="12">
        <f t="shared" si="1"/>
        <v>30</v>
      </c>
      <c r="J44" s="13">
        <f t="shared" si="12"/>
        <v>2209.4535452625196</v>
      </c>
      <c r="K44" s="13">
        <f t="shared" si="2"/>
        <v>2209.4499999999998</v>
      </c>
      <c r="L44" s="13">
        <f t="shared" si="16"/>
        <v>0</v>
      </c>
      <c r="M44" s="13">
        <f t="shared" si="14"/>
        <v>0</v>
      </c>
      <c r="N44" s="13">
        <f t="shared" si="15"/>
        <v>0</v>
      </c>
      <c r="O44" s="13">
        <v>0</v>
      </c>
      <c r="P44" s="13"/>
      <c r="Q44" s="13">
        <f t="shared" si="13"/>
        <v>0</v>
      </c>
      <c r="R44" s="13">
        <f t="shared" si="5"/>
        <v>2209.4499999999998</v>
      </c>
      <c r="S44" s="13">
        <f t="shared" si="6"/>
        <v>2209.4499999999998</v>
      </c>
      <c r="T44" s="13">
        <f t="shared" si="7"/>
        <v>271026.68042814656</v>
      </c>
      <c r="V44" s="24">
        <f t="shared" si="8"/>
        <v>3.5452629999999999E-3</v>
      </c>
    </row>
    <row r="45" spans="1:22" x14ac:dyDescent="0.25">
      <c r="A45" s="8">
        <f t="shared" si="9"/>
        <v>41</v>
      </c>
      <c r="B45" s="9">
        <v>44007</v>
      </c>
      <c r="C45" s="8" t="s">
        <v>11</v>
      </c>
      <c r="D45" s="8" t="s">
        <v>5</v>
      </c>
      <c r="E45" s="8" t="s">
        <v>11</v>
      </c>
      <c r="F45" s="8" t="s">
        <v>11</v>
      </c>
      <c r="G45" s="10">
        <f t="shared" si="10"/>
        <v>271026.68042814656</v>
      </c>
      <c r="H45" s="11">
        <f t="shared" si="11"/>
        <v>0.1</v>
      </c>
      <c r="I45" s="12">
        <f t="shared" si="1"/>
        <v>31</v>
      </c>
      <c r="J45" s="13">
        <f t="shared" si="12"/>
        <v>2301.8739817760256</v>
      </c>
      <c r="K45" s="13">
        <f t="shared" si="2"/>
        <v>2301.87</v>
      </c>
      <c r="L45" s="13">
        <f t="shared" si="16"/>
        <v>0</v>
      </c>
      <c r="M45" s="13">
        <f t="shared" si="14"/>
        <v>0</v>
      </c>
      <c r="N45" s="13">
        <f t="shared" si="15"/>
        <v>0</v>
      </c>
      <c r="O45" s="13">
        <v>0</v>
      </c>
      <c r="P45" s="13"/>
      <c r="Q45" s="13">
        <f t="shared" si="13"/>
        <v>0</v>
      </c>
      <c r="R45" s="13">
        <f t="shared" si="5"/>
        <v>2301.87</v>
      </c>
      <c r="S45" s="13">
        <f t="shared" si="6"/>
        <v>2301.87</v>
      </c>
      <c r="T45" s="13">
        <f t="shared" si="7"/>
        <v>273328.55042814655</v>
      </c>
      <c r="V45" s="24">
        <f t="shared" si="8"/>
        <v>3.9817760000000002E-3</v>
      </c>
    </row>
    <row r="46" spans="1:22" x14ac:dyDescent="0.25">
      <c r="A46" s="8">
        <f t="shared" si="9"/>
        <v>42</v>
      </c>
      <c r="B46" s="9">
        <v>44037</v>
      </c>
      <c r="C46" s="8" t="s">
        <v>11</v>
      </c>
      <c r="D46" s="8" t="s">
        <v>5</v>
      </c>
      <c r="E46" s="8" t="s">
        <v>5</v>
      </c>
      <c r="F46" s="8" t="s">
        <v>5</v>
      </c>
      <c r="G46" s="10">
        <f t="shared" si="10"/>
        <v>273328.55042814655</v>
      </c>
      <c r="H46" s="11">
        <f t="shared" si="11"/>
        <v>0.1</v>
      </c>
      <c r="I46" s="12">
        <f t="shared" si="1"/>
        <v>30</v>
      </c>
      <c r="J46" s="13">
        <f t="shared" si="12"/>
        <v>2246.5400126922732</v>
      </c>
      <c r="K46" s="13">
        <f t="shared" si="2"/>
        <v>2246.54</v>
      </c>
      <c r="L46" s="13">
        <f t="shared" si="16"/>
        <v>2246.5400126922732</v>
      </c>
      <c r="M46" s="13">
        <f t="shared" si="14"/>
        <v>92646.59</v>
      </c>
      <c r="N46" s="13">
        <f t="shared" si="15"/>
        <v>94893.130012692272</v>
      </c>
      <c r="O46" s="13">
        <v>0</v>
      </c>
      <c r="P46" s="13"/>
      <c r="Q46" s="13">
        <f t="shared" si="13"/>
        <v>0</v>
      </c>
      <c r="R46" s="13">
        <f t="shared" si="5"/>
        <v>-1.2692273230641149E-5</v>
      </c>
      <c r="S46" s="13">
        <f t="shared" si="6"/>
        <v>-1.2692273230641149E-5</v>
      </c>
      <c r="T46" s="13">
        <f t="shared" si="7"/>
        <v>180681.96041545429</v>
      </c>
      <c r="V46" s="24">
        <f t="shared" si="8"/>
        <v>1.2692E-5</v>
      </c>
    </row>
    <row r="47" spans="1:22" x14ac:dyDescent="0.25">
      <c r="A47" s="8">
        <f t="shared" si="9"/>
        <v>43</v>
      </c>
      <c r="B47" s="9">
        <v>44068</v>
      </c>
      <c r="C47" s="8" t="s">
        <v>11</v>
      </c>
      <c r="D47" s="8" t="s">
        <v>5</v>
      </c>
      <c r="E47" s="8" t="s">
        <v>11</v>
      </c>
      <c r="F47" s="8" t="s">
        <v>11</v>
      </c>
      <c r="G47" s="10">
        <f t="shared" si="10"/>
        <v>180681.96041545429</v>
      </c>
      <c r="H47" s="11">
        <f t="shared" si="11"/>
        <v>0.1</v>
      </c>
      <c r="I47" s="12">
        <f t="shared" si="1"/>
        <v>31</v>
      </c>
      <c r="J47" s="13">
        <f t="shared" si="12"/>
        <v>1534.5591285492828</v>
      </c>
      <c r="K47" s="13">
        <f t="shared" si="2"/>
        <v>1534.56</v>
      </c>
      <c r="L47" s="13">
        <f t="shared" si="16"/>
        <v>0</v>
      </c>
      <c r="M47" s="13">
        <f t="shared" si="14"/>
        <v>0</v>
      </c>
      <c r="N47" s="13">
        <f t="shared" si="15"/>
        <v>0</v>
      </c>
      <c r="O47" s="13">
        <v>0</v>
      </c>
      <c r="P47" s="13"/>
      <c r="Q47" s="13">
        <f t="shared" si="13"/>
        <v>0</v>
      </c>
      <c r="R47" s="13">
        <f t="shared" si="5"/>
        <v>1534.56</v>
      </c>
      <c r="S47" s="13">
        <f t="shared" si="6"/>
        <v>1534.56</v>
      </c>
      <c r="T47" s="13">
        <f t="shared" si="7"/>
        <v>182216.52041545429</v>
      </c>
      <c r="V47" s="24">
        <f t="shared" si="8"/>
        <v>-8.7145099999999997E-4</v>
      </c>
    </row>
    <row r="48" spans="1:22" x14ac:dyDescent="0.25">
      <c r="A48" s="8">
        <f t="shared" si="9"/>
        <v>44</v>
      </c>
      <c r="B48" s="9">
        <v>44099</v>
      </c>
      <c r="C48" s="8" t="s">
        <v>11</v>
      </c>
      <c r="D48" s="8" t="s">
        <v>5</v>
      </c>
      <c r="E48" s="8" t="s">
        <v>11</v>
      </c>
      <c r="F48" s="8" t="s">
        <v>11</v>
      </c>
      <c r="G48" s="10">
        <f t="shared" si="10"/>
        <v>182216.52041545429</v>
      </c>
      <c r="H48" s="11">
        <f t="shared" si="11"/>
        <v>0.1</v>
      </c>
      <c r="I48" s="12">
        <f t="shared" si="1"/>
        <v>31</v>
      </c>
      <c r="J48" s="13">
        <f t="shared" si="12"/>
        <v>1547.5914937213518</v>
      </c>
      <c r="K48" s="13">
        <f t="shared" si="2"/>
        <v>1547.59</v>
      </c>
      <c r="L48" s="13">
        <f t="shared" si="16"/>
        <v>0</v>
      </c>
      <c r="M48" s="13">
        <f t="shared" si="14"/>
        <v>0</v>
      </c>
      <c r="N48" s="13">
        <f t="shared" si="15"/>
        <v>0</v>
      </c>
      <c r="O48" s="13">
        <v>0</v>
      </c>
      <c r="P48" s="13"/>
      <c r="Q48" s="13">
        <f t="shared" si="13"/>
        <v>0</v>
      </c>
      <c r="R48" s="13">
        <f t="shared" si="5"/>
        <v>1547.59</v>
      </c>
      <c r="S48" s="13">
        <f t="shared" si="6"/>
        <v>1547.59</v>
      </c>
      <c r="T48" s="13">
        <f t="shared" si="7"/>
        <v>183764.11041545428</v>
      </c>
      <c r="V48" s="24">
        <f t="shared" si="8"/>
        <v>1.4937209999999999E-3</v>
      </c>
    </row>
    <row r="49" spans="1:22" x14ac:dyDescent="0.25">
      <c r="A49" s="8">
        <f t="shared" si="9"/>
        <v>45</v>
      </c>
      <c r="B49" s="9">
        <v>44129</v>
      </c>
      <c r="C49" s="8" t="s">
        <v>11</v>
      </c>
      <c r="D49" s="8" t="s">
        <v>5</v>
      </c>
      <c r="E49" s="8" t="s">
        <v>5</v>
      </c>
      <c r="F49" s="8" t="s">
        <v>5</v>
      </c>
      <c r="G49" s="10">
        <f t="shared" si="10"/>
        <v>183764.11041545428</v>
      </c>
      <c r="H49" s="11">
        <f t="shared" si="11"/>
        <v>0.1</v>
      </c>
      <c r="I49" s="12">
        <f t="shared" si="1"/>
        <v>30</v>
      </c>
      <c r="J49" s="13">
        <f t="shared" si="12"/>
        <v>1510.3914423411725</v>
      </c>
      <c r="K49" s="13">
        <f t="shared" si="2"/>
        <v>1510.39</v>
      </c>
      <c r="L49" s="13">
        <f t="shared" si="16"/>
        <v>1510.3914423411725</v>
      </c>
      <c r="M49" s="13">
        <f t="shared" si="14"/>
        <v>92646.59</v>
      </c>
      <c r="N49" s="13">
        <f t="shared" si="15"/>
        <v>94156.981442341174</v>
      </c>
      <c r="O49" s="13">
        <v>0</v>
      </c>
      <c r="P49" s="13"/>
      <c r="Q49" s="13">
        <f t="shared" si="13"/>
        <v>0</v>
      </c>
      <c r="R49" s="13">
        <f t="shared" si="5"/>
        <v>-1.442341172378292E-3</v>
      </c>
      <c r="S49" s="13">
        <f t="shared" si="6"/>
        <v>-1.442341172378292E-3</v>
      </c>
      <c r="T49" s="13">
        <f t="shared" si="7"/>
        <v>91117.51897311311</v>
      </c>
      <c r="V49" s="24">
        <f t="shared" si="8"/>
        <v>1.442341E-3</v>
      </c>
    </row>
    <row r="50" spans="1:22" x14ac:dyDescent="0.25">
      <c r="A50" s="8">
        <f t="shared" si="9"/>
        <v>46</v>
      </c>
      <c r="B50" s="9">
        <v>44160</v>
      </c>
      <c r="C50" s="8" t="s">
        <v>11</v>
      </c>
      <c r="D50" s="8" t="s">
        <v>5</v>
      </c>
      <c r="E50" s="8" t="s">
        <v>11</v>
      </c>
      <c r="F50" s="8" t="s">
        <v>11</v>
      </c>
      <c r="G50" s="10">
        <f t="shared" si="10"/>
        <v>91117.51897311311</v>
      </c>
      <c r="H50" s="11">
        <f t="shared" si="11"/>
        <v>0.1</v>
      </c>
      <c r="I50" s="12">
        <f t="shared" si="1"/>
        <v>31</v>
      </c>
      <c r="J50" s="13">
        <f t="shared" si="12"/>
        <v>773.87626101675528</v>
      </c>
      <c r="K50" s="13">
        <f t="shared" si="2"/>
        <v>773.88</v>
      </c>
      <c r="L50" s="13">
        <f t="shared" si="16"/>
        <v>0</v>
      </c>
      <c r="M50" s="13">
        <f t="shared" si="14"/>
        <v>0</v>
      </c>
      <c r="N50" s="13">
        <f t="shared" si="15"/>
        <v>0</v>
      </c>
      <c r="O50" s="13">
        <v>0</v>
      </c>
      <c r="P50" s="13"/>
      <c r="Q50" s="13">
        <f t="shared" si="13"/>
        <v>0</v>
      </c>
      <c r="R50" s="13">
        <f t="shared" si="5"/>
        <v>773.88</v>
      </c>
      <c r="S50" s="13">
        <f t="shared" si="6"/>
        <v>773.88</v>
      </c>
      <c r="T50" s="13">
        <f t="shared" si="7"/>
        <v>91891.398973113115</v>
      </c>
      <c r="V50" s="24">
        <f t="shared" si="8"/>
        <v>-3.738983E-3</v>
      </c>
    </row>
    <row r="51" spans="1:22" x14ac:dyDescent="0.25">
      <c r="A51" s="8">
        <f t="shared" si="9"/>
        <v>47</v>
      </c>
      <c r="B51" s="9">
        <v>44190</v>
      </c>
      <c r="C51" s="8" t="s">
        <v>11</v>
      </c>
      <c r="D51" s="8" t="s">
        <v>5</v>
      </c>
      <c r="E51" s="8" t="s">
        <v>11</v>
      </c>
      <c r="F51" s="8" t="s">
        <v>11</v>
      </c>
      <c r="G51" s="10">
        <f t="shared" si="10"/>
        <v>91891.398973113115</v>
      </c>
      <c r="H51" s="11">
        <f t="shared" si="11"/>
        <v>0.1</v>
      </c>
      <c r="I51" s="12">
        <f t="shared" si="1"/>
        <v>30</v>
      </c>
      <c r="J51" s="13">
        <f t="shared" si="12"/>
        <v>755.26803339875175</v>
      </c>
      <c r="K51" s="13">
        <f t="shared" si="2"/>
        <v>755.27</v>
      </c>
      <c r="L51" s="13">
        <f t="shared" si="16"/>
        <v>0</v>
      </c>
      <c r="M51" s="13">
        <f t="shared" si="14"/>
        <v>0</v>
      </c>
      <c r="N51" s="13">
        <f t="shared" si="15"/>
        <v>0</v>
      </c>
      <c r="O51" s="13">
        <v>0</v>
      </c>
      <c r="P51" s="13"/>
      <c r="Q51" s="13">
        <f t="shared" si="13"/>
        <v>0</v>
      </c>
      <c r="R51" s="13">
        <f t="shared" si="5"/>
        <v>755.27</v>
      </c>
      <c r="S51" s="13">
        <f t="shared" si="6"/>
        <v>755.27</v>
      </c>
      <c r="T51" s="13">
        <f t="shared" si="7"/>
        <v>92646.668973113119</v>
      </c>
      <c r="V51" s="24">
        <f t="shared" si="8"/>
        <v>-1.9666010000000001E-3</v>
      </c>
    </row>
    <row r="52" spans="1:22" x14ac:dyDescent="0.25">
      <c r="A52" s="8">
        <f t="shared" si="9"/>
        <v>48</v>
      </c>
      <c r="B52" s="9">
        <v>44221</v>
      </c>
      <c r="C52" s="8" t="s">
        <v>11</v>
      </c>
      <c r="D52" s="8" t="s">
        <v>5</v>
      </c>
      <c r="E52" s="8" t="s">
        <v>5</v>
      </c>
      <c r="F52" s="8" t="s">
        <v>5</v>
      </c>
      <c r="G52" s="10">
        <f t="shared" si="10"/>
        <v>92646.668973113119</v>
      </c>
      <c r="H52" s="11">
        <f t="shared" si="11"/>
        <v>0.1</v>
      </c>
      <c r="I52" s="12">
        <f t="shared" si="1"/>
        <v>31</v>
      </c>
      <c r="J52" s="13">
        <f t="shared" si="12"/>
        <v>786.86015344461816</v>
      </c>
      <c r="K52" s="13">
        <f t="shared" si="2"/>
        <v>786.86</v>
      </c>
      <c r="L52" s="13">
        <f t="shared" si="16"/>
        <v>786.86015344461816</v>
      </c>
      <c r="M52" s="13">
        <f>T51</f>
        <v>92646.668973113119</v>
      </c>
      <c r="N52" s="13">
        <f t="shared" si="15"/>
        <v>93433.52912655774</v>
      </c>
      <c r="O52" s="13">
        <v>0</v>
      </c>
      <c r="P52" s="13"/>
      <c r="Q52" s="13">
        <f t="shared" si="13"/>
        <v>0</v>
      </c>
      <c r="R52" s="13">
        <f t="shared" si="5"/>
        <v>-1.5344461814947863E-4</v>
      </c>
      <c r="S52" s="13">
        <f t="shared" si="6"/>
        <v>-1.5344461814947863E-4</v>
      </c>
      <c r="T52" s="13">
        <f t="shared" si="7"/>
        <v>-1.5344461814947863E-4</v>
      </c>
    </row>
    <row r="53" spans="1:22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6">
        <f>SUM(J3:J52)</f>
        <v>272748.64136730676</v>
      </c>
      <c r="K53" s="16"/>
      <c r="L53" s="16">
        <f>SUM(L3:L52)</f>
        <v>160989.50118033212</v>
      </c>
      <c r="M53" s="16">
        <f>SUM(M3:M52)</f>
        <v>1111759.1589731129</v>
      </c>
      <c r="N53" s="16">
        <f>SUM(N3:N52)</f>
        <v>1272748.6601534451</v>
      </c>
      <c r="O53" s="15"/>
      <c r="P53" s="15"/>
      <c r="Q53" s="16">
        <f>SUM(Q3:Q52)</f>
        <v>0</v>
      </c>
      <c r="R53" s="15"/>
      <c r="S53" s="16">
        <f>SUM(S3:S52)</f>
        <v>111759.15881966788</v>
      </c>
      <c r="T53" s="15"/>
    </row>
  </sheetData>
  <dataValidations count="2">
    <dataValidation type="list" allowBlank="1" showInputMessage="1" showErrorMessage="1" sqref="H1">
      <formula1>"PD,AD"</formula1>
    </dataValidation>
    <dataValidation type="list" allowBlank="1" showInputMessage="1" showErrorMessage="1" sqref="S1">
      <formula1>"DD, PS, FI, ET, NI"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X53"/>
  <sheetViews>
    <sheetView topLeftCell="E1" workbookViewId="0">
      <pane ySplit="2" topLeftCell="A3" activePane="bottomLeft" state="frozen"/>
      <selection pane="bottomLeft" activeCell="K32" sqref="K32"/>
    </sheetView>
  </sheetViews>
  <sheetFormatPr defaultRowHeight="15" x14ac:dyDescent="0.25"/>
  <cols>
    <col min="1" max="1" width="5.5703125" style="1" bestFit="1" customWidth="1"/>
    <col min="2" max="2" width="10.140625" style="1" bestFit="1" customWidth="1"/>
    <col min="3" max="3" width="6.140625" style="1" bestFit="1" customWidth="1"/>
    <col min="4" max="4" width="4.28515625" style="1" bestFit="1" customWidth="1"/>
    <col min="5" max="5" width="7" style="1" bestFit="1" customWidth="1"/>
    <col min="6" max="6" width="4.42578125" style="1" bestFit="1" customWidth="1"/>
    <col min="7" max="7" width="13.7109375" style="1" bestFit="1" customWidth="1"/>
    <col min="8" max="8" width="7.140625" style="1" bestFit="1" customWidth="1"/>
    <col min="9" max="9" width="5.140625" style="1" bestFit="1" customWidth="1"/>
    <col min="10" max="10" width="18" style="1" bestFit="1" customWidth="1"/>
    <col min="11" max="11" width="18" style="1" customWidth="1"/>
    <col min="12" max="12" width="13.28515625" style="1" bestFit="1" customWidth="1"/>
    <col min="13" max="14" width="12.5703125" style="1" bestFit="1" customWidth="1"/>
    <col min="15" max="15" width="13.5703125" style="1" bestFit="1" customWidth="1"/>
    <col min="16" max="16" width="11" style="1" bestFit="1" customWidth="1"/>
    <col min="17" max="17" width="11" style="1" customWidth="1"/>
    <col min="18" max="18" width="11.140625" style="1" bestFit="1" customWidth="1"/>
    <col min="19" max="19" width="11" style="1" bestFit="1" customWidth="1"/>
    <col min="20" max="20" width="12.5703125" style="1" bestFit="1" customWidth="1"/>
    <col min="21" max="21" width="9.140625" style="1"/>
    <col min="22" max="22" width="10.7109375" style="1" hidden="1" customWidth="1"/>
    <col min="23" max="23" width="16.5703125" style="1" bestFit="1" customWidth="1"/>
    <col min="24" max="24" width="11.5703125" style="1" bestFit="1" customWidth="1"/>
    <col min="25" max="16384" width="9.140625" style="1"/>
  </cols>
  <sheetData>
    <row r="1" spans="1:24" x14ac:dyDescent="0.25">
      <c r="G1" s="1" t="s">
        <v>21</v>
      </c>
      <c r="H1" s="17" t="s">
        <v>26</v>
      </c>
      <c r="J1" s="1" t="s">
        <v>33</v>
      </c>
      <c r="K1" s="1" t="s">
        <v>34</v>
      </c>
      <c r="N1" s="3">
        <v>83333.333333333328</v>
      </c>
      <c r="O1" s="5">
        <f>N1-M52</f>
        <v>-53785.50666666661</v>
      </c>
      <c r="Q1" s="3" t="s">
        <v>22</v>
      </c>
      <c r="R1" s="3">
        <v>10000</v>
      </c>
      <c r="S1" s="17" t="s">
        <v>32</v>
      </c>
      <c r="T1" s="4">
        <f>ROUND(IF(S1="FI",R1,IF(S1="NI",R1/5,IF(S1="ET",R1/48,0))),2)</f>
        <v>2000</v>
      </c>
    </row>
    <row r="2" spans="1:24" s="2" customFormat="1" x14ac:dyDescent="0.25">
      <c r="A2" s="6" t="s">
        <v>3</v>
      </c>
      <c r="B2" s="7" t="s">
        <v>0</v>
      </c>
      <c r="C2" s="7" t="s">
        <v>19</v>
      </c>
      <c r="D2" s="7" t="s">
        <v>6</v>
      </c>
      <c r="E2" s="7" t="s">
        <v>13</v>
      </c>
      <c r="F2" s="7" t="s">
        <v>7</v>
      </c>
      <c r="G2" s="7" t="s">
        <v>14</v>
      </c>
      <c r="H2" s="7" t="s">
        <v>2</v>
      </c>
      <c r="I2" s="7" t="s">
        <v>1</v>
      </c>
      <c r="J2" s="7" t="s">
        <v>15</v>
      </c>
      <c r="K2" s="7" t="s">
        <v>28</v>
      </c>
      <c r="L2" s="7" t="s">
        <v>16</v>
      </c>
      <c r="M2" s="7" t="s">
        <v>10</v>
      </c>
      <c r="N2" s="7" t="s">
        <v>9</v>
      </c>
      <c r="O2" s="7" t="s">
        <v>8</v>
      </c>
      <c r="P2" s="7" t="s">
        <v>20</v>
      </c>
      <c r="Q2" s="7" t="s">
        <v>24</v>
      </c>
      <c r="R2" s="7" t="s">
        <v>17</v>
      </c>
      <c r="S2" s="7" t="s">
        <v>25</v>
      </c>
      <c r="T2" s="7" t="s">
        <v>4</v>
      </c>
      <c r="V2" s="2" t="s">
        <v>29</v>
      </c>
      <c r="W2" s="2" t="s">
        <v>36</v>
      </c>
      <c r="X2" s="2" t="s">
        <v>37</v>
      </c>
    </row>
    <row r="3" spans="1:24" x14ac:dyDescent="0.25">
      <c r="A3" s="8">
        <v>0</v>
      </c>
      <c r="B3" s="9">
        <v>42745</v>
      </c>
      <c r="C3" s="9"/>
      <c r="D3" s="8" t="s">
        <v>11</v>
      </c>
      <c r="E3" s="8" t="s">
        <v>11</v>
      </c>
      <c r="F3" s="8" t="s">
        <v>11</v>
      </c>
      <c r="G3" s="10">
        <v>0</v>
      </c>
      <c r="H3" s="11">
        <v>0.1</v>
      </c>
      <c r="I3" s="12">
        <v>0</v>
      </c>
      <c r="J3" s="13">
        <v>0</v>
      </c>
      <c r="K3" s="13"/>
      <c r="L3" s="13">
        <v>0</v>
      </c>
      <c r="M3" s="13">
        <v>0</v>
      </c>
      <c r="N3" s="13">
        <f>IF(F3&lt;&gt;"Y",0,IF(A3=24,(G3+L3),#REF!))</f>
        <v>0</v>
      </c>
      <c r="O3" s="13">
        <v>1100000</v>
      </c>
      <c r="P3" s="13">
        <v>100000</v>
      </c>
      <c r="Q3" s="13">
        <v>0</v>
      </c>
      <c r="R3" s="13">
        <v>0</v>
      </c>
      <c r="S3" s="13">
        <f>IF(D3="Y",R3,0)</f>
        <v>0</v>
      </c>
      <c r="T3" s="13">
        <f>IF(S1="PS",O3-P3+R1,O3-P3)</f>
        <v>1000000</v>
      </c>
    </row>
    <row r="4" spans="1:24" x14ac:dyDescent="0.25">
      <c r="A4" s="18" t="s">
        <v>12</v>
      </c>
      <c r="B4" s="19">
        <v>42760</v>
      </c>
      <c r="C4" s="19" t="s">
        <v>11</v>
      </c>
      <c r="D4" s="18" t="s">
        <v>11</v>
      </c>
      <c r="E4" s="18" t="s">
        <v>11</v>
      </c>
      <c r="F4" s="18" t="s">
        <v>11</v>
      </c>
      <c r="G4" s="25">
        <f>T3</f>
        <v>1000000</v>
      </c>
      <c r="H4" s="21">
        <f>H3</f>
        <v>0.1</v>
      </c>
      <c r="I4" s="22">
        <f>IF($H$1="PD",(360*(YEAR(B4)-YEAR(B3)))+(30*(MONTH(B4)-MONTH(B3)))+(DAY(B4)-DAY(B3)),B4-B3)</f>
        <v>15</v>
      </c>
      <c r="J4" s="23">
        <f>G4*H3*I4/365</f>
        <v>4109.58904109589</v>
      </c>
      <c r="K4" s="23">
        <f>ROUND(J4,2)</f>
        <v>4109.59</v>
      </c>
      <c r="L4" s="23">
        <f>IF(F4="N",IF(E4="Y",K4+R3-S3,0),IF(N4&gt;=(K4+R3-S3),(K4+R3-S3),N4))</f>
        <v>0</v>
      </c>
      <c r="M4" s="23">
        <f>N4-L4</f>
        <v>0</v>
      </c>
      <c r="N4" s="23">
        <f t="shared" ref="N4:N16" si="0">IF(F4="Y",$N$1,L4)</f>
        <v>0</v>
      </c>
      <c r="O4" s="23">
        <v>0</v>
      </c>
      <c r="P4" s="23"/>
      <c r="Q4" s="23">
        <v>0</v>
      </c>
      <c r="R4" s="23">
        <f>R3-S3+K4-L4</f>
        <v>4109.59</v>
      </c>
      <c r="S4" s="23">
        <f>IF(D4="Y",R4,0)</f>
        <v>0</v>
      </c>
      <c r="T4" s="23">
        <f>T3-M4+O4+S4-P4</f>
        <v>1000000</v>
      </c>
      <c r="V4" s="24">
        <f>ROUND(J4-K4,9)</f>
        <v>-9.5890400000000001E-4</v>
      </c>
    </row>
    <row r="5" spans="1:24" x14ac:dyDescent="0.25">
      <c r="A5" s="18">
        <v>1</v>
      </c>
      <c r="B5" s="19">
        <v>42791</v>
      </c>
      <c r="C5" s="19" t="s">
        <v>5</v>
      </c>
      <c r="D5" s="18" t="s">
        <v>5</v>
      </c>
      <c r="E5" s="18" t="s">
        <v>5</v>
      </c>
      <c r="F5" s="18" t="s">
        <v>11</v>
      </c>
      <c r="G5" s="25">
        <f>T4</f>
        <v>1000000</v>
      </c>
      <c r="H5" s="21">
        <f>H4</f>
        <v>0.1</v>
      </c>
      <c r="I5" s="22">
        <f t="shared" ref="I5:I52" si="1">IF($H$1="PD",(360*(YEAR(B5)-YEAR(B4)))+(30*(MONTH(B5)-MONTH(B4)))+(DAY(B5)-DAY(B4)),B5-B4)</f>
        <v>31</v>
      </c>
      <c r="J5" s="23">
        <f>(G5*H4*I5/365)+V4</f>
        <v>8493.1497260275064</v>
      </c>
      <c r="K5" s="23">
        <f t="shared" ref="K5:K52" si="2">ROUND(J5,2)</f>
        <v>8493.15</v>
      </c>
      <c r="L5" s="23">
        <f t="shared" ref="L5:L51" si="3">IF(F5="N",IF(E5="Y",K5+R4-S4,0),IF(N5&gt;=(K5+R4-S4),(K5+R4-S4),N5))</f>
        <v>12602.74</v>
      </c>
      <c r="M5" s="23">
        <f t="shared" ref="M5:M51" si="4">N5-L5</f>
        <v>0</v>
      </c>
      <c r="N5" s="23">
        <f t="shared" si="0"/>
        <v>12602.74</v>
      </c>
      <c r="O5" s="23">
        <v>0</v>
      </c>
      <c r="P5" s="23"/>
      <c r="Q5" s="23">
        <f>IF(S1="FI",R1,T1)</f>
        <v>2000</v>
      </c>
      <c r="R5" s="23">
        <f t="shared" ref="R5:R52" si="5">R4-S4+K5-L5</f>
        <v>0</v>
      </c>
      <c r="S5" s="23">
        <f t="shared" ref="S5:S52" si="6">IF(D5="Y",R5,0)</f>
        <v>0</v>
      </c>
      <c r="T5" s="23">
        <f t="shared" ref="T5:T52" si="7">T4-M5+O5+S5-P5</f>
        <v>1000000</v>
      </c>
      <c r="V5" s="24">
        <f t="shared" ref="V5:V51" si="8">ROUND(J5-K5,9)</f>
        <v>-2.7397199999999999E-4</v>
      </c>
    </row>
    <row r="6" spans="1:24" x14ac:dyDescent="0.25">
      <c r="A6" s="18">
        <f t="shared" ref="A6:A52" si="9">A5+1</f>
        <v>2</v>
      </c>
      <c r="B6" s="19">
        <v>42819</v>
      </c>
      <c r="C6" s="19" t="s">
        <v>5</v>
      </c>
      <c r="D6" s="18" t="s">
        <v>5</v>
      </c>
      <c r="E6" s="18" t="s">
        <v>5</v>
      </c>
      <c r="F6" s="18" t="s">
        <v>11</v>
      </c>
      <c r="G6" s="25">
        <f t="shared" ref="G6:G52" si="10">T5</f>
        <v>1000000</v>
      </c>
      <c r="H6" s="21">
        <f t="shared" ref="H6:H52" si="11">H5</f>
        <v>0.1</v>
      </c>
      <c r="I6" s="22">
        <f t="shared" si="1"/>
        <v>28</v>
      </c>
      <c r="J6" s="23">
        <f t="shared" ref="J6:J52" si="12">(G6*H5*I6/365)+V5</f>
        <v>7671.2326027403287</v>
      </c>
      <c r="K6" s="23">
        <f t="shared" si="2"/>
        <v>7671.23</v>
      </c>
      <c r="L6" s="23">
        <f t="shared" si="3"/>
        <v>7671.23</v>
      </c>
      <c r="M6" s="23">
        <f t="shared" si="4"/>
        <v>0</v>
      </c>
      <c r="N6" s="23">
        <f t="shared" si="0"/>
        <v>7671.23</v>
      </c>
      <c r="O6" s="23">
        <v>0</v>
      </c>
      <c r="P6" s="23"/>
      <c r="Q6" s="23">
        <f>IF(OR($S$1="NI",$S$1="ET"),$T$1,0)</f>
        <v>2000</v>
      </c>
      <c r="R6" s="23">
        <f t="shared" si="5"/>
        <v>0</v>
      </c>
      <c r="S6" s="23">
        <f t="shared" si="6"/>
        <v>0</v>
      </c>
      <c r="T6" s="23">
        <f t="shared" si="7"/>
        <v>1000000</v>
      </c>
      <c r="V6" s="24">
        <f t="shared" si="8"/>
        <v>2.6027400000000001E-3</v>
      </c>
    </row>
    <row r="7" spans="1:24" x14ac:dyDescent="0.25">
      <c r="A7" s="18">
        <f t="shared" si="9"/>
        <v>3</v>
      </c>
      <c r="B7" s="19">
        <v>42850</v>
      </c>
      <c r="C7" s="19" t="s">
        <v>5</v>
      </c>
      <c r="D7" s="18" t="s">
        <v>5</v>
      </c>
      <c r="E7" s="18" t="s">
        <v>5</v>
      </c>
      <c r="F7" s="18" t="s">
        <v>11</v>
      </c>
      <c r="G7" s="25">
        <f t="shared" si="10"/>
        <v>1000000</v>
      </c>
      <c r="H7" s="21">
        <f t="shared" si="11"/>
        <v>0.1</v>
      </c>
      <c r="I7" s="22">
        <f t="shared" si="1"/>
        <v>31</v>
      </c>
      <c r="J7" s="23">
        <f t="shared" si="12"/>
        <v>8493.1532876715064</v>
      </c>
      <c r="K7" s="23">
        <f t="shared" si="2"/>
        <v>8493.15</v>
      </c>
      <c r="L7" s="23">
        <f t="shared" si="3"/>
        <v>8493.15</v>
      </c>
      <c r="M7" s="23">
        <f t="shared" si="4"/>
        <v>0</v>
      </c>
      <c r="N7" s="23">
        <f t="shared" si="0"/>
        <v>8493.15</v>
      </c>
      <c r="O7" s="23">
        <v>0</v>
      </c>
      <c r="P7" s="23"/>
      <c r="Q7" s="23">
        <f>IF(OR($S$1="NI",$S$1="ET"),$T$1,0)</f>
        <v>2000</v>
      </c>
      <c r="R7" s="23">
        <f t="shared" si="5"/>
        <v>0</v>
      </c>
      <c r="S7" s="23">
        <f t="shared" si="6"/>
        <v>0</v>
      </c>
      <c r="T7" s="23">
        <f t="shared" si="7"/>
        <v>1000000</v>
      </c>
      <c r="V7" s="24">
        <f t="shared" si="8"/>
        <v>3.2876720000000002E-3</v>
      </c>
    </row>
    <row r="8" spans="1:24" x14ac:dyDescent="0.25">
      <c r="A8" s="18">
        <f t="shared" si="9"/>
        <v>4</v>
      </c>
      <c r="B8" s="19">
        <v>42880</v>
      </c>
      <c r="C8" s="19" t="s">
        <v>5</v>
      </c>
      <c r="D8" s="18" t="s">
        <v>5</v>
      </c>
      <c r="E8" s="18" t="s">
        <v>5</v>
      </c>
      <c r="F8" s="18" t="s">
        <v>11</v>
      </c>
      <c r="G8" s="25">
        <f t="shared" si="10"/>
        <v>1000000</v>
      </c>
      <c r="H8" s="21">
        <f t="shared" si="11"/>
        <v>0.1</v>
      </c>
      <c r="I8" s="22">
        <f t="shared" si="1"/>
        <v>30</v>
      </c>
      <c r="J8" s="23">
        <f t="shared" si="12"/>
        <v>8219.1813698637798</v>
      </c>
      <c r="K8" s="23">
        <f t="shared" si="2"/>
        <v>8219.18</v>
      </c>
      <c r="L8" s="23">
        <f t="shared" si="3"/>
        <v>8219.18</v>
      </c>
      <c r="M8" s="23">
        <f t="shared" si="4"/>
        <v>0</v>
      </c>
      <c r="N8" s="23">
        <f t="shared" si="0"/>
        <v>8219.18</v>
      </c>
      <c r="O8" s="23">
        <v>0</v>
      </c>
      <c r="P8" s="23"/>
      <c r="Q8" s="23">
        <f>IF(OR($S$1="NI",$S$1="ET"),$T$1,0)</f>
        <v>2000</v>
      </c>
      <c r="R8" s="23">
        <f t="shared" si="5"/>
        <v>0</v>
      </c>
      <c r="S8" s="23">
        <f t="shared" si="6"/>
        <v>0</v>
      </c>
      <c r="T8" s="23">
        <f t="shared" si="7"/>
        <v>1000000</v>
      </c>
      <c r="V8" s="24">
        <f t="shared" si="8"/>
        <v>1.3698639999999999E-3</v>
      </c>
    </row>
    <row r="9" spans="1:24" x14ac:dyDescent="0.25">
      <c r="A9" s="18">
        <f t="shared" si="9"/>
        <v>5</v>
      </c>
      <c r="B9" s="19">
        <v>42911</v>
      </c>
      <c r="C9" s="19" t="s">
        <v>5</v>
      </c>
      <c r="D9" s="18" t="s">
        <v>5</v>
      </c>
      <c r="E9" s="18" t="s">
        <v>5</v>
      </c>
      <c r="F9" s="18" t="s">
        <v>11</v>
      </c>
      <c r="G9" s="25">
        <f t="shared" si="10"/>
        <v>1000000</v>
      </c>
      <c r="H9" s="21">
        <f t="shared" si="11"/>
        <v>0.1</v>
      </c>
      <c r="I9" s="22">
        <f t="shared" si="1"/>
        <v>31</v>
      </c>
      <c r="J9" s="23">
        <f t="shared" si="12"/>
        <v>8493.152054795506</v>
      </c>
      <c r="K9" s="23">
        <f t="shared" si="2"/>
        <v>8493.15</v>
      </c>
      <c r="L9" s="23">
        <f t="shared" si="3"/>
        <v>8493.15</v>
      </c>
      <c r="M9" s="23">
        <f t="shared" si="4"/>
        <v>0</v>
      </c>
      <c r="N9" s="23">
        <f t="shared" si="0"/>
        <v>8493.15</v>
      </c>
      <c r="O9" s="23">
        <v>0</v>
      </c>
      <c r="P9" s="23"/>
      <c r="Q9" s="23">
        <f>IF(OR($S$1="NI",$S$1="ET"),$T$1,0)</f>
        <v>2000</v>
      </c>
      <c r="R9" s="23">
        <f t="shared" si="5"/>
        <v>0</v>
      </c>
      <c r="S9" s="23">
        <f t="shared" si="6"/>
        <v>0</v>
      </c>
      <c r="T9" s="23">
        <f t="shared" si="7"/>
        <v>1000000</v>
      </c>
      <c r="V9" s="24">
        <f t="shared" si="8"/>
        <v>2.0547959999999998E-3</v>
      </c>
    </row>
    <row r="10" spans="1:24" x14ac:dyDescent="0.25">
      <c r="A10" s="18">
        <f t="shared" si="9"/>
        <v>6</v>
      </c>
      <c r="B10" s="19">
        <v>42941</v>
      </c>
      <c r="C10" s="19" t="s">
        <v>5</v>
      </c>
      <c r="D10" s="18" t="s">
        <v>5</v>
      </c>
      <c r="E10" s="18" t="s">
        <v>5</v>
      </c>
      <c r="F10" s="18" t="s">
        <v>11</v>
      </c>
      <c r="G10" s="25">
        <f t="shared" si="10"/>
        <v>1000000</v>
      </c>
      <c r="H10" s="21">
        <f t="shared" si="11"/>
        <v>0.1</v>
      </c>
      <c r="I10" s="22">
        <f t="shared" si="1"/>
        <v>30</v>
      </c>
      <c r="J10" s="23">
        <f t="shared" si="12"/>
        <v>8219.1801369877794</v>
      </c>
      <c r="K10" s="23">
        <f t="shared" si="2"/>
        <v>8219.18</v>
      </c>
      <c r="L10" s="23">
        <f t="shared" si="3"/>
        <v>8219.18</v>
      </c>
      <c r="M10" s="23">
        <f t="shared" si="4"/>
        <v>0</v>
      </c>
      <c r="N10" s="23">
        <f t="shared" si="0"/>
        <v>8219.18</v>
      </c>
      <c r="O10" s="23">
        <v>0</v>
      </c>
      <c r="P10" s="23"/>
      <c r="Q10" s="23">
        <f t="shared" ref="Q10:Q52" si="13">IF($S$1="ET",$T$1,0)</f>
        <v>0</v>
      </c>
      <c r="R10" s="23">
        <f t="shared" si="5"/>
        <v>0</v>
      </c>
      <c r="S10" s="23">
        <f t="shared" si="6"/>
        <v>0</v>
      </c>
      <c r="T10" s="23">
        <f t="shared" si="7"/>
        <v>1000000</v>
      </c>
      <c r="V10" s="24">
        <f t="shared" si="8"/>
        <v>1.36988E-4</v>
      </c>
    </row>
    <row r="11" spans="1:24" x14ac:dyDescent="0.25">
      <c r="A11" s="18">
        <f t="shared" si="9"/>
        <v>7</v>
      </c>
      <c r="B11" s="19">
        <v>42972</v>
      </c>
      <c r="C11" s="19" t="s">
        <v>5</v>
      </c>
      <c r="D11" s="18" t="s">
        <v>5</v>
      </c>
      <c r="E11" s="18" t="s">
        <v>5</v>
      </c>
      <c r="F11" s="18" t="s">
        <v>11</v>
      </c>
      <c r="G11" s="25">
        <f t="shared" si="10"/>
        <v>1000000</v>
      </c>
      <c r="H11" s="21">
        <f t="shared" si="11"/>
        <v>0.1</v>
      </c>
      <c r="I11" s="22">
        <f t="shared" si="1"/>
        <v>31</v>
      </c>
      <c r="J11" s="23">
        <f t="shared" si="12"/>
        <v>8493.1508219195057</v>
      </c>
      <c r="K11" s="23">
        <f t="shared" si="2"/>
        <v>8493.15</v>
      </c>
      <c r="L11" s="23">
        <f t="shared" si="3"/>
        <v>8493.15</v>
      </c>
      <c r="M11" s="23">
        <f t="shared" si="4"/>
        <v>0</v>
      </c>
      <c r="N11" s="23">
        <f t="shared" si="0"/>
        <v>8493.15</v>
      </c>
      <c r="O11" s="23">
        <v>0</v>
      </c>
      <c r="P11" s="23"/>
      <c r="Q11" s="23">
        <f t="shared" si="13"/>
        <v>0</v>
      </c>
      <c r="R11" s="23">
        <f t="shared" si="5"/>
        <v>0</v>
      </c>
      <c r="S11" s="23">
        <f t="shared" si="6"/>
        <v>0</v>
      </c>
      <c r="T11" s="23">
        <f t="shared" si="7"/>
        <v>1000000</v>
      </c>
      <c r="V11" s="24">
        <f t="shared" si="8"/>
        <v>8.2191999999999996E-4</v>
      </c>
    </row>
    <row r="12" spans="1:24" x14ac:dyDescent="0.25">
      <c r="A12" s="18">
        <f t="shared" si="9"/>
        <v>8</v>
      </c>
      <c r="B12" s="19">
        <v>43003</v>
      </c>
      <c r="C12" s="19" t="s">
        <v>5</v>
      </c>
      <c r="D12" s="18" t="s">
        <v>5</v>
      </c>
      <c r="E12" s="18" t="s">
        <v>5</v>
      </c>
      <c r="F12" s="18" t="s">
        <v>11</v>
      </c>
      <c r="G12" s="25">
        <f t="shared" si="10"/>
        <v>1000000</v>
      </c>
      <c r="H12" s="21">
        <f t="shared" si="11"/>
        <v>0.1</v>
      </c>
      <c r="I12" s="22">
        <f t="shared" si="1"/>
        <v>31</v>
      </c>
      <c r="J12" s="23">
        <f t="shared" si="12"/>
        <v>8493.1515068515073</v>
      </c>
      <c r="K12" s="23">
        <f t="shared" si="2"/>
        <v>8493.15</v>
      </c>
      <c r="L12" s="23">
        <f t="shared" si="3"/>
        <v>8493.15</v>
      </c>
      <c r="M12" s="23">
        <f t="shared" si="4"/>
        <v>0</v>
      </c>
      <c r="N12" s="23">
        <f t="shared" si="0"/>
        <v>8493.15</v>
      </c>
      <c r="O12" s="23">
        <v>0</v>
      </c>
      <c r="P12" s="23"/>
      <c r="Q12" s="23">
        <f t="shared" si="13"/>
        <v>0</v>
      </c>
      <c r="R12" s="23">
        <f t="shared" si="5"/>
        <v>0</v>
      </c>
      <c r="S12" s="23">
        <f t="shared" si="6"/>
        <v>0</v>
      </c>
      <c r="T12" s="23">
        <f t="shared" si="7"/>
        <v>1000000</v>
      </c>
      <c r="V12" s="24">
        <f t="shared" si="8"/>
        <v>1.5068519999999999E-3</v>
      </c>
    </row>
    <row r="13" spans="1:24" x14ac:dyDescent="0.25">
      <c r="A13" s="18">
        <f t="shared" si="9"/>
        <v>9</v>
      </c>
      <c r="B13" s="19">
        <v>43033</v>
      </c>
      <c r="C13" s="19" t="s">
        <v>5</v>
      </c>
      <c r="D13" s="18" t="s">
        <v>5</v>
      </c>
      <c r="E13" s="18" t="s">
        <v>5</v>
      </c>
      <c r="F13" s="18" t="s">
        <v>11</v>
      </c>
      <c r="G13" s="25">
        <f t="shared" si="10"/>
        <v>1000000</v>
      </c>
      <c r="H13" s="21">
        <f t="shared" si="11"/>
        <v>0.1</v>
      </c>
      <c r="I13" s="22">
        <f t="shared" si="1"/>
        <v>30</v>
      </c>
      <c r="J13" s="23">
        <f t="shared" si="12"/>
        <v>8219.1795890437807</v>
      </c>
      <c r="K13" s="23">
        <f t="shared" si="2"/>
        <v>8219.18</v>
      </c>
      <c r="L13" s="23">
        <f t="shared" si="3"/>
        <v>8219.18</v>
      </c>
      <c r="M13" s="23">
        <f t="shared" si="4"/>
        <v>0</v>
      </c>
      <c r="N13" s="23">
        <f t="shared" si="0"/>
        <v>8219.18</v>
      </c>
      <c r="O13" s="23">
        <v>0</v>
      </c>
      <c r="P13" s="23"/>
      <c r="Q13" s="23">
        <f t="shared" si="13"/>
        <v>0</v>
      </c>
      <c r="R13" s="23">
        <f t="shared" si="5"/>
        <v>0</v>
      </c>
      <c r="S13" s="23">
        <f t="shared" si="6"/>
        <v>0</v>
      </c>
      <c r="T13" s="23">
        <f t="shared" si="7"/>
        <v>1000000</v>
      </c>
      <c r="V13" s="24">
        <f t="shared" si="8"/>
        <v>-4.1095599999999997E-4</v>
      </c>
    </row>
    <row r="14" spans="1:24" x14ac:dyDescent="0.25">
      <c r="A14" s="18">
        <f t="shared" si="9"/>
        <v>10</v>
      </c>
      <c r="B14" s="19">
        <v>43064</v>
      </c>
      <c r="C14" s="19" t="s">
        <v>5</v>
      </c>
      <c r="D14" s="18" t="s">
        <v>5</v>
      </c>
      <c r="E14" s="18" t="s">
        <v>5</v>
      </c>
      <c r="F14" s="18" t="s">
        <v>11</v>
      </c>
      <c r="G14" s="25">
        <f t="shared" si="10"/>
        <v>1000000</v>
      </c>
      <c r="H14" s="21">
        <f t="shared" si="11"/>
        <v>0.1</v>
      </c>
      <c r="I14" s="22">
        <f t="shared" si="1"/>
        <v>31</v>
      </c>
      <c r="J14" s="23">
        <f t="shared" si="12"/>
        <v>8493.1502739755069</v>
      </c>
      <c r="K14" s="23">
        <f t="shared" si="2"/>
        <v>8493.15</v>
      </c>
      <c r="L14" s="23">
        <f t="shared" si="3"/>
        <v>8493.15</v>
      </c>
      <c r="M14" s="23">
        <f t="shared" si="4"/>
        <v>0</v>
      </c>
      <c r="N14" s="23">
        <f t="shared" si="0"/>
        <v>8493.15</v>
      </c>
      <c r="O14" s="23">
        <v>0</v>
      </c>
      <c r="P14" s="23"/>
      <c r="Q14" s="23">
        <f t="shared" si="13"/>
        <v>0</v>
      </c>
      <c r="R14" s="23">
        <f t="shared" si="5"/>
        <v>0</v>
      </c>
      <c r="S14" s="23">
        <f t="shared" si="6"/>
        <v>0</v>
      </c>
      <c r="T14" s="23">
        <f t="shared" si="7"/>
        <v>1000000</v>
      </c>
      <c r="V14" s="24">
        <f t="shared" si="8"/>
        <v>2.7397599999999999E-4</v>
      </c>
    </row>
    <row r="15" spans="1:24" x14ac:dyDescent="0.25">
      <c r="A15" s="18">
        <f t="shared" si="9"/>
        <v>11</v>
      </c>
      <c r="B15" s="19">
        <v>43094</v>
      </c>
      <c r="C15" s="19" t="s">
        <v>5</v>
      </c>
      <c r="D15" s="18" t="s">
        <v>5</v>
      </c>
      <c r="E15" s="18" t="s">
        <v>5</v>
      </c>
      <c r="F15" s="18" t="s">
        <v>11</v>
      </c>
      <c r="G15" s="25">
        <f t="shared" si="10"/>
        <v>1000000</v>
      </c>
      <c r="H15" s="21">
        <f t="shared" si="11"/>
        <v>0.1</v>
      </c>
      <c r="I15" s="22">
        <f t="shared" si="1"/>
        <v>30</v>
      </c>
      <c r="J15" s="23">
        <f t="shared" si="12"/>
        <v>8219.1783561677803</v>
      </c>
      <c r="K15" s="23">
        <f t="shared" si="2"/>
        <v>8219.18</v>
      </c>
      <c r="L15" s="23">
        <f t="shared" si="3"/>
        <v>8219.18</v>
      </c>
      <c r="M15" s="23">
        <f t="shared" si="4"/>
        <v>0</v>
      </c>
      <c r="N15" s="23">
        <f t="shared" si="0"/>
        <v>8219.18</v>
      </c>
      <c r="O15" s="23">
        <v>0</v>
      </c>
      <c r="P15" s="23"/>
      <c r="Q15" s="23">
        <f t="shared" si="13"/>
        <v>0</v>
      </c>
      <c r="R15" s="23">
        <f t="shared" si="5"/>
        <v>0</v>
      </c>
      <c r="S15" s="23">
        <f t="shared" si="6"/>
        <v>0</v>
      </c>
      <c r="T15" s="23">
        <f t="shared" si="7"/>
        <v>1000000</v>
      </c>
      <c r="V15" s="24">
        <f t="shared" si="8"/>
        <v>-1.643832E-3</v>
      </c>
    </row>
    <row r="16" spans="1:24" x14ac:dyDescent="0.25">
      <c r="A16" s="18">
        <f t="shared" si="9"/>
        <v>12</v>
      </c>
      <c r="B16" s="19">
        <v>43125</v>
      </c>
      <c r="C16" s="19" t="s">
        <v>5</v>
      </c>
      <c r="D16" s="18" t="s">
        <v>5</v>
      </c>
      <c r="E16" s="18" t="s">
        <v>5</v>
      </c>
      <c r="F16" s="18" t="s">
        <v>11</v>
      </c>
      <c r="G16" s="25">
        <f t="shared" si="10"/>
        <v>1000000</v>
      </c>
      <c r="H16" s="21">
        <f t="shared" si="11"/>
        <v>0.1</v>
      </c>
      <c r="I16" s="22">
        <f t="shared" si="1"/>
        <v>31</v>
      </c>
      <c r="J16" s="23">
        <f t="shared" si="12"/>
        <v>8493.1490410995066</v>
      </c>
      <c r="K16" s="23">
        <f t="shared" si="2"/>
        <v>8493.15</v>
      </c>
      <c r="L16" s="23">
        <f t="shared" si="3"/>
        <v>8493.15</v>
      </c>
      <c r="M16" s="23">
        <f t="shared" si="4"/>
        <v>0</v>
      </c>
      <c r="N16" s="23">
        <f t="shared" si="0"/>
        <v>8493.15</v>
      </c>
      <c r="O16" s="23">
        <v>0</v>
      </c>
      <c r="P16" s="23"/>
      <c r="Q16" s="23">
        <f t="shared" si="13"/>
        <v>0</v>
      </c>
      <c r="R16" s="23">
        <f t="shared" si="5"/>
        <v>0</v>
      </c>
      <c r="S16" s="23">
        <f t="shared" si="6"/>
        <v>0</v>
      </c>
      <c r="T16" s="23">
        <f t="shared" si="7"/>
        <v>1000000</v>
      </c>
      <c r="V16" s="24">
        <f t="shared" si="8"/>
        <v>-9.5890000000000005E-4</v>
      </c>
    </row>
    <row r="17" spans="1:24" x14ac:dyDescent="0.25">
      <c r="A17" s="8">
        <f t="shared" si="9"/>
        <v>13</v>
      </c>
      <c r="B17" s="9">
        <v>43156</v>
      </c>
      <c r="C17" s="8" t="s">
        <v>11</v>
      </c>
      <c r="D17" s="8" t="s">
        <v>11</v>
      </c>
      <c r="E17" s="8" t="s">
        <v>11</v>
      </c>
      <c r="F17" s="8" t="s">
        <v>11</v>
      </c>
      <c r="G17" s="10">
        <f t="shared" si="10"/>
        <v>1000000</v>
      </c>
      <c r="H17" s="11">
        <f t="shared" si="11"/>
        <v>0.1</v>
      </c>
      <c r="I17" s="12">
        <f t="shared" si="1"/>
        <v>31</v>
      </c>
      <c r="J17" s="13">
        <f t="shared" si="12"/>
        <v>8493.1497260315064</v>
      </c>
      <c r="K17" s="13">
        <f t="shared" si="2"/>
        <v>8493.15</v>
      </c>
      <c r="L17" s="13">
        <f t="shared" si="3"/>
        <v>0</v>
      </c>
      <c r="M17" s="13">
        <f t="shared" si="4"/>
        <v>0</v>
      </c>
      <c r="N17" s="13">
        <v>0</v>
      </c>
      <c r="O17" s="13">
        <v>0</v>
      </c>
      <c r="P17" s="13"/>
      <c r="Q17" s="13">
        <f t="shared" si="13"/>
        <v>0</v>
      </c>
      <c r="R17" s="13">
        <f t="shared" si="5"/>
        <v>8493.15</v>
      </c>
      <c r="S17" s="13">
        <f t="shared" si="6"/>
        <v>0</v>
      </c>
      <c r="T17" s="13">
        <f t="shared" si="7"/>
        <v>1000000</v>
      </c>
      <c r="V17" s="24">
        <f t="shared" si="8"/>
        <v>-2.7396799999999998E-4</v>
      </c>
    </row>
    <row r="18" spans="1:24" x14ac:dyDescent="0.25">
      <c r="A18" s="8">
        <f t="shared" si="9"/>
        <v>14</v>
      </c>
      <c r="B18" s="9">
        <v>43184</v>
      </c>
      <c r="C18" s="8" t="s">
        <v>11</v>
      </c>
      <c r="D18" s="8" t="s">
        <v>11</v>
      </c>
      <c r="E18" s="8" t="s">
        <v>11</v>
      </c>
      <c r="F18" s="8" t="s">
        <v>11</v>
      </c>
      <c r="G18" s="10">
        <f t="shared" si="10"/>
        <v>1000000</v>
      </c>
      <c r="H18" s="11">
        <f t="shared" si="11"/>
        <v>0.1</v>
      </c>
      <c r="I18" s="12">
        <f t="shared" si="1"/>
        <v>28</v>
      </c>
      <c r="J18" s="13">
        <f t="shared" si="12"/>
        <v>7671.2326027443287</v>
      </c>
      <c r="K18" s="13">
        <f t="shared" si="2"/>
        <v>7671.23</v>
      </c>
      <c r="L18" s="13">
        <f t="shared" si="3"/>
        <v>0</v>
      </c>
      <c r="M18" s="13">
        <f t="shared" si="4"/>
        <v>0</v>
      </c>
      <c r="N18" s="13">
        <v>0</v>
      </c>
      <c r="O18" s="13">
        <v>0</v>
      </c>
      <c r="P18" s="13"/>
      <c r="Q18" s="13">
        <f t="shared" si="13"/>
        <v>0</v>
      </c>
      <c r="R18" s="13">
        <f t="shared" si="5"/>
        <v>16164.38</v>
      </c>
      <c r="S18" s="13">
        <f t="shared" si="6"/>
        <v>0</v>
      </c>
      <c r="T18" s="13">
        <f t="shared" si="7"/>
        <v>1000000</v>
      </c>
      <c r="V18" s="24">
        <f t="shared" si="8"/>
        <v>2.6027440000000002E-3</v>
      </c>
    </row>
    <row r="19" spans="1:24" x14ac:dyDescent="0.25">
      <c r="A19" s="8">
        <f t="shared" si="9"/>
        <v>15</v>
      </c>
      <c r="B19" s="9">
        <v>43215</v>
      </c>
      <c r="C19" s="8" t="s">
        <v>11</v>
      </c>
      <c r="D19" s="8" t="s">
        <v>11</v>
      </c>
      <c r="E19" s="8" t="s">
        <v>5</v>
      </c>
      <c r="F19" s="8" t="s">
        <v>5</v>
      </c>
      <c r="G19" s="10">
        <f t="shared" si="10"/>
        <v>1000000</v>
      </c>
      <c r="H19" s="11">
        <f t="shared" si="11"/>
        <v>0.1</v>
      </c>
      <c r="I19" s="12">
        <f t="shared" si="1"/>
        <v>31</v>
      </c>
      <c r="J19" s="13">
        <f t="shared" si="12"/>
        <v>8493.1532876755064</v>
      </c>
      <c r="K19" s="13">
        <f t="shared" si="2"/>
        <v>8493.15</v>
      </c>
      <c r="L19" s="13">
        <f t="shared" si="3"/>
        <v>24657.53</v>
      </c>
      <c r="M19" s="13">
        <f t="shared" si="4"/>
        <v>32779.520000000004</v>
      </c>
      <c r="N19" s="26">
        <v>57437.05</v>
      </c>
      <c r="O19" s="13">
        <v>0</v>
      </c>
      <c r="P19" s="13"/>
      <c r="Q19" s="13">
        <f t="shared" si="13"/>
        <v>0</v>
      </c>
      <c r="R19" s="13">
        <f t="shared" si="5"/>
        <v>0</v>
      </c>
      <c r="S19" s="13">
        <f t="shared" si="6"/>
        <v>0</v>
      </c>
      <c r="T19" s="13">
        <f t="shared" si="7"/>
        <v>967220.48</v>
      </c>
      <c r="V19" s="24">
        <f t="shared" si="8"/>
        <v>3.2876759999999998E-3</v>
      </c>
    </row>
    <row r="20" spans="1:24" x14ac:dyDescent="0.25">
      <c r="A20" s="8">
        <f t="shared" si="9"/>
        <v>16</v>
      </c>
      <c r="B20" s="9">
        <v>43245</v>
      </c>
      <c r="C20" s="8" t="s">
        <v>11</v>
      </c>
      <c r="D20" s="8" t="s">
        <v>11</v>
      </c>
      <c r="E20" s="8" t="s">
        <v>11</v>
      </c>
      <c r="F20" s="8" t="s">
        <v>11</v>
      </c>
      <c r="G20" s="10">
        <f t="shared" si="10"/>
        <v>967220.48</v>
      </c>
      <c r="H20" s="11">
        <f t="shared" si="11"/>
        <v>0.1</v>
      </c>
      <c r="I20" s="12">
        <f t="shared" si="1"/>
        <v>30</v>
      </c>
      <c r="J20" s="13">
        <f t="shared" si="12"/>
        <v>7949.7606575390146</v>
      </c>
      <c r="K20" s="13">
        <f t="shared" si="2"/>
        <v>7949.76</v>
      </c>
      <c r="L20" s="13">
        <f t="shared" si="3"/>
        <v>0</v>
      </c>
      <c r="M20" s="13">
        <f t="shared" si="4"/>
        <v>0</v>
      </c>
      <c r="N20" s="13">
        <v>0</v>
      </c>
      <c r="O20" s="13">
        <v>0</v>
      </c>
      <c r="P20" s="13"/>
      <c r="Q20" s="13">
        <f t="shared" si="13"/>
        <v>0</v>
      </c>
      <c r="R20" s="13">
        <f t="shared" si="5"/>
        <v>7949.76</v>
      </c>
      <c r="S20" s="13">
        <f t="shared" si="6"/>
        <v>0</v>
      </c>
      <c r="T20" s="13">
        <f t="shared" si="7"/>
        <v>967220.48</v>
      </c>
      <c r="V20" s="24">
        <f t="shared" si="8"/>
        <v>6.5753899999999995E-4</v>
      </c>
    </row>
    <row r="21" spans="1:24" x14ac:dyDescent="0.25">
      <c r="A21" s="8">
        <f t="shared" si="9"/>
        <v>17</v>
      </c>
      <c r="B21" s="9">
        <v>43276</v>
      </c>
      <c r="C21" s="8" t="s">
        <v>11</v>
      </c>
      <c r="D21" s="8" t="s">
        <v>11</v>
      </c>
      <c r="E21" s="8" t="s">
        <v>11</v>
      </c>
      <c r="F21" s="8" t="s">
        <v>11</v>
      </c>
      <c r="G21" s="10">
        <f t="shared" si="10"/>
        <v>967220.48</v>
      </c>
      <c r="H21" s="11">
        <f t="shared" si="11"/>
        <v>0.1</v>
      </c>
      <c r="I21" s="12">
        <f t="shared" si="1"/>
        <v>31</v>
      </c>
      <c r="J21" s="13">
        <f t="shared" si="12"/>
        <v>8214.749939730782</v>
      </c>
      <c r="K21" s="13">
        <f t="shared" si="2"/>
        <v>8214.75</v>
      </c>
      <c r="L21" s="13">
        <f t="shared" si="3"/>
        <v>0</v>
      </c>
      <c r="M21" s="13">
        <f t="shared" si="4"/>
        <v>0</v>
      </c>
      <c r="N21" s="13">
        <v>0</v>
      </c>
      <c r="O21" s="13">
        <v>0</v>
      </c>
      <c r="P21" s="13"/>
      <c r="Q21" s="13">
        <f t="shared" si="13"/>
        <v>0</v>
      </c>
      <c r="R21" s="13">
        <f t="shared" si="5"/>
        <v>16164.51</v>
      </c>
      <c r="S21" s="13">
        <f t="shared" si="6"/>
        <v>0</v>
      </c>
      <c r="T21" s="13">
        <f t="shared" si="7"/>
        <v>967220.48</v>
      </c>
      <c r="V21" s="24">
        <f t="shared" si="8"/>
        <v>-6.0269000000000002E-5</v>
      </c>
    </row>
    <row r="22" spans="1:24" x14ac:dyDescent="0.25">
      <c r="A22" s="8">
        <f t="shared" si="9"/>
        <v>18</v>
      </c>
      <c r="B22" s="9">
        <v>43306</v>
      </c>
      <c r="C22" s="8" t="s">
        <v>11</v>
      </c>
      <c r="D22" s="8" t="s">
        <v>11</v>
      </c>
      <c r="E22" s="8" t="s">
        <v>5</v>
      </c>
      <c r="F22" s="8" t="s">
        <v>5</v>
      </c>
      <c r="G22" s="10">
        <f t="shared" si="10"/>
        <v>967220.48</v>
      </c>
      <c r="H22" s="11">
        <f t="shared" si="11"/>
        <v>0.1</v>
      </c>
      <c r="I22" s="12">
        <f t="shared" si="1"/>
        <v>30</v>
      </c>
      <c r="J22" s="13">
        <f t="shared" si="12"/>
        <v>7949.7573095940152</v>
      </c>
      <c r="K22" s="13">
        <f t="shared" si="2"/>
        <v>7949.76</v>
      </c>
      <c r="L22" s="13">
        <f t="shared" si="3"/>
        <v>24114.27</v>
      </c>
      <c r="M22" s="13">
        <f t="shared" si="4"/>
        <v>33322.78</v>
      </c>
      <c r="N22" s="27">
        <f>N19</f>
        <v>57437.05</v>
      </c>
      <c r="O22" s="13">
        <v>0</v>
      </c>
      <c r="P22" s="13"/>
      <c r="Q22" s="13">
        <f t="shared" si="13"/>
        <v>0</v>
      </c>
      <c r="R22" s="13">
        <f t="shared" si="5"/>
        <v>0</v>
      </c>
      <c r="S22" s="13">
        <f t="shared" si="6"/>
        <v>0</v>
      </c>
      <c r="T22" s="13">
        <f t="shared" si="7"/>
        <v>933897.7</v>
      </c>
      <c r="V22" s="24">
        <f t="shared" si="8"/>
        <v>-2.6904059999999998E-3</v>
      </c>
    </row>
    <row r="23" spans="1:24" x14ac:dyDescent="0.25">
      <c r="A23" s="8">
        <f t="shared" si="9"/>
        <v>19</v>
      </c>
      <c r="B23" s="9">
        <v>43337</v>
      </c>
      <c r="C23" s="8" t="s">
        <v>11</v>
      </c>
      <c r="D23" s="8" t="s">
        <v>11</v>
      </c>
      <c r="E23" s="8" t="s">
        <v>11</v>
      </c>
      <c r="F23" s="8" t="s">
        <v>11</v>
      </c>
      <c r="G23" s="10">
        <f t="shared" si="10"/>
        <v>933897.7</v>
      </c>
      <c r="H23" s="11">
        <f t="shared" si="11"/>
        <v>0.1</v>
      </c>
      <c r="I23" s="12">
        <f t="shared" si="1"/>
        <v>31</v>
      </c>
      <c r="J23" s="13">
        <f t="shared" si="12"/>
        <v>7931.7312000049596</v>
      </c>
      <c r="K23" s="13">
        <f t="shared" si="2"/>
        <v>7931.73</v>
      </c>
      <c r="L23" s="13">
        <f t="shared" si="3"/>
        <v>0</v>
      </c>
      <c r="M23" s="13">
        <f t="shared" si="4"/>
        <v>0</v>
      </c>
      <c r="N23" s="13">
        <v>0</v>
      </c>
      <c r="O23" s="13">
        <v>0</v>
      </c>
      <c r="P23" s="13"/>
      <c r="Q23" s="13">
        <f t="shared" si="13"/>
        <v>0</v>
      </c>
      <c r="R23" s="13">
        <f t="shared" si="5"/>
        <v>7931.73</v>
      </c>
      <c r="S23" s="13">
        <f t="shared" si="6"/>
        <v>0</v>
      </c>
      <c r="T23" s="13">
        <f t="shared" si="7"/>
        <v>933897.7</v>
      </c>
      <c r="V23" s="24">
        <f t="shared" si="8"/>
        <v>1.2000050000000001E-3</v>
      </c>
    </row>
    <row r="24" spans="1:24" x14ac:dyDescent="0.25">
      <c r="A24" s="8">
        <f t="shared" si="9"/>
        <v>20</v>
      </c>
      <c r="B24" s="9">
        <v>43368</v>
      </c>
      <c r="C24" s="8" t="s">
        <v>11</v>
      </c>
      <c r="D24" s="8" t="s">
        <v>11</v>
      </c>
      <c r="E24" s="8" t="s">
        <v>11</v>
      </c>
      <c r="F24" s="8" t="s">
        <v>11</v>
      </c>
      <c r="G24" s="10">
        <f t="shared" si="10"/>
        <v>933897.7</v>
      </c>
      <c r="H24" s="11">
        <f t="shared" si="11"/>
        <v>0.1</v>
      </c>
      <c r="I24" s="12">
        <f t="shared" si="1"/>
        <v>31</v>
      </c>
      <c r="J24" s="13">
        <f t="shared" si="12"/>
        <v>7931.7350904159593</v>
      </c>
      <c r="K24" s="13">
        <f t="shared" si="2"/>
        <v>7931.74</v>
      </c>
      <c r="L24" s="13">
        <f t="shared" si="3"/>
        <v>0</v>
      </c>
      <c r="M24" s="13">
        <f t="shared" si="4"/>
        <v>0</v>
      </c>
      <c r="N24" s="13">
        <v>0</v>
      </c>
      <c r="O24" s="13">
        <v>0</v>
      </c>
      <c r="P24" s="13"/>
      <c r="Q24" s="13">
        <f t="shared" si="13"/>
        <v>0</v>
      </c>
      <c r="R24" s="13">
        <f t="shared" si="5"/>
        <v>15863.47</v>
      </c>
      <c r="S24" s="13">
        <f t="shared" si="6"/>
        <v>0</v>
      </c>
      <c r="T24" s="13">
        <f t="shared" si="7"/>
        <v>933897.7</v>
      </c>
      <c r="V24" s="24">
        <f t="shared" si="8"/>
        <v>-4.9095839999999998E-3</v>
      </c>
    </row>
    <row r="25" spans="1:24" x14ac:dyDescent="0.25">
      <c r="A25" s="8">
        <f t="shared" si="9"/>
        <v>21</v>
      </c>
      <c r="B25" s="9">
        <v>43398</v>
      </c>
      <c r="C25" s="8" t="s">
        <v>11</v>
      </c>
      <c r="D25" s="8" t="s">
        <v>11</v>
      </c>
      <c r="E25" s="8" t="s">
        <v>5</v>
      </c>
      <c r="F25" s="8" t="s">
        <v>5</v>
      </c>
      <c r="G25" s="10">
        <f t="shared" si="10"/>
        <v>933897.7</v>
      </c>
      <c r="H25" s="11">
        <v>0.105</v>
      </c>
      <c r="I25" s="12">
        <f t="shared" si="1"/>
        <v>30</v>
      </c>
      <c r="J25" s="13">
        <f t="shared" si="12"/>
        <v>7675.8665972653152</v>
      </c>
      <c r="K25" s="13">
        <f t="shared" si="2"/>
        <v>7675.87</v>
      </c>
      <c r="L25" s="13">
        <f t="shared" si="3"/>
        <v>23539.34</v>
      </c>
      <c r="M25" s="13">
        <f t="shared" si="4"/>
        <v>33897.710000000006</v>
      </c>
      <c r="N25" s="27">
        <f>N22</f>
        <v>57437.05</v>
      </c>
      <c r="O25" s="13">
        <v>0</v>
      </c>
      <c r="P25" s="13"/>
      <c r="Q25" s="13">
        <f t="shared" si="13"/>
        <v>0</v>
      </c>
      <c r="R25" s="13">
        <f t="shared" si="5"/>
        <v>0</v>
      </c>
      <c r="S25" s="13">
        <f t="shared" si="6"/>
        <v>0</v>
      </c>
      <c r="T25" s="13">
        <f t="shared" si="7"/>
        <v>899999.99</v>
      </c>
      <c r="V25" s="24">
        <f t="shared" si="8"/>
        <v>-3.402735E-3</v>
      </c>
      <c r="W25" s="3">
        <f>$T$3*(100%-10%)</f>
        <v>900000</v>
      </c>
      <c r="X25" s="5">
        <f>T25-W25</f>
        <v>-1.0000000009313226E-2</v>
      </c>
    </row>
    <row r="26" spans="1:24" x14ac:dyDescent="0.25">
      <c r="A26" s="8">
        <f t="shared" si="9"/>
        <v>22</v>
      </c>
      <c r="B26" s="9">
        <v>43429</v>
      </c>
      <c r="C26" s="8" t="s">
        <v>11</v>
      </c>
      <c r="D26" s="8" t="s">
        <v>11</v>
      </c>
      <c r="E26" s="8" t="s">
        <v>11</v>
      </c>
      <c r="F26" s="8" t="s">
        <v>11</v>
      </c>
      <c r="G26" s="10">
        <f t="shared" si="10"/>
        <v>899999.99</v>
      </c>
      <c r="H26" s="11">
        <f t="shared" si="11"/>
        <v>0.105</v>
      </c>
      <c r="I26" s="12">
        <f t="shared" si="1"/>
        <v>31</v>
      </c>
      <c r="J26" s="13">
        <f t="shared" si="12"/>
        <v>8026.0239053471914</v>
      </c>
      <c r="K26" s="13">
        <f t="shared" si="2"/>
        <v>8026.02</v>
      </c>
      <c r="L26" s="13">
        <f t="shared" si="3"/>
        <v>0</v>
      </c>
      <c r="M26" s="13">
        <f t="shared" si="4"/>
        <v>0</v>
      </c>
      <c r="N26" s="13">
        <v>0</v>
      </c>
      <c r="O26" s="13">
        <v>0</v>
      </c>
      <c r="P26" s="13"/>
      <c r="Q26" s="13">
        <f t="shared" si="13"/>
        <v>0</v>
      </c>
      <c r="R26" s="13">
        <f t="shared" si="5"/>
        <v>8026.02</v>
      </c>
      <c r="S26" s="13">
        <f t="shared" si="6"/>
        <v>0</v>
      </c>
      <c r="T26" s="13">
        <f t="shared" si="7"/>
        <v>899999.99</v>
      </c>
      <c r="V26" s="24">
        <f t="shared" si="8"/>
        <v>3.905347E-3</v>
      </c>
    </row>
    <row r="27" spans="1:24" x14ac:dyDescent="0.25">
      <c r="A27" s="8">
        <f t="shared" si="9"/>
        <v>23</v>
      </c>
      <c r="B27" s="9">
        <v>43459</v>
      </c>
      <c r="C27" s="8" t="s">
        <v>11</v>
      </c>
      <c r="D27" s="8" t="s">
        <v>11</v>
      </c>
      <c r="E27" s="8" t="s">
        <v>11</v>
      </c>
      <c r="F27" s="8" t="s">
        <v>11</v>
      </c>
      <c r="G27" s="10">
        <f t="shared" si="10"/>
        <v>899999.99</v>
      </c>
      <c r="H27" s="11">
        <f t="shared" si="11"/>
        <v>0.105</v>
      </c>
      <c r="I27" s="12">
        <f t="shared" si="1"/>
        <v>30</v>
      </c>
      <c r="J27" s="13">
        <f t="shared" si="12"/>
        <v>7767.1271067168627</v>
      </c>
      <c r="K27" s="13">
        <f t="shared" si="2"/>
        <v>7767.13</v>
      </c>
      <c r="L27" s="13">
        <f t="shared" si="3"/>
        <v>0</v>
      </c>
      <c r="M27" s="13">
        <f t="shared" si="4"/>
        <v>0</v>
      </c>
      <c r="N27" s="13">
        <v>0</v>
      </c>
      <c r="O27" s="13">
        <v>0</v>
      </c>
      <c r="P27" s="13"/>
      <c r="Q27" s="13">
        <f t="shared" si="13"/>
        <v>0</v>
      </c>
      <c r="R27" s="13">
        <f t="shared" si="5"/>
        <v>15793.150000000001</v>
      </c>
      <c r="S27" s="13">
        <f t="shared" si="6"/>
        <v>0</v>
      </c>
      <c r="T27" s="13">
        <f t="shared" si="7"/>
        <v>899999.99</v>
      </c>
      <c r="V27" s="24">
        <f t="shared" si="8"/>
        <v>-2.893283E-3</v>
      </c>
    </row>
    <row r="28" spans="1:24" x14ac:dyDescent="0.25">
      <c r="A28" s="8">
        <f t="shared" si="9"/>
        <v>24</v>
      </c>
      <c r="B28" s="9">
        <v>43490</v>
      </c>
      <c r="C28" s="8" t="s">
        <v>11</v>
      </c>
      <c r="D28" s="8" t="s">
        <v>11</v>
      </c>
      <c r="E28" s="8" t="s">
        <v>5</v>
      </c>
      <c r="F28" s="8" t="s">
        <v>5</v>
      </c>
      <c r="G28" s="10">
        <f t="shared" si="10"/>
        <v>899999.99</v>
      </c>
      <c r="H28" s="11">
        <f t="shared" si="11"/>
        <v>0.105</v>
      </c>
      <c r="I28" s="12">
        <f t="shared" si="1"/>
        <v>31</v>
      </c>
      <c r="J28" s="13">
        <f t="shared" si="12"/>
        <v>8026.0244147991916</v>
      </c>
      <c r="K28" s="13">
        <f t="shared" si="2"/>
        <v>8026.02</v>
      </c>
      <c r="L28" s="13">
        <f t="shared" si="3"/>
        <v>23819.170000000002</v>
      </c>
      <c r="M28" s="13">
        <f t="shared" si="4"/>
        <v>64701.08</v>
      </c>
      <c r="N28" s="26">
        <v>88520.25</v>
      </c>
      <c r="O28" s="13">
        <v>0</v>
      </c>
      <c r="P28" s="13"/>
      <c r="Q28" s="13">
        <f t="shared" si="13"/>
        <v>0</v>
      </c>
      <c r="R28" s="13">
        <f t="shared" si="5"/>
        <v>0</v>
      </c>
      <c r="S28" s="13">
        <f t="shared" si="6"/>
        <v>0</v>
      </c>
      <c r="T28" s="13">
        <f t="shared" si="7"/>
        <v>835298.91</v>
      </c>
      <c r="V28" s="24">
        <f t="shared" si="8"/>
        <v>4.4147989999999996E-3</v>
      </c>
    </row>
    <row r="29" spans="1:24" x14ac:dyDescent="0.25">
      <c r="A29" s="8">
        <f t="shared" si="9"/>
        <v>25</v>
      </c>
      <c r="B29" s="9">
        <v>43521</v>
      </c>
      <c r="C29" s="8" t="s">
        <v>11</v>
      </c>
      <c r="D29" s="8" t="s">
        <v>11</v>
      </c>
      <c r="E29" s="8" t="s">
        <v>11</v>
      </c>
      <c r="F29" s="8" t="s">
        <v>11</v>
      </c>
      <c r="G29" s="10">
        <f t="shared" si="10"/>
        <v>835298.91</v>
      </c>
      <c r="H29" s="11">
        <f t="shared" si="11"/>
        <v>0.105</v>
      </c>
      <c r="I29" s="12">
        <f t="shared" si="1"/>
        <v>31</v>
      </c>
      <c r="J29" s="13">
        <f t="shared" si="12"/>
        <v>7449.0398998674946</v>
      </c>
      <c r="K29" s="13">
        <f t="shared" si="2"/>
        <v>7449.04</v>
      </c>
      <c r="L29" s="13">
        <f t="shared" si="3"/>
        <v>0</v>
      </c>
      <c r="M29" s="13">
        <f t="shared" si="4"/>
        <v>0</v>
      </c>
      <c r="N29" s="13">
        <v>0</v>
      </c>
      <c r="O29" s="13">
        <v>0</v>
      </c>
      <c r="P29" s="13"/>
      <c r="Q29" s="13">
        <f t="shared" si="13"/>
        <v>0</v>
      </c>
      <c r="R29" s="13">
        <f t="shared" si="5"/>
        <v>7449.04</v>
      </c>
      <c r="S29" s="13">
        <f t="shared" si="6"/>
        <v>0</v>
      </c>
      <c r="T29" s="13">
        <f t="shared" si="7"/>
        <v>835298.91</v>
      </c>
      <c r="V29" s="24">
        <f t="shared" si="8"/>
        <v>-1.00133E-4</v>
      </c>
    </row>
    <row r="30" spans="1:24" x14ac:dyDescent="0.25">
      <c r="A30" s="8">
        <f t="shared" si="9"/>
        <v>26</v>
      </c>
      <c r="B30" s="9">
        <v>43549</v>
      </c>
      <c r="C30" s="8" t="s">
        <v>11</v>
      </c>
      <c r="D30" s="8" t="s">
        <v>11</v>
      </c>
      <c r="E30" s="8" t="s">
        <v>11</v>
      </c>
      <c r="F30" s="8" t="s">
        <v>11</v>
      </c>
      <c r="G30" s="10">
        <f t="shared" si="10"/>
        <v>835298.91</v>
      </c>
      <c r="H30" s="11">
        <f t="shared" si="11"/>
        <v>0.105</v>
      </c>
      <c r="I30" s="12">
        <f t="shared" si="1"/>
        <v>28</v>
      </c>
      <c r="J30" s="13">
        <f t="shared" si="12"/>
        <v>6728.1609831546712</v>
      </c>
      <c r="K30" s="13">
        <f t="shared" si="2"/>
        <v>6728.16</v>
      </c>
      <c r="L30" s="13">
        <f t="shared" si="3"/>
        <v>0</v>
      </c>
      <c r="M30" s="13">
        <f t="shared" si="4"/>
        <v>0</v>
      </c>
      <c r="N30" s="13">
        <v>0</v>
      </c>
      <c r="O30" s="13">
        <v>0</v>
      </c>
      <c r="P30" s="13"/>
      <c r="Q30" s="13">
        <f t="shared" si="13"/>
        <v>0</v>
      </c>
      <c r="R30" s="13">
        <f t="shared" si="5"/>
        <v>14177.2</v>
      </c>
      <c r="S30" s="13">
        <f t="shared" si="6"/>
        <v>0</v>
      </c>
      <c r="T30" s="13">
        <f t="shared" si="7"/>
        <v>835298.91</v>
      </c>
      <c r="V30" s="24">
        <f t="shared" si="8"/>
        <v>9.831550000000001E-4</v>
      </c>
    </row>
    <row r="31" spans="1:24" x14ac:dyDescent="0.25">
      <c r="A31" s="8">
        <f t="shared" si="9"/>
        <v>27</v>
      </c>
      <c r="B31" s="9">
        <v>43580</v>
      </c>
      <c r="C31" s="8" t="s">
        <v>11</v>
      </c>
      <c r="D31" s="8" t="s">
        <v>11</v>
      </c>
      <c r="E31" s="8" t="s">
        <v>5</v>
      </c>
      <c r="F31" s="8" t="s">
        <v>5</v>
      </c>
      <c r="G31" s="10">
        <f t="shared" si="10"/>
        <v>835298.91</v>
      </c>
      <c r="H31" s="11">
        <f t="shared" si="11"/>
        <v>0.105</v>
      </c>
      <c r="I31" s="12">
        <f t="shared" si="1"/>
        <v>31</v>
      </c>
      <c r="J31" s="13">
        <f t="shared" si="12"/>
        <v>7449.036468223494</v>
      </c>
      <c r="K31" s="13">
        <f t="shared" si="2"/>
        <v>7449.04</v>
      </c>
      <c r="L31" s="13">
        <f t="shared" si="3"/>
        <v>21626.240000000002</v>
      </c>
      <c r="M31" s="13">
        <f t="shared" si="4"/>
        <v>66894.009999999995</v>
      </c>
      <c r="N31" s="27">
        <f>N28</f>
        <v>88520.25</v>
      </c>
      <c r="O31" s="13">
        <v>0</v>
      </c>
      <c r="P31" s="13"/>
      <c r="Q31" s="13">
        <f t="shared" si="13"/>
        <v>0</v>
      </c>
      <c r="R31" s="13">
        <f t="shared" si="5"/>
        <v>0</v>
      </c>
      <c r="S31" s="13">
        <f t="shared" si="6"/>
        <v>0</v>
      </c>
      <c r="T31" s="13">
        <f t="shared" si="7"/>
        <v>768404.9</v>
      </c>
      <c r="V31" s="24">
        <f t="shared" si="8"/>
        <v>-3.5317769999999998E-3</v>
      </c>
    </row>
    <row r="32" spans="1:24" x14ac:dyDescent="0.25">
      <c r="A32" s="8">
        <f t="shared" si="9"/>
        <v>28</v>
      </c>
      <c r="B32" s="9">
        <v>43610</v>
      </c>
      <c r="C32" s="8" t="s">
        <v>11</v>
      </c>
      <c r="D32" s="8" t="s">
        <v>11</v>
      </c>
      <c r="E32" s="8" t="s">
        <v>11</v>
      </c>
      <c r="F32" s="8" t="s">
        <v>11</v>
      </c>
      <c r="G32" s="10">
        <f t="shared" si="10"/>
        <v>768404.9</v>
      </c>
      <c r="H32" s="11">
        <f t="shared" si="11"/>
        <v>0.105</v>
      </c>
      <c r="I32" s="12">
        <f t="shared" si="1"/>
        <v>30</v>
      </c>
      <c r="J32" s="13">
        <f t="shared" si="12"/>
        <v>6631.4360161682062</v>
      </c>
      <c r="K32" s="13">
        <f t="shared" si="2"/>
        <v>6631.44</v>
      </c>
      <c r="L32" s="13">
        <f t="shared" si="3"/>
        <v>0</v>
      </c>
      <c r="M32" s="13">
        <f t="shared" si="4"/>
        <v>0</v>
      </c>
      <c r="N32" s="13">
        <v>0</v>
      </c>
      <c r="O32" s="13">
        <v>0</v>
      </c>
      <c r="P32" s="13"/>
      <c r="Q32" s="13">
        <f t="shared" si="13"/>
        <v>0</v>
      </c>
      <c r="R32" s="13">
        <f t="shared" si="5"/>
        <v>6631.44</v>
      </c>
      <c r="S32" s="13">
        <f t="shared" si="6"/>
        <v>0</v>
      </c>
      <c r="T32" s="13">
        <f t="shared" si="7"/>
        <v>768404.9</v>
      </c>
      <c r="V32" s="24">
        <f t="shared" si="8"/>
        <v>-3.9838319999999997E-3</v>
      </c>
    </row>
    <row r="33" spans="1:24" x14ac:dyDescent="0.25">
      <c r="A33" s="8">
        <f t="shared" si="9"/>
        <v>29</v>
      </c>
      <c r="B33" s="9">
        <v>43641</v>
      </c>
      <c r="C33" s="8" t="s">
        <v>11</v>
      </c>
      <c r="D33" s="8" t="s">
        <v>11</v>
      </c>
      <c r="E33" s="8" t="s">
        <v>11</v>
      </c>
      <c r="F33" s="8" t="s">
        <v>11</v>
      </c>
      <c r="G33" s="10">
        <f t="shared" si="10"/>
        <v>768404.9</v>
      </c>
      <c r="H33" s="11">
        <f t="shared" si="11"/>
        <v>0.105</v>
      </c>
      <c r="I33" s="12">
        <f t="shared" si="1"/>
        <v>31</v>
      </c>
      <c r="J33" s="13">
        <f t="shared" si="12"/>
        <v>6852.4835490447131</v>
      </c>
      <c r="K33" s="13">
        <f t="shared" si="2"/>
        <v>6852.48</v>
      </c>
      <c r="L33" s="13">
        <f t="shared" si="3"/>
        <v>0</v>
      </c>
      <c r="M33" s="13">
        <f t="shared" si="4"/>
        <v>0</v>
      </c>
      <c r="N33" s="13">
        <v>0</v>
      </c>
      <c r="O33" s="13">
        <v>0</v>
      </c>
      <c r="P33" s="13"/>
      <c r="Q33" s="13">
        <f t="shared" si="13"/>
        <v>0</v>
      </c>
      <c r="R33" s="13">
        <f t="shared" si="5"/>
        <v>13483.919999999998</v>
      </c>
      <c r="S33" s="13">
        <f t="shared" si="6"/>
        <v>0</v>
      </c>
      <c r="T33" s="13">
        <f t="shared" si="7"/>
        <v>768404.9</v>
      </c>
      <c r="V33" s="24">
        <f t="shared" si="8"/>
        <v>3.5490449999999998E-3</v>
      </c>
    </row>
    <row r="34" spans="1:24" x14ac:dyDescent="0.25">
      <c r="A34" s="8">
        <f t="shared" si="9"/>
        <v>30</v>
      </c>
      <c r="B34" s="9">
        <v>43671</v>
      </c>
      <c r="C34" s="8" t="s">
        <v>11</v>
      </c>
      <c r="D34" s="8" t="s">
        <v>11</v>
      </c>
      <c r="E34" s="8" t="s">
        <v>5</v>
      </c>
      <c r="F34" s="8" t="s">
        <v>5</v>
      </c>
      <c r="G34" s="10">
        <f t="shared" si="10"/>
        <v>768404.9</v>
      </c>
      <c r="H34" s="11">
        <v>0.11</v>
      </c>
      <c r="I34" s="12">
        <f t="shared" si="1"/>
        <v>30</v>
      </c>
      <c r="J34" s="13">
        <f t="shared" si="12"/>
        <v>6631.443096990206</v>
      </c>
      <c r="K34" s="13">
        <f t="shared" si="2"/>
        <v>6631.44</v>
      </c>
      <c r="L34" s="13">
        <f t="shared" si="3"/>
        <v>20115.359999999997</v>
      </c>
      <c r="M34" s="13">
        <f t="shared" si="4"/>
        <v>68404.89</v>
      </c>
      <c r="N34" s="27">
        <f>N31</f>
        <v>88520.25</v>
      </c>
      <c r="O34" s="13">
        <v>0</v>
      </c>
      <c r="P34" s="13"/>
      <c r="Q34" s="13">
        <f t="shared" si="13"/>
        <v>0</v>
      </c>
      <c r="R34" s="13">
        <f t="shared" si="5"/>
        <v>0</v>
      </c>
      <c r="S34" s="13">
        <f t="shared" si="6"/>
        <v>0</v>
      </c>
      <c r="T34" s="13">
        <f t="shared" si="7"/>
        <v>700000.01</v>
      </c>
      <c r="V34" s="24">
        <f t="shared" si="8"/>
        <v>3.09699E-3</v>
      </c>
      <c r="W34" s="3">
        <f>$T$3*(100%-30%)</f>
        <v>700000</v>
      </c>
      <c r="X34" s="5">
        <f>T34-W34</f>
        <v>1.0000000009313226E-2</v>
      </c>
    </row>
    <row r="35" spans="1:24" x14ac:dyDescent="0.25">
      <c r="A35" s="8">
        <f t="shared" si="9"/>
        <v>31</v>
      </c>
      <c r="B35" s="9">
        <v>43702</v>
      </c>
      <c r="C35" s="8" t="s">
        <v>11</v>
      </c>
      <c r="D35" s="8" t="s">
        <v>11</v>
      </c>
      <c r="E35" s="8" t="s">
        <v>11</v>
      </c>
      <c r="F35" s="8" t="s">
        <v>11</v>
      </c>
      <c r="G35" s="10">
        <f t="shared" si="10"/>
        <v>700000.01</v>
      </c>
      <c r="H35" s="11">
        <f t="shared" si="11"/>
        <v>0.11</v>
      </c>
      <c r="I35" s="12">
        <f t="shared" si="1"/>
        <v>31</v>
      </c>
      <c r="J35" s="13">
        <f t="shared" si="12"/>
        <v>6539.7292178119187</v>
      </c>
      <c r="K35" s="13">
        <f t="shared" si="2"/>
        <v>6539.73</v>
      </c>
      <c r="L35" s="13">
        <f t="shared" si="3"/>
        <v>0</v>
      </c>
      <c r="M35" s="13">
        <f t="shared" si="4"/>
        <v>0</v>
      </c>
      <c r="N35" s="13">
        <v>0</v>
      </c>
      <c r="O35" s="13">
        <v>0</v>
      </c>
      <c r="P35" s="13"/>
      <c r="Q35" s="13">
        <f t="shared" si="13"/>
        <v>0</v>
      </c>
      <c r="R35" s="13">
        <f t="shared" si="5"/>
        <v>6539.73</v>
      </c>
      <c r="S35" s="13">
        <f t="shared" si="6"/>
        <v>0</v>
      </c>
      <c r="T35" s="13">
        <f t="shared" si="7"/>
        <v>700000.01</v>
      </c>
      <c r="V35" s="24">
        <f t="shared" si="8"/>
        <v>-7.8218799999999996E-4</v>
      </c>
    </row>
    <row r="36" spans="1:24" x14ac:dyDescent="0.25">
      <c r="A36" s="8">
        <f t="shared" si="9"/>
        <v>32</v>
      </c>
      <c r="B36" s="9">
        <v>43733</v>
      </c>
      <c r="C36" s="8" t="s">
        <v>11</v>
      </c>
      <c r="D36" s="8" t="s">
        <v>11</v>
      </c>
      <c r="E36" s="8" t="s">
        <v>11</v>
      </c>
      <c r="F36" s="8" t="s">
        <v>11</v>
      </c>
      <c r="G36" s="10">
        <f t="shared" si="10"/>
        <v>700000.01</v>
      </c>
      <c r="H36" s="11">
        <f t="shared" si="11"/>
        <v>0.11</v>
      </c>
      <c r="I36" s="12">
        <f t="shared" si="1"/>
        <v>31</v>
      </c>
      <c r="J36" s="13">
        <f t="shared" si="12"/>
        <v>6539.7253386339189</v>
      </c>
      <c r="K36" s="13">
        <f t="shared" si="2"/>
        <v>6539.73</v>
      </c>
      <c r="L36" s="13">
        <f t="shared" si="3"/>
        <v>0</v>
      </c>
      <c r="M36" s="13">
        <f t="shared" si="4"/>
        <v>0</v>
      </c>
      <c r="N36" s="13">
        <v>0</v>
      </c>
      <c r="O36" s="13">
        <v>0</v>
      </c>
      <c r="P36" s="13"/>
      <c r="Q36" s="13">
        <f t="shared" si="13"/>
        <v>0</v>
      </c>
      <c r="R36" s="13">
        <f t="shared" si="5"/>
        <v>13079.46</v>
      </c>
      <c r="S36" s="13">
        <f t="shared" si="6"/>
        <v>0</v>
      </c>
      <c r="T36" s="13">
        <f t="shared" si="7"/>
        <v>700000.01</v>
      </c>
      <c r="V36" s="24">
        <f t="shared" si="8"/>
        <v>-4.6613660000000001E-3</v>
      </c>
    </row>
    <row r="37" spans="1:24" x14ac:dyDescent="0.25">
      <c r="A37" s="8">
        <f t="shared" si="9"/>
        <v>33</v>
      </c>
      <c r="B37" s="9">
        <v>43763</v>
      </c>
      <c r="C37" s="8" t="s">
        <v>11</v>
      </c>
      <c r="D37" s="8" t="s">
        <v>11</v>
      </c>
      <c r="E37" s="8" t="s">
        <v>5</v>
      </c>
      <c r="F37" s="8" t="s">
        <v>5</v>
      </c>
      <c r="G37" s="10">
        <f t="shared" si="10"/>
        <v>700000.01</v>
      </c>
      <c r="H37" s="11">
        <f t="shared" si="11"/>
        <v>0.11</v>
      </c>
      <c r="I37" s="12">
        <f t="shared" si="1"/>
        <v>30</v>
      </c>
      <c r="J37" s="13">
        <f t="shared" si="12"/>
        <v>6328.7625523326315</v>
      </c>
      <c r="K37" s="13">
        <f t="shared" si="2"/>
        <v>6328.76</v>
      </c>
      <c r="L37" s="13">
        <f t="shared" si="3"/>
        <v>19408.22</v>
      </c>
      <c r="M37" s="13">
        <f t="shared" si="4"/>
        <v>97228.81</v>
      </c>
      <c r="N37" s="26">
        <v>116637.03</v>
      </c>
      <c r="O37" s="13">
        <v>0</v>
      </c>
      <c r="P37" s="13"/>
      <c r="Q37" s="13">
        <f t="shared" si="13"/>
        <v>0</v>
      </c>
      <c r="R37" s="13">
        <f t="shared" si="5"/>
        <v>0</v>
      </c>
      <c r="S37" s="13">
        <f t="shared" si="6"/>
        <v>0</v>
      </c>
      <c r="T37" s="13">
        <f t="shared" si="7"/>
        <v>602771.19999999995</v>
      </c>
      <c r="V37" s="24">
        <f t="shared" si="8"/>
        <v>2.5523329999999999E-3</v>
      </c>
    </row>
    <row r="38" spans="1:24" x14ac:dyDescent="0.25">
      <c r="A38" s="8">
        <f t="shared" si="9"/>
        <v>34</v>
      </c>
      <c r="B38" s="9">
        <v>43794</v>
      </c>
      <c r="C38" s="8" t="s">
        <v>11</v>
      </c>
      <c r="D38" s="8" t="s">
        <v>11</v>
      </c>
      <c r="E38" s="8" t="s">
        <v>11</v>
      </c>
      <c r="F38" s="8" t="s">
        <v>11</v>
      </c>
      <c r="G38" s="10">
        <f t="shared" si="10"/>
        <v>602771.19999999995</v>
      </c>
      <c r="H38" s="11">
        <f t="shared" si="11"/>
        <v>0.11</v>
      </c>
      <c r="I38" s="12">
        <f t="shared" si="1"/>
        <v>31</v>
      </c>
      <c r="J38" s="13">
        <f t="shared" si="12"/>
        <v>5631.3718454836844</v>
      </c>
      <c r="K38" s="13">
        <f t="shared" si="2"/>
        <v>5631.37</v>
      </c>
      <c r="L38" s="13">
        <f t="shared" si="3"/>
        <v>0</v>
      </c>
      <c r="M38" s="13">
        <f t="shared" si="4"/>
        <v>0</v>
      </c>
      <c r="N38" s="13">
        <v>0</v>
      </c>
      <c r="O38" s="13">
        <v>0</v>
      </c>
      <c r="P38" s="13"/>
      <c r="Q38" s="13">
        <f t="shared" si="13"/>
        <v>0</v>
      </c>
      <c r="R38" s="13">
        <f t="shared" si="5"/>
        <v>5631.37</v>
      </c>
      <c r="S38" s="13">
        <f t="shared" si="6"/>
        <v>0</v>
      </c>
      <c r="T38" s="13">
        <f t="shared" si="7"/>
        <v>602771.19999999995</v>
      </c>
      <c r="V38" s="24">
        <f t="shared" si="8"/>
        <v>1.8454840000000001E-3</v>
      </c>
    </row>
    <row r="39" spans="1:24" x14ac:dyDescent="0.25">
      <c r="A39" s="8">
        <f t="shared" si="9"/>
        <v>35</v>
      </c>
      <c r="B39" s="9">
        <v>43824</v>
      </c>
      <c r="C39" s="8" t="s">
        <v>11</v>
      </c>
      <c r="D39" s="8" t="s">
        <v>11</v>
      </c>
      <c r="E39" s="8" t="s">
        <v>11</v>
      </c>
      <c r="F39" s="8" t="s">
        <v>11</v>
      </c>
      <c r="G39" s="10">
        <f t="shared" si="10"/>
        <v>602771.19999999995</v>
      </c>
      <c r="H39" s="11">
        <f t="shared" si="11"/>
        <v>0.11</v>
      </c>
      <c r="I39" s="12">
        <f t="shared" si="1"/>
        <v>30</v>
      </c>
      <c r="J39" s="13">
        <f t="shared" si="12"/>
        <v>5449.7140646620819</v>
      </c>
      <c r="K39" s="13">
        <f t="shared" si="2"/>
        <v>5449.71</v>
      </c>
      <c r="L39" s="13">
        <f t="shared" si="3"/>
        <v>0</v>
      </c>
      <c r="M39" s="13">
        <f t="shared" si="4"/>
        <v>0</v>
      </c>
      <c r="N39" s="13">
        <v>0</v>
      </c>
      <c r="O39" s="13">
        <v>0</v>
      </c>
      <c r="P39" s="13"/>
      <c r="Q39" s="13">
        <f t="shared" si="13"/>
        <v>0</v>
      </c>
      <c r="R39" s="13">
        <f t="shared" si="5"/>
        <v>11081.08</v>
      </c>
      <c r="S39" s="13">
        <f t="shared" si="6"/>
        <v>0</v>
      </c>
      <c r="T39" s="13">
        <f t="shared" si="7"/>
        <v>602771.19999999995</v>
      </c>
      <c r="V39" s="24">
        <f t="shared" si="8"/>
        <v>4.0646620000000001E-3</v>
      </c>
    </row>
    <row r="40" spans="1:24" x14ac:dyDescent="0.25">
      <c r="A40" s="8">
        <f t="shared" si="9"/>
        <v>36</v>
      </c>
      <c r="B40" s="9">
        <v>43855</v>
      </c>
      <c r="C40" s="8" t="s">
        <v>11</v>
      </c>
      <c r="D40" s="8" t="s">
        <v>11</v>
      </c>
      <c r="E40" s="8" t="s">
        <v>5</v>
      </c>
      <c r="F40" s="8" t="s">
        <v>5</v>
      </c>
      <c r="G40" s="10">
        <f t="shared" si="10"/>
        <v>602771.19999999995</v>
      </c>
      <c r="H40" s="11">
        <f t="shared" si="11"/>
        <v>0.11</v>
      </c>
      <c r="I40" s="12">
        <f t="shared" si="1"/>
        <v>31</v>
      </c>
      <c r="J40" s="13">
        <f t="shared" si="12"/>
        <v>5631.3733578126848</v>
      </c>
      <c r="K40" s="13">
        <f t="shared" si="2"/>
        <v>5631.37</v>
      </c>
      <c r="L40" s="13">
        <f t="shared" si="3"/>
        <v>16712.45</v>
      </c>
      <c r="M40" s="13">
        <f t="shared" si="4"/>
        <v>99924.58</v>
      </c>
      <c r="N40" s="27">
        <f>N37</f>
        <v>116637.03</v>
      </c>
      <c r="O40" s="13">
        <v>0</v>
      </c>
      <c r="P40" s="13"/>
      <c r="Q40" s="13">
        <f t="shared" si="13"/>
        <v>0</v>
      </c>
      <c r="R40" s="13">
        <f t="shared" si="5"/>
        <v>0</v>
      </c>
      <c r="S40" s="13">
        <f t="shared" si="6"/>
        <v>0</v>
      </c>
      <c r="T40" s="13">
        <f t="shared" si="7"/>
        <v>502846.61999999994</v>
      </c>
      <c r="V40" s="24">
        <f t="shared" si="8"/>
        <v>3.3578129999999999E-3</v>
      </c>
    </row>
    <row r="41" spans="1:24" x14ac:dyDescent="0.25">
      <c r="A41" s="8">
        <f t="shared" si="9"/>
        <v>37</v>
      </c>
      <c r="B41" s="9">
        <v>43886</v>
      </c>
      <c r="C41" s="8" t="s">
        <v>11</v>
      </c>
      <c r="D41" s="8" t="s">
        <v>11</v>
      </c>
      <c r="E41" s="8" t="s">
        <v>11</v>
      </c>
      <c r="F41" s="8" t="s">
        <v>11</v>
      </c>
      <c r="G41" s="10">
        <f t="shared" si="10"/>
        <v>502846.61999999994</v>
      </c>
      <c r="H41" s="11">
        <f t="shared" si="11"/>
        <v>0.11</v>
      </c>
      <c r="I41" s="12">
        <f t="shared" si="1"/>
        <v>31</v>
      </c>
      <c r="J41" s="13">
        <f t="shared" si="12"/>
        <v>4697.830684388342</v>
      </c>
      <c r="K41" s="13">
        <f t="shared" si="2"/>
        <v>4697.83</v>
      </c>
      <c r="L41" s="13">
        <f t="shared" si="3"/>
        <v>0</v>
      </c>
      <c r="M41" s="13">
        <f t="shared" si="4"/>
        <v>0</v>
      </c>
      <c r="N41" s="13">
        <v>0</v>
      </c>
      <c r="O41" s="13">
        <v>0</v>
      </c>
      <c r="P41" s="13"/>
      <c r="Q41" s="13">
        <f t="shared" si="13"/>
        <v>0</v>
      </c>
      <c r="R41" s="13">
        <f t="shared" si="5"/>
        <v>4697.83</v>
      </c>
      <c r="S41" s="13">
        <f t="shared" si="6"/>
        <v>0</v>
      </c>
      <c r="T41" s="13">
        <f t="shared" si="7"/>
        <v>502846.61999999994</v>
      </c>
      <c r="V41" s="24">
        <f t="shared" si="8"/>
        <v>6.8438799999999997E-4</v>
      </c>
    </row>
    <row r="42" spans="1:24" x14ac:dyDescent="0.25">
      <c r="A42" s="8">
        <f t="shared" si="9"/>
        <v>38</v>
      </c>
      <c r="B42" s="9">
        <v>43915</v>
      </c>
      <c r="C42" s="8" t="s">
        <v>11</v>
      </c>
      <c r="D42" s="8" t="s">
        <v>11</v>
      </c>
      <c r="E42" s="8" t="s">
        <v>11</v>
      </c>
      <c r="F42" s="8" t="s">
        <v>11</v>
      </c>
      <c r="G42" s="10">
        <f t="shared" si="10"/>
        <v>502846.61999999994</v>
      </c>
      <c r="H42" s="11">
        <f t="shared" si="11"/>
        <v>0.11</v>
      </c>
      <c r="I42" s="12">
        <f t="shared" si="1"/>
        <v>29</v>
      </c>
      <c r="J42" s="13">
        <f t="shared" si="12"/>
        <v>4394.7423769907391</v>
      </c>
      <c r="K42" s="13">
        <f t="shared" si="2"/>
        <v>4394.74</v>
      </c>
      <c r="L42" s="13">
        <f t="shared" si="3"/>
        <v>0</v>
      </c>
      <c r="M42" s="13">
        <f t="shared" si="4"/>
        <v>0</v>
      </c>
      <c r="N42" s="13">
        <v>0</v>
      </c>
      <c r="O42" s="13">
        <v>0</v>
      </c>
      <c r="P42" s="13"/>
      <c r="Q42" s="13">
        <f t="shared" si="13"/>
        <v>0</v>
      </c>
      <c r="R42" s="13">
        <f t="shared" si="5"/>
        <v>9092.57</v>
      </c>
      <c r="S42" s="13">
        <f t="shared" si="6"/>
        <v>0</v>
      </c>
      <c r="T42" s="13">
        <f t="shared" si="7"/>
        <v>502846.61999999994</v>
      </c>
      <c r="V42" s="24">
        <f t="shared" si="8"/>
        <v>2.3769910000000002E-3</v>
      </c>
    </row>
    <row r="43" spans="1:24" x14ac:dyDescent="0.25">
      <c r="A43" s="8">
        <f t="shared" si="9"/>
        <v>39</v>
      </c>
      <c r="B43" s="9">
        <v>43946</v>
      </c>
      <c r="C43" s="8" t="s">
        <v>11</v>
      </c>
      <c r="D43" s="8" t="s">
        <v>11</v>
      </c>
      <c r="E43" s="8" t="s">
        <v>5</v>
      </c>
      <c r="F43" s="8" t="s">
        <v>5</v>
      </c>
      <c r="G43" s="10">
        <f t="shared" si="10"/>
        <v>502846.61999999994</v>
      </c>
      <c r="H43" s="11">
        <v>0.115</v>
      </c>
      <c r="I43" s="12">
        <f t="shared" si="1"/>
        <v>31</v>
      </c>
      <c r="J43" s="13">
        <f t="shared" si="12"/>
        <v>4697.8297035663427</v>
      </c>
      <c r="K43" s="13">
        <f t="shared" si="2"/>
        <v>4697.83</v>
      </c>
      <c r="L43" s="13">
        <f t="shared" si="3"/>
        <v>13790.4</v>
      </c>
      <c r="M43" s="13">
        <f t="shared" si="4"/>
        <v>102846.63</v>
      </c>
      <c r="N43" s="27">
        <f>N40</f>
        <v>116637.03</v>
      </c>
      <c r="O43" s="13">
        <v>0</v>
      </c>
      <c r="P43" s="13"/>
      <c r="Q43" s="13">
        <f t="shared" si="13"/>
        <v>0</v>
      </c>
      <c r="R43" s="13">
        <f t="shared" si="5"/>
        <v>0</v>
      </c>
      <c r="S43" s="13">
        <f t="shared" si="6"/>
        <v>0</v>
      </c>
      <c r="T43" s="13">
        <f t="shared" si="7"/>
        <v>399999.98999999993</v>
      </c>
      <c r="V43" s="24">
        <f t="shared" si="8"/>
        <v>-2.9643399999999999E-4</v>
      </c>
      <c r="W43" s="3">
        <f>$T$3*(100%-60%)</f>
        <v>400000</v>
      </c>
      <c r="X43" s="5">
        <f>T43-W43</f>
        <v>-1.0000000067520887E-2</v>
      </c>
    </row>
    <row r="44" spans="1:24" x14ac:dyDescent="0.25">
      <c r="A44" s="8">
        <f t="shared" si="9"/>
        <v>40</v>
      </c>
      <c r="B44" s="9">
        <v>43976</v>
      </c>
      <c r="C44" s="8" t="s">
        <v>11</v>
      </c>
      <c r="D44" s="8" t="s">
        <v>11</v>
      </c>
      <c r="E44" s="8" t="s">
        <v>11</v>
      </c>
      <c r="F44" s="8" t="s">
        <v>11</v>
      </c>
      <c r="G44" s="10">
        <f t="shared" si="10"/>
        <v>399999.98999999993</v>
      </c>
      <c r="H44" s="11">
        <f t="shared" si="11"/>
        <v>0.115</v>
      </c>
      <c r="I44" s="12">
        <f t="shared" si="1"/>
        <v>30</v>
      </c>
      <c r="J44" s="13">
        <f t="shared" si="12"/>
        <v>3780.821526853671</v>
      </c>
      <c r="K44" s="13">
        <f t="shared" si="2"/>
        <v>3780.82</v>
      </c>
      <c r="L44" s="13">
        <f t="shared" si="3"/>
        <v>0</v>
      </c>
      <c r="M44" s="13">
        <f t="shared" si="4"/>
        <v>0</v>
      </c>
      <c r="N44" s="13">
        <v>0</v>
      </c>
      <c r="O44" s="13">
        <v>0</v>
      </c>
      <c r="P44" s="13"/>
      <c r="Q44" s="13">
        <f t="shared" si="13"/>
        <v>0</v>
      </c>
      <c r="R44" s="13">
        <f t="shared" si="5"/>
        <v>3780.82</v>
      </c>
      <c r="S44" s="13">
        <f t="shared" si="6"/>
        <v>0</v>
      </c>
      <c r="T44" s="13">
        <f t="shared" si="7"/>
        <v>399999.98999999993</v>
      </c>
      <c r="V44" s="24">
        <f t="shared" si="8"/>
        <v>1.526854E-3</v>
      </c>
    </row>
    <row r="45" spans="1:24" x14ac:dyDescent="0.25">
      <c r="A45" s="8">
        <f t="shared" si="9"/>
        <v>41</v>
      </c>
      <c r="B45" s="9">
        <v>44007</v>
      </c>
      <c r="C45" s="8" t="s">
        <v>11</v>
      </c>
      <c r="D45" s="8" t="s">
        <v>11</v>
      </c>
      <c r="E45" s="8" t="s">
        <v>11</v>
      </c>
      <c r="F45" s="8" t="s">
        <v>11</v>
      </c>
      <c r="G45" s="10">
        <f t="shared" si="10"/>
        <v>399999.98999999993</v>
      </c>
      <c r="H45" s="11">
        <f t="shared" si="11"/>
        <v>0.115</v>
      </c>
      <c r="I45" s="12">
        <f t="shared" si="1"/>
        <v>31</v>
      </c>
      <c r="J45" s="13">
        <f t="shared" si="12"/>
        <v>3906.8507442512596</v>
      </c>
      <c r="K45" s="13">
        <f t="shared" si="2"/>
        <v>3906.85</v>
      </c>
      <c r="L45" s="13">
        <f t="shared" si="3"/>
        <v>0</v>
      </c>
      <c r="M45" s="13">
        <f t="shared" si="4"/>
        <v>0</v>
      </c>
      <c r="N45" s="13">
        <v>0</v>
      </c>
      <c r="O45" s="13">
        <v>0</v>
      </c>
      <c r="P45" s="13"/>
      <c r="Q45" s="13">
        <f t="shared" si="13"/>
        <v>0</v>
      </c>
      <c r="R45" s="13">
        <f t="shared" si="5"/>
        <v>7687.67</v>
      </c>
      <c r="S45" s="13">
        <f t="shared" si="6"/>
        <v>0</v>
      </c>
      <c r="T45" s="13">
        <f t="shared" si="7"/>
        <v>399999.98999999993</v>
      </c>
      <c r="V45" s="24">
        <f t="shared" si="8"/>
        <v>7.4425100000000003E-4</v>
      </c>
    </row>
    <row r="46" spans="1:24" x14ac:dyDescent="0.25">
      <c r="A46" s="8">
        <f t="shared" si="9"/>
        <v>42</v>
      </c>
      <c r="B46" s="9">
        <v>44037</v>
      </c>
      <c r="C46" s="8" t="s">
        <v>11</v>
      </c>
      <c r="D46" s="8" t="s">
        <v>11</v>
      </c>
      <c r="E46" s="8" t="s">
        <v>5</v>
      </c>
      <c r="F46" s="8" t="s">
        <v>5</v>
      </c>
      <c r="G46" s="10">
        <f t="shared" si="10"/>
        <v>399999.98999999993</v>
      </c>
      <c r="H46" s="11">
        <f t="shared" si="11"/>
        <v>0.115</v>
      </c>
      <c r="I46" s="12">
        <f t="shared" si="1"/>
        <v>30</v>
      </c>
      <c r="J46" s="13">
        <f t="shared" si="12"/>
        <v>3780.8225675386711</v>
      </c>
      <c r="K46" s="13">
        <f t="shared" si="2"/>
        <v>3780.82</v>
      </c>
      <c r="L46" s="13">
        <f t="shared" si="3"/>
        <v>11468.49</v>
      </c>
      <c r="M46" s="13">
        <f t="shared" si="4"/>
        <v>129624.92</v>
      </c>
      <c r="N46" s="26">
        <v>141093.41</v>
      </c>
      <c r="O46" s="13">
        <v>0</v>
      </c>
      <c r="P46" s="13"/>
      <c r="Q46" s="13">
        <f t="shared" si="13"/>
        <v>0</v>
      </c>
      <c r="R46" s="13">
        <f t="shared" si="5"/>
        <v>0</v>
      </c>
      <c r="S46" s="13">
        <f t="shared" si="6"/>
        <v>0</v>
      </c>
      <c r="T46" s="13">
        <f t="shared" si="7"/>
        <v>270375.06999999995</v>
      </c>
      <c r="V46" s="24">
        <f t="shared" si="8"/>
        <v>2.5675390000000002E-3</v>
      </c>
    </row>
    <row r="47" spans="1:24" x14ac:dyDescent="0.25">
      <c r="A47" s="8">
        <f t="shared" si="9"/>
        <v>43</v>
      </c>
      <c r="B47" s="9">
        <v>44068</v>
      </c>
      <c r="C47" s="8" t="s">
        <v>11</v>
      </c>
      <c r="D47" s="8" t="s">
        <v>11</v>
      </c>
      <c r="E47" s="8" t="s">
        <v>11</v>
      </c>
      <c r="F47" s="8" t="s">
        <v>11</v>
      </c>
      <c r="G47" s="10">
        <f t="shared" si="10"/>
        <v>270375.06999999995</v>
      </c>
      <c r="H47" s="11">
        <f t="shared" si="11"/>
        <v>0.115</v>
      </c>
      <c r="I47" s="12">
        <f t="shared" si="1"/>
        <v>31</v>
      </c>
      <c r="J47" s="13">
        <f t="shared" si="12"/>
        <v>2640.7892101417397</v>
      </c>
      <c r="K47" s="13">
        <f t="shared" si="2"/>
        <v>2640.79</v>
      </c>
      <c r="L47" s="13">
        <f t="shared" si="3"/>
        <v>0</v>
      </c>
      <c r="M47" s="13">
        <f t="shared" si="4"/>
        <v>0</v>
      </c>
      <c r="N47" s="13">
        <v>0</v>
      </c>
      <c r="O47" s="13">
        <v>0</v>
      </c>
      <c r="P47" s="13"/>
      <c r="Q47" s="13">
        <f t="shared" si="13"/>
        <v>0</v>
      </c>
      <c r="R47" s="13">
        <f t="shared" si="5"/>
        <v>2640.79</v>
      </c>
      <c r="S47" s="13">
        <f t="shared" si="6"/>
        <v>0</v>
      </c>
      <c r="T47" s="13">
        <f t="shared" si="7"/>
        <v>270375.06999999995</v>
      </c>
      <c r="V47" s="24">
        <f t="shared" si="8"/>
        <v>-7.8985800000000005E-4</v>
      </c>
    </row>
    <row r="48" spans="1:24" x14ac:dyDescent="0.25">
      <c r="A48" s="8">
        <f t="shared" si="9"/>
        <v>44</v>
      </c>
      <c r="B48" s="9">
        <v>44099</v>
      </c>
      <c r="C48" s="8" t="s">
        <v>11</v>
      </c>
      <c r="D48" s="8" t="s">
        <v>11</v>
      </c>
      <c r="E48" s="8" t="s">
        <v>11</v>
      </c>
      <c r="F48" s="8" t="s">
        <v>11</v>
      </c>
      <c r="G48" s="10">
        <f t="shared" si="10"/>
        <v>270375.06999999995</v>
      </c>
      <c r="H48" s="11">
        <f t="shared" si="11"/>
        <v>0.115</v>
      </c>
      <c r="I48" s="12">
        <f t="shared" si="1"/>
        <v>31</v>
      </c>
      <c r="J48" s="13">
        <f t="shared" si="12"/>
        <v>2640.7858527447393</v>
      </c>
      <c r="K48" s="13">
        <f t="shared" si="2"/>
        <v>2640.79</v>
      </c>
      <c r="L48" s="13">
        <f t="shared" si="3"/>
        <v>0</v>
      </c>
      <c r="M48" s="13">
        <f t="shared" si="4"/>
        <v>0</v>
      </c>
      <c r="N48" s="13">
        <v>0</v>
      </c>
      <c r="O48" s="13">
        <v>0</v>
      </c>
      <c r="P48" s="13"/>
      <c r="Q48" s="13">
        <f t="shared" si="13"/>
        <v>0</v>
      </c>
      <c r="R48" s="13">
        <f t="shared" si="5"/>
        <v>5281.58</v>
      </c>
      <c r="S48" s="13">
        <f t="shared" si="6"/>
        <v>0</v>
      </c>
      <c r="T48" s="13">
        <f t="shared" si="7"/>
        <v>270375.06999999995</v>
      </c>
      <c r="V48" s="24">
        <f t="shared" si="8"/>
        <v>-4.1472549999999999E-3</v>
      </c>
    </row>
    <row r="49" spans="1:24" x14ac:dyDescent="0.25">
      <c r="A49" s="8">
        <f t="shared" si="9"/>
        <v>45</v>
      </c>
      <c r="B49" s="9">
        <v>44129</v>
      </c>
      <c r="C49" s="8" t="s">
        <v>11</v>
      </c>
      <c r="D49" s="8" t="s">
        <v>11</v>
      </c>
      <c r="E49" s="8" t="s">
        <v>5</v>
      </c>
      <c r="F49" s="8" t="s">
        <v>5</v>
      </c>
      <c r="G49" s="10">
        <f t="shared" si="10"/>
        <v>270375.06999999995</v>
      </c>
      <c r="H49" s="11">
        <f t="shared" si="11"/>
        <v>0.115</v>
      </c>
      <c r="I49" s="12">
        <f t="shared" si="1"/>
        <v>30</v>
      </c>
      <c r="J49" s="13">
        <f t="shared" si="12"/>
        <v>2555.5958294573284</v>
      </c>
      <c r="K49" s="13">
        <f t="shared" si="2"/>
        <v>2555.6</v>
      </c>
      <c r="L49" s="13">
        <f t="shared" si="3"/>
        <v>7837.18</v>
      </c>
      <c r="M49" s="13">
        <f t="shared" si="4"/>
        <v>133256.23000000001</v>
      </c>
      <c r="N49" s="27">
        <f>N46</f>
        <v>141093.41</v>
      </c>
      <c r="O49" s="13">
        <v>0</v>
      </c>
      <c r="P49" s="13"/>
      <c r="Q49" s="13">
        <f t="shared" si="13"/>
        <v>0</v>
      </c>
      <c r="R49" s="13">
        <f t="shared" si="5"/>
        <v>0</v>
      </c>
      <c r="S49" s="13">
        <f t="shared" si="6"/>
        <v>0</v>
      </c>
      <c r="T49" s="13">
        <f t="shared" si="7"/>
        <v>137118.83999999994</v>
      </c>
      <c r="V49" s="24">
        <f t="shared" si="8"/>
        <v>-4.1705429999999996E-3</v>
      </c>
    </row>
    <row r="50" spans="1:24" x14ac:dyDescent="0.25">
      <c r="A50" s="8">
        <f t="shared" si="9"/>
        <v>46</v>
      </c>
      <c r="B50" s="9">
        <v>44160</v>
      </c>
      <c r="C50" s="8" t="s">
        <v>11</v>
      </c>
      <c r="D50" s="8" t="s">
        <v>11</v>
      </c>
      <c r="E50" s="8" t="s">
        <v>11</v>
      </c>
      <c r="F50" s="8" t="s">
        <v>11</v>
      </c>
      <c r="G50" s="10">
        <f t="shared" si="10"/>
        <v>137118.83999999994</v>
      </c>
      <c r="H50" s="11">
        <f t="shared" si="11"/>
        <v>0.115</v>
      </c>
      <c r="I50" s="12">
        <f t="shared" si="1"/>
        <v>31</v>
      </c>
      <c r="J50" s="13">
        <f t="shared" si="12"/>
        <v>1339.2524447994651</v>
      </c>
      <c r="K50" s="13">
        <f t="shared" si="2"/>
        <v>1339.25</v>
      </c>
      <c r="L50" s="13">
        <f t="shared" si="3"/>
        <v>0</v>
      </c>
      <c r="M50" s="13">
        <f t="shared" si="4"/>
        <v>0</v>
      </c>
      <c r="N50" s="13">
        <v>0</v>
      </c>
      <c r="O50" s="13">
        <v>0</v>
      </c>
      <c r="P50" s="13"/>
      <c r="Q50" s="13">
        <f t="shared" si="13"/>
        <v>0</v>
      </c>
      <c r="R50" s="13">
        <f t="shared" si="5"/>
        <v>1339.25</v>
      </c>
      <c r="S50" s="13">
        <f t="shared" si="6"/>
        <v>0</v>
      </c>
      <c r="T50" s="13">
        <f t="shared" si="7"/>
        <v>137118.83999999994</v>
      </c>
      <c r="V50" s="24">
        <f t="shared" si="8"/>
        <v>2.4447990000000001E-3</v>
      </c>
    </row>
    <row r="51" spans="1:24" x14ac:dyDescent="0.25">
      <c r="A51" s="8">
        <f t="shared" si="9"/>
        <v>47</v>
      </c>
      <c r="B51" s="9">
        <v>44190</v>
      </c>
      <c r="C51" s="8" t="s">
        <v>11</v>
      </c>
      <c r="D51" s="8" t="s">
        <v>11</v>
      </c>
      <c r="E51" s="8" t="s">
        <v>11</v>
      </c>
      <c r="F51" s="8" t="s">
        <v>11</v>
      </c>
      <c r="G51" s="10">
        <f t="shared" si="10"/>
        <v>137118.83999999994</v>
      </c>
      <c r="H51" s="11">
        <f t="shared" si="11"/>
        <v>0.115</v>
      </c>
      <c r="I51" s="12">
        <f t="shared" si="1"/>
        <v>30</v>
      </c>
      <c r="J51" s="13">
        <f t="shared" si="12"/>
        <v>1296.0572338400953</v>
      </c>
      <c r="K51" s="13">
        <f t="shared" si="2"/>
        <v>1296.06</v>
      </c>
      <c r="L51" s="13">
        <f t="shared" si="3"/>
        <v>0</v>
      </c>
      <c r="M51" s="13">
        <f t="shared" si="4"/>
        <v>0</v>
      </c>
      <c r="N51" s="13">
        <v>0</v>
      </c>
      <c r="O51" s="13">
        <v>0</v>
      </c>
      <c r="P51" s="13"/>
      <c r="Q51" s="13">
        <f t="shared" si="13"/>
        <v>0</v>
      </c>
      <c r="R51" s="13">
        <f t="shared" si="5"/>
        <v>2635.31</v>
      </c>
      <c r="S51" s="13">
        <f t="shared" si="6"/>
        <v>0</v>
      </c>
      <c r="T51" s="13">
        <f>T50-M51+O51+S51-P51</f>
        <v>137118.83999999994</v>
      </c>
      <c r="V51" s="24">
        <f t="shared" si="8"/>
        <v>-2.7661600000000001E-3</v>
      </c>
    </row>
    <row r="52" spans="1:24" x14ac:dyDescent="0.25">
      <c r="A52" s="8">
        <f t="shared" si="9"/>
        <v>48</v>
      </c>
      <c r="B52" s="9">
        <v>44221</v>
      </c>
      <c r="C52" s="8" t="s">
        <v>11</v>
      </c>
      <c r="D52" s="8" t="s">
        <v>11</v>
      </c>
      <c r="E52" s="8" t="s">
        <v>5</v>
      </c>
      <c r="F52" s="8" t="s">
        <v>5</v>
      </c>
      <c r="G52" s="10">
        <f t="shared" si="10"/>
        <v>137118.83999999994</v>
      </c>
      <c r="H52" s="11">
        <f t="shared" si="11"/>
        <v>0.115</v>
      </c>
      <c r="I52" s="12">
        <f t="shared" si="1"/>
        <v>31</v>
      </c>
      <c r="J52" s="13">
        <f t="shared" si="12"/>
        <v>1339.2538491824653</v>
      </c>
      <c r="K52" s="13">
        <f t="shared" si="2"/>
        <v>1339.25</v>
      </c>
      <c r="L52" s="13">
        <f>K52+R51</f>
        <v>3974.56</v>
      </c>
      <c r="M52" s="13">
        <f>T51</f>
        <v>137118.83999999994</v>
      </c>
      <c r="N52" s="27">
        <f>M52+L52</f>
        <v>141093.39999999994</v>
      </c>
      <c r="O52" s="13">
        <v>0</v>
      </c>
      <c r="P52" s="13"/>
      <c r="Q52" s="13">
        <f t="shared" si="13"/>
        <v>0</v>
      </c>
      <c r="R52" s="13">
        <f t="shared" si="5"/>
        <v>0</v>
      </c>
      <c r="S52" s="13">
        <f t="shared" si="6"/>
        <v>0</v>
      </c>
      <c r="T52" s="13">
        <f t="shared" si="7"/>
        <v>0</v>
      </c>
      <c r="W52" s="3"/>
      <c r="X52" s="5">
        <f>N52-N46</f>
        <v>-1.0000000067520887E-2</v>
      </c>
    </row>
    <row r="53" spans="1:24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6">
        <f>SUM(J3:J52)</f>
        <v>315172.81806004507</v>
      </c>
      <c r="K53" s="16"/>
      <c r="L53" s="16">
        <f>SUM(L3:L52)</f>
        <v>315172.8</v>
      </c>
      <c r="M53" s="16">
        <f>SUM(M3:M52)</f>
        <v>1000000</v>
      </c>
      <c r="N53" s="16">
        <f>SUM(N3:N52)</f>
        <v>1315172.8</v>
      </c>
      <c r="O53" s="15"/>
      <c r="P53" s="15"/>
      <c r="Q53" s="16">
        <f>SUM(Q3:Q52)</f>
        <v>10000</v>
      </c>
      <c r="R53" s="15"/>
      <c r="S53" s="16">
        <f>SUM(S3:S52)</f>
        <v>0</v>
      </c>
      <c r="T53" s="15"/>
    </row>
  </sheetData>
  <dataValidations count="2">
    <dataValidation type="list" allowBlank="1" showInputMessage="1" showErrorMessage="1" sqref="S1">
      <formula1>"DD, PS, FI, ET, NI"</formula1>
    </dataValidation>
    <dataValidation type="list" allowBlank="1" showInputMessage="1" showErrorMessage="1" sqref="H1">
      <formula1>"PD,AD"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X53"/>
  <sheetViews>
    <sheetView topLeftCell="F1" workbookViewId="0">
      <pane ySplit="2" topLeftCell="A24" activePane="bottomLeft" state="frozen"/>
      <selection pane="bottomLeft" activeCell="L53" sqref="L53"/>
    </sheetView>
  </sheetViews>
  <sheetFormatPr defaultRowHeight="15" x14ac:dyDescent="0.25"/>
  <cols>
    <col min="1" max="1" width="5.5703125" style="1" bestFit="1" customWidth="1"/>
    <col min="2" max="2" width="10.140625" style="1" bestFit="1" customWidth="1"/>
    <col min="3" max="3" width="6.140625" style="1" bestFit="1" customWidth="1"/>
    <col min="4" max="4" width="4.28515625" style="1" bestFit="1" customWidth="1"/>
    <col min="5" max="5" width="7" style="1" bestFit="1" customWidth="1"/>
    <col min="6" max="6" width="4.42578125" style="1" bestFit="1" customWidth="1"/>
    <col min="7" max="7" width="13.7109375" style="1" bestFit="1" customWidth="1"/>
    <col min="8" max="8" width="7.140625" style="1" bestFit="1" customWidth="1"/>
    <col min="9" max="9" width="5.140625" style="1" bestFit="1" customWidth="1"/>
    <col min="10" max="10" width="18" style="1" bestFit="1" customWidth="1"/>
    <col min="11" max="11" width="18" style="1" customWidth="1"/>
    <col min="12" max="12" width="13.28515625" style="1" bestFit="1" customWidth="1"/>
    <col min="13" max="14" width="12.5703125" style="1" bestFit="1" customWidth="1"/>
    <col min="15" max="15" width="13.5703125" style="1" bestFit="1" customWidth="1"/>
    <col min="16" max="16" width="11" style="1" bestFit="1" customWidth="1"/>
    <col min="17" max="17" width="11" style="1" customWidth="1"/>
    <col min="18" max="18" width="11.140625" style="1" bestFit="1" customWidth="1"/>
    <col min="19" max="19" width="11" style="1" bestFit="1" customWidth="1"/>
    <col min="20" max="20" width="12.5703125" style="1" bestFit="1" customWidth="1"/>
    <col min="21" max="21" width="9.140625" style="1"/>
    <col min="22" max="22" width="10.7109375" style="1" hidden="1" customWidth="1"/>
    <col min="23" max="23" width="16.5703125" style="1" bestFit="1" customWidth="1"/>
    <col min="24" max="24" width="11.5703125" style="1" bestFit="1" customWidth="1"/>
    <col min="25" max="16384" width="9.140625" style="1"/>
  </cols>
  <sheetData>
    <row r="1" spans="1:24" x14ac:dyDescent="0.25">
      <c r="G1" s="1" t="s">
        <v>21</v>
      </c>
      <c r="H1" s="17" t="s">
        <v>26</v>
      </c>
      <c r="J1" s="1" t="s">
        <v>33</v>
      </c>
      <c r="K1" s="1" t="s">
        <v>34</v>
      </c>
      <c r="N1" s="3">
        <v>83333.333333333328</v>
      </c>
      <c r="O1" s="5">
        <f>N1-M52</f>
        <v>-56470.076666666529</v>
      </c>
      <c r="Q1" s="3" t="s">
        <v>22</v>
      </c>
      <c r="R1" s="3">
        <v>10000</v>
      </c>
      <c r="S1" s="17" t="s">
        <v>23</v>
      </c>
      <c r="T1" s="4">
        <f>ROUND(IF(S1="FI",R1,IF(S1="NI",R1/5,IF(S1="ET",R1/48,0))),2)</f>
        <v>0</v>
      </c>
    </row>
    <row r="2" spans="1:24" s="2" customFormat="1" x14ac:dyDescent="0.25">
      <c r="A2" s="6" t="s">
        <v>3</v>
      </c>
      <c r="B2" s="7" t="s">
        <v>0</v>
      </c>
      <c r="C2" s="7" t="s">
        <v>19</v>
      </c>
      <c r="D2" s="7" t="s">
        <v>6</v>
      </c>
      <c r="E2" s="7" t="s">
        <v>13</v>
      </c>
      <c r="F2" s="7" t="s">
        <v>7</v>
      </c>
      <c r="G2" s="7" t="s">
        <v>14</v>
      </c>
      <c r="H2" s="7" t="s">
        <v>2</v>
      </c>
      <c r="I2" s="7" t="s">
        <v>1</v>
      </c>
      <c r="J2" s="7" t="s">
        <v>15</v>
      </c>
      <c r="K2" s="7" t="s">
        <v>28</v>
      </c>
      <c r="L2" s="7" t="s">
        <v>16</v>
      </c>
      <c r="M2" s="7" t="s">
        <v>10</v>
      </c>
      <c r="N2" s="7" t="s">
        <v>9</v>
      </c>
      <c r="O2" s="7" t="s">
        <v>8</v>
      </c>
      <c r="P2" s="7" t="s">
        <v>20</v>
      </c>
      <c r="Q2" s="7" t="s">
        <v>24</v>
      </c>
      <c r="R2" s="7" t="s">
        <v>17</v>
      </c>
      <c r="S2" s="7" t="s">
        <v>25</v>
      </c>
      <c r="T2" s="7" t="s">
        <v>4</v>
      </c>
      <c r="V2" s="2" t="s">
        <v>29</v>
      </c>
      <c r="W2" s="2" t="s">
        <v>36</v>
      </c>
      <c r="X2" s="2" t="s">
        <v>37</v>
      </c>
    </row>
    <row r="3" spans="1:24" x14ac:dyDescent="0.25">
      <c r="A3" s="8">
        <v>0</v>
      </c>
      <c r="B3" s="9">
        <v>42745</v>
      </c>
      <c r="C3" s="9"/>
      <c r="D3" s="8" t="s">
        <v>11</v>
      </c>
      <c r="E3" s="8" t="s">
        <v>11</v>
      </c>
      <c r="F3" s="8" t="s">
        <v>11</v>
      </c>
      <c r="G3" s="10">
        <v>0</v>
      </c>
      <c r="H3" s="11">
        <v>0.1</v>
      </c>
      <c r="I3" s="12">
        <v>0</v>
      </c>
      <c r="J3" s="13">
        <v>0</v>
      </c>
      <c r="K3" s="13"/>
      <c r="L3" s="13">
        <v>0</v>
      </c>
      <c r="M3" s="13">
        <v>0</v>
      </c>
      <c r="N3" s="13">
        <f>IF(F3&lt;&gt;"Y",0,IF(A3=24,(G3+L3),#REF!))</f>
        <v>0</v>
      </c>
      <c r="O3" s="13">
        <v>1100000</v>
      </c>
      <c r="P3" s="13">
        <v>100000</v>
      </c>
      <c r="Q3" s="13">
        <v>0</v>
      </c>
      <c r="R3" s="13">
        <v>0</v>
      </c>
      <c r="S3" s="13">
        <f>IF(D3="Y",R3,0)</f>
        <v>0</v>
      </c>
      <c r="T3" s="13">
        <f>IF(S1="PS",O3-P3+R1,O3-P3)</f>
        <v>1000000</v>
      </c>
    </row>
    <row r="4" spans="1:24" x14ac:dyDescent="0.25">
      <c r="A4" s="18" t="s">
        <v>12</v>
      </c>
      <c r="B4" s="19">
        <v>42745</v>
      </c>
      <c r="C4" s="19" t="s">
        <v>11</v>
      </c>
      <c r="D4" s="18" t="s">
        <v>11</v>
      </c>
      <c r="E4" s="18" t="s">
        <v>11</v>
      </c>
      <c r="F4" s="18" t="s">
        <v>11</v>
      </c>
      <c r="G4" s="25">
        <f>T3</f>
        <v>1000000</v>
      </c>
      <c r="H4" s="21">
        <f>H3</f>
        <v>0.1</v>
      </c>
      <c r="I4" s="22">
        <f>IF($H$1="PD",(360*(YEAR(B4)-YEAR(B3)))+(30*(MONTH(B4)-MONTH(B3)))+(DAY(B4)-DAY(B3)),B4-B3)</f>
        <v>0</v>
      </c>
      <c r="J4" s="23">
        <f>G4*H3*I4/365</f>
        <v>0</v>
      </c>
      <c r="K4" s="23">
        <f>ROUND(J4,2)</f>
        <v>0</v>
      </c>
      <c r="L4" s="23">
        <f>IF(F4="N",IF(E4="Y",K4+R3-S3,0),IF(N4&gt;=(K4+R3-S3),(K4+R3-S3),N4))</f>
        <v>0</v>
      </c>
      <c r="M4" s="23">
        <f>N4-L4</f>
        <v>0</v>
      </c>
      <c r="N4" s="23">
        <f t="shared" ref="N4:N16" si="0">IF(F4="Y",$N$1,L4)</f>
        <v>0</v>
      </c>
      <c r="O4" s="23">
        <v>0</v>
      </c>
      <c r="P4" s="23"/>
      <c r="Q4" s="23">
        <v>0</v>
      </c>
      <c r="R4" s="23">
        <f>R3-S3+K4-L4</f>
        <v>0</v>
      </c>
      <c r="S4" s="23">
        <f>IF(D4="Y",R4,0)</f>
        <v>0</v>
      </c>
      <c r="T4" s="23">
        <f>T3-M4+O4+S4-P4</f>
        <v>1000000</v>
      </c>
      <c r="V4" s="24">
        <f>ROUND(J4-K4,9)</f>
        <v>0</v>
      </c>
    </row>
    <row r="5" spans="1:24" x14ac:dyDescent="0.25">
      <c r="A5" s="18">
        <v>1</v>
      </c>
      <c r="B5" s="19">
        <v>42791</v>
      </c>
      <c r="C5" s="19" t="s">
        <v>5</v>
      </c>
      <c r="D5" s="18" t="s">
        <v>5</v>
      </c>
      <c r="E5" s="18" t="s">
        <v>5</v>
      </c>
      <c r="F5" s="18" t="s">
        <v>11</v>
      </c>
      <c r="G5" s="25">
        <f>T4</f>
        <v>1000000</v>
      </c>
      <c r="H5" s="21">
        <f>H4</f>
        <v>0.1</v>
      </c>
      <c r="I5" s="22">
        <f t="shared" ref="I5:I52" si="1">IF($H$1="PD",(360*(YEAR(B5)-YEAR(B4)))+(30*(MONTH(B5)-MONTH(B4)))+(DAY(B5)-DAY(B4)),B5-B4)</f>
        <v>46</v>
      </c>
      <c r="J5" s="23">
        <f>(G5*H4*I5/365)+V4</f>
        <v>12602.739726027397</v>
      </c>
      <c r="K5" s="23">
        <f t="shared" ref="K5:K52" si="2">ROUND(J5,2)</f>
        <v>12602.74</v>
      </c>
      <c r="L5" s="23">
        <f t="shared" ref="L5:L51" si="3">IF(F5="N",IF(E5="Y",K5+R4-S4,0),IF(N5&gt;=(K5+R4-S4),(K5+R4-S4),N5))</f>
        <v>12602.74</v>
      </c>
      <c r="M5" s="23">
        <f t="shared" ref="M5:M51" si="4">N5-L5</f>
        <v>0</v>
      </c>
      <c r="N5" s="23">
        <f t="shared" si="0"/>
        <v>12602.74</v>
      </c>
      <c r="O5" s="23">
        <v>0</v>
      </c>
      <c r="P5" s="23"/>
      <c r="Q5" s="23">
        <f>IF(S1="FI",R1,T1)</f>
        <v>0</v>
      </c>
      <c r="R5" s="23">
        <f t="shared" ref="R5:R52" si="5">R4-S4+K5-L5</f>
        <v>0</v>
      </c>
      <c r="S5" s="23">
        <f t="shared" ref="S5:S52" si="6">IF(D5="Y",R5,0)</f>
        <v>0</v>
      </c>
      <c r="T5" s="23">
        <f t="shared" ref="T5:T52" si="7">T4-M5+O5+S5-P5</f>
        <v>1000000</v>
      </c>
      <c r="V5" s="24">
        <f t="shared" ref="V5:V51" si="8">ROUND(J5-K5,9)</f>
        <v>-2.73973E-4</v>
      </c>
    </row>
    <row r="6" spans="1:24" x14ac:dyDescent="0.25">
      <c r="A6" s="18">
        <f t="shared" ref="A6:A52" si="9">A5+1</f>
        <v>2</v>
      </c>
      <c r="B6" s="19">
        <v>42819</v>
      </c>
      <c r="C6" s="19" t="s">
        <v>5</v>
      </c>
      <c r="D6" s="18" t="s">
        <v>5</v>
      </c>
      <c r="E6" s="18" t="s">
        <v>5</v>
      </c>
      <c r="F6" s="18" t="s">
        <v>11</v>
      </c>
      <c r="G6" s="25">
        <f t="shared" ref="G6:G52" si="10">T5</f>
        <v>1000000</v>
      </c>
      <c r="H6" s="21">
        <f t="shared" ref="H6:H52" si="11">H5</f>
        <v>0.1</v>
      </c>
      <c r="I6" s="22">
        <f t="shared" si="1"/>
        <v>28</v>
      </c>
      <c r="J6" s="23">
        <f t="shared" ref="J6:J52" si="12">(G6*H5*I6/365)+V5</f>
        <v>7671.2326027393292</v>
      </c>
      <c r="K6" s="23">
        <f t="shared" si="2"/>
        <v>7671.23</v>
      </c>
      <c r="L6" s="23">
        <f t="shared" si="3"/>
        <v>7671.23</v>
      </c>
      <c r="M6" s="23">
        <f t="shared" si="4"/>
        <v>0</v>
      </c>
      <c r="N6" s="23">
        <f t="shared" si="0"/>
        <v>7671.23</v>
      </c>
      <c r="O6" s="23">
        <v>0</v>
      </c>
      <c r="P6" s="23"/>
      <c r="Q6" s="23">
        <f>IF(OR($S$1="NI",$S$1="ET"),$T$1,0)</f>
        <v>0</v>
      </c>
      <c r="R6" s="23">
        <f t="shared" si="5"/>
        <v>0</v>
      </c>
      <c r="S6" s="23">
        <f t="shared" si="6"/>
        <v>0</v>
      </c>
      <c r="T6" s="23">
        <f t="shared" si="7"/>
        <v>1000000</v>
      </c>
      <c r="V6" s="24">
        <f t="shared" si="8"/>
        <v>2.6027390000000002E-3</v>
      </c>
    </row>
    <row r="7" spans="1:24" x14ac:dyDescent="0.25">
      <c r="A7" s="18">
        <f t="shared" si="9"/>
        <v>3</v>
      </c>
      <c r="B7" s="19">
        <v>42850</v>
      </c>
      <c r="C7" s="19" t="s">
        <v>5</v>
      </c>
      <c r="D7" s="18" t="s">
        <v>5</v>
      </c>
      <c r="E7" s="18" t="s">
        <v>5</v>
      </c>
      <c r="F7" s="18" t="s">
        <v>11</v>
      </c>
      <c r="G7" s="25">
        <f t="shared" si="10"/>
        <v>1000000</v>
      </c>
      <c r="H7" s="21">
        <f t="shared" si="11"/>
        <v>0.1</v>
      </c>
      <c r="I7" s="22">
        <f t="shared" si="1"/>
        <v>31</v>
      </c>
      <c r="J7" s="23">
        <f t="shared" si="12"/>
        <v>8493.153287670506</v>
      </c>
      <c r="K7" s="23">
        <f t="shared" si="2"/>
        <v>8493.15</v>
      </c>
      <c r="L7" s="23">
        <f t="shared" si="3"/>
        <v>8493.15</v>
      </c>
      <c r="M7" s="23">
        <f t="shared" si="4"/>
        <v>0</v>
      </c>
      <c r="N7" s="23">
        <f t="shared" si="0"/>
        <v>8493.15</v>
      </c>
      <c r="O7" s="23">
        <v>0</v>
      </c>
      <c r="P7" s="23"/>
      <c r="Q7" s="23">
        <f>IF(OR($S$1="NI",$S$1="ET"),$T$1,0)</f>
        <v>0</v>
      </c>
      <c r="R7" s="23">
        <f t="shared" si="5"/>
        <v>0</v>
      </c>
      <c r="S7" s="23">
        <f t="shared" si="6"/>
        <v>0</v>
      </c>
      <c r="T7" s="23">
        <f t="shared" si="7"/>
        <v>1000000</v>
      </c>
      <c r="V7" s="24">
        <f t="shared" si="8"/>
        <v>3.2876709999999998E-3</v>
      </c>
    </row>
    <row r="8" spans="1:24" x14ac:dyDescent="0.25">
      <c r="A8" s="18">
        <f t="shared" si="9"/>
        <v>4</v>
      </c>
      <c r="B8" s="19">
        <v>42880</v>
      </c>
      <c r="C8" s="19" t="s">
        <v>5</v>
      </c>
      <c r="D8" s="18" t="s">
        <v>5</v>
      </c>
      <c r="E8" s="18" t="s">
        <v>5</v>
      </c>
      <c r="F8" s="18" t="s">
        <v>11</v>
      </c>
      <c r="G8" s="25">
        <f t="shared" si="10"/>
        <v>1000000</v>
      </c>
      <c r="H8" s="21">
        <f t="shared" si="11"/>
        <v>0.1</v>
      </c>
      <c r="I8" s="22">
        <f t="shared" si="1"/>
        <v>30</v>
      </c>
      <c r="J8" s="23">
        <f t="shared" si="12"/>
        <v>8219.1813698627793</v>
      </c>
      <c r="K8" s="23">
        <f t="shared" si="2"/>
        <v>8219.18</v>
      </c>
      <c r="L8" s="23">
        <f t="shared" si="3"/>
        <v>8219.18</v>
      </c>
      <c r="M8" s="23">
        <f t="shared" si="4"/>
        <v>0</v>
      </c>
      <c r="N8" s="23">
        <f t="shared" si="0"/>
        <v>8219.18</v>
      </c>
      <c r="O8" s="23">
        <v>0</v>
      </c>
      <c r="P8" s="23"/>
      <c r="Q8" s="23">
        <f>IF(OR($S$1="NI",$S$1="ET"),$T$1,0)</f>
        <v>0</v>
      </c>
      <c r="R8" s="23">
        <f t="shared" si="5"/>
        <v>0</v>
      </c>
      <c r="S8" s="23">
        <f t="shared" si="6"/>
        <v>0</v>
      </c>
      <c r="T8" s="23">
        <f t="shared" si="7"/>
        <v>1000000</v>
      </c>
      <c r="V8" s="24">
        <f t="shared" si="8"/>
        <v>1.369863E-3</v>
      </c>
    </row>
    <row r="9" spans="1:24" x14ac:dyDescent="0.25">
      <c r="A9" s="18">
        <f t="shared" si="9"/>
        <v>5</v>
      </c>
      <c r="B9" s="19">
        <v>42911</v>
      </c>
      <c r="C9" s="19" t="s">
        <v>5</v>
      </c>
      <c r="D9" s="18" t="s">
        <v>5</v>
      </c>
      <c r="E9" s="18" t="s">
        <v>5</v>
      </c>
      <c r="F9" s="18" t="s">
        <v>11</v>
      </c>
      <c r="G9" s="25">
        <f t="shared" si="10"/>
        <v>1000000</v>
      </c>
      <c r="H9" s="21">
        <f t="shared" si="11"/>
        <v>0.1</v>
      </c>
      <c r="I9" s="22">
        <f t="shared" si="1"/>
        <v>31</v>
      </c>
      <c r="J9" s="23">
        <f t="shared" si="12"/>
        <v>8493.1520547945056</v>
      </c>
      <c r="K9" s="23">
        <f t="shared" si="2"/>
        <v>8493.15</v>
      </c>
      <c r="L9" s="23">
        <f t="shared" si="3"/>
        <v>8493.15</v>
      </c>
      <c r="M9" s="23">
        <f t="shared" si="4"/>
        <v>0</v>
      </c>
      <c r="N9" s="23">
        <f t="shared" si="0"/>
        <v>8493.15</v>
      </c>
      <c r="O9" s="23">
        <v>0</v>
      </c>
      <c r="P9" s="23"/>
      <c r="Q9" s="23">
        <f>IF(OR($S$1="NI",$S$1="ET"),$T$1,0)</f>
        <v>0</v>
      </c>
      <c r="R9" s="23">
        <f t="shared" si="5"/>
        <v>0</v>
      </c>
      <c r="S9" s="23">
        <f t="shared" si="6"/>
        <v>0</v>
      </c>
      <c r="T9" s="23">
        <f t="shared" si="7"/>
        <v>1000000</v>
      </c>
      <c r="V9" s="24">
        <f t="shared" si="8"/>
        <v>2.0547949999999999E-3</v>
      </c>
    </row>
    <row r="10" spans="1:24" x14ac:dyDescent="0.25">
      <c r="A10" s="18">
        <f t="shared" si="9"/>
        <v>6</v>
      </c>
      <c r="B10" s="19">
        <v>42941</v>
      </c>
      <c r="C10" s="19" t="s">
        <v>5</v>
      </c>
      <c r="D10" s="18" t="s">
        <v>5</v>
      </c>
      <c r="E10" s="18" t="s">
        <v>5</v>
      </c>
      <c r="F10" s="18" t="s">
        <v>11</v>
      </c>
      <c r="G10" s="25">
        <f t="shared" si="10"/>
        <v>1000000</v>
      </c>
      <c r="H10" s="21">
        <f t="shared" si="11"/>
        <v>0.1</v>
      </c>
      <c r="I10" s="22">
        <f t="shared" si="1"/>
        <v>30</v>
      </c>
      <c r="J10" s="23">
        <f t="shared" si="12"/>
        <v>8219.1801369867808</v>
      </c>
      <c r="K10" s="23">
        <f t="shared" si="2"/>
        <v>8219.18</v>
      </c>
      <c r="L10" s="23">
        <f t="shared" si="3"/>
        <v>8219.18</v>
      </c>
      <c r="M10" s="23">
        <f t="shared" si="4"/>
        <v>0</v>
      </c>
      <c r="N10" s="23">
        <f t="shared" si="0"/>
        <v>8219.18</v>
      </c>
      <c r="O10" s="23">
        <v>0</v>
      </c>
      <c r="P10" s="23"/>
      <c r="Q10" s="23">
        <f t="shared" ref="Q10:Q52" si="13">IF($S$1="ET",$T$1,0)</f>
        <v>0</v>
      </c>
      <c r="R10" s="23">
        <f t="shared" si="5"/>
        <v>0</v>
      </c>
      <c r="S10" s="23">
        <f t="shared" si="6"/>
        <v>0</v>
      </c>
      <c r="T10" s="23">
        <f t="shared" si="7"/>
        <v>1000000</v>
      </c>
      <c r="V10" s="24">
        <f t="shared" si="8"/>
        <v>1.3698700000000001E-4</v>
      </c>
    </row>
    <row r="11" spans="1:24" x14ac:dyDescent="0.25">
      <c r="A11" s="18">
        <f t="shared" si="9"/>
        <v>7</v>
      </c>
      <c r="B11" s="19">
        <v>42972</v>
      </c>
      <c r="C11" s="19" t="s">
        <v>5</v>
      </c>
      <c r="D11" s="18" t="s">
        <v>5</v>
      </c>
      <c r="E11" s="18" t="s">
        <v>5</v>
      </c>
      <c r="F11" s="18" t="s">
        <v>11</v>
      </c>
      <c r="G11" s="25">
        <f t="shared" si="10"/>
        <v>1000000</v>
      </c>
      <c r="H11" s="21">
        <f t="shared" si="11"/>
        <v>0.1</v>
      </c>
      <c r="I11" s="22">
        <f t="shared" si="1"/>
        <v>31</v>
      </c>
      <c r="J11" s="23">
        <f t="shared" si="12"/>
        <v>8493.1508219185071</v>
      </c>
      <c r="K11" s="23">
        <f t="shared" si="2"/>
        <v>8493.15</v>
      </c>
      <c r="L11" s="23">
        <f t="shared" si="3"/>
        <v>8493.15</v>
      </c>
      <c r="M11" s="23">
        <f t="shared" si="4"/>
        <v>0</v>
      </c>
      <c r="N11" s="23">
        <f t="shared" si="0"/>
        <v>8493.15</v>
      </c>
      <c r="O11" s="23">
        <v>0</v>
      </c>
      <c r="P11" s="23"/>
      <c r="Q11" s="23">
        <f t="shared" si="13"/>
        <v>0</v>
      </c>
      <c r="R11" s="23">
        <f t="shared" si="5"/>
        <v>0</v>
      </c>
      <c r="S11" s="23">
        <f t="shared" si="6"/>
        <v>0</v>
      </c>
      <c r="T11" s="23">
        <f t="shared" si="7"/>
        <v>1000000</v>
      </c>
      <c r="V11" s="24">
        <f t="shared" si="8"/>
        <v>8.2191899999999995E-4</v>
      </c>
    </row>
    <row r="12" spans="1:24" x14ac:dyDescent="0.25">
      <c r="A12" s="18">
        <f t="shared" si="9"/>
        <v>8</v>
      </c>
      <c r="B12" s="19">
        <v>43003</v>
      </c>
      <c r="C12" s="19" t="s">
        <v>5</v>
      </c>
      <c r="D12" s="18" t="s">
        <v>5</v>
      </c>
      <c r="E12" s="18" t="s">
        <v>5</v>
      </c>
      <c r="F12" s="18" t="s">
        <v>11</v>
      </c>
      <c r="G12" s="25">
        <f t="shared" si="10"/>
        <v>1000000</v>
      </c>
      <c r="H12" s="21">
        <f t="shared" si="11"/>
        <v>0.1</v>
      </c>
      <c r="I12" s="22">
        <f t="shared" si="1"/>
        <v>31</v>
      </c>
      <c r="J12" s="23">
        <f t="shared" si="12"/>
        <v>8493.1515068505068</v>
      </c>
      <c r="K12" s="23">
        <f t="shared" si="2"/>
        <v>8493.15</v>
      </c>
      <c r="L12" s="23">
        <f t="shared" si="3"/>
        <v>8493.15</v>
      </c>
      <c r="M12" s="23">
        <f t="shared" si="4"/>
        <v>0</v>
      </c>
      <c r="N12" s="23">
        <f t="shared" si="0"/>
        <v>8493.15</v>
      </c>
      <c r="O12" s="23">
        <v>0</v>
      </c>
      <c r="P12" s="23"/>
      <c r="Q12" s="23">
        <f t="shared" si="13"/>
        <v>0</v>
      </c>
      <c r="R12" s="23">
        <f t="shared" si="5"/>
        <v>0</v>
      </c>
      <c r="S12" s="23">
        <f t="shared" si="6"/>
        <v>0</v>
      </c>
      <c r="T12" s="23">
        <f t="shared" si="7"/>
        <v>1000000</v>
      </c>
      <c r="V12" s="24">
        <f t="shared" si="8"/>
        <v>1.506851E-3</v>
      </c>
    </row>
    <row r="13" spans="1:24" x14ac:dyDescent="0.25">
      <c r="A13" s="18">
        <f t="shared" si="9"/>
        <v>9</v>
      </c>
      <c r="B13" s="19">
        <v>43033</v>
      </c>
      <c r="C13" s="19" t="s">
        <v>5</v>
      </c>
      <c r="D13" s="18" t="s">
        <v>5</v>
      </c>
      <c r="E13" s="18" t="s">
        <v>5</v>
      </c>
      <c r="F13" s="18" t="s">
        <v>11</v>
      </c>
      <c r="G13" s="25">
        <f t="shared" si="10"/>
        <v>1000000</v>
      </c>
      <c r="H13" s="21">
        <f t="shared" si="11"/>
        <v>0.1</v>
      </c>
      <c r="I13" s="22">
        <f t="shared" si="1"/>
        <v>30</v>
      </c>
      <c r="J13" s="23">
        <f t="shared" si="12"/>
        <v>8219.1795890427802</v>
      </c>
      <c r="K13" s="23">
        <f t="shared" si="2"/>
        <v>8219.18</v>
      </c>
      <c r="L13" s="23">
        <f t="shared" si="3"/>
        <v>8219.18</v>
      </c>
      <c r="M13" s="23">
        <f t="shared" si="4"/>
        <v>0</v>
      </c>
      <c r="N13" s="23">
        <f t="shared" si="0"/>
        <v>8219.18</v>
      </c>
      <c r="O13" s="23">
        <v>0</v>
      </c>
      <c r="P13" s="23"/>
      <c r="Q13" s="23">
        <f t="shared" si="13"/>
        <v>0</v>
      </c>
      <c r="R13" s="23">
        <f t="shared" si="5"/>
        <v>0</v>
      </c>
      <c r="S13" s="23">
        <f t="shared" si="6"/>
        <v>0</v>
      </c>
      <c r="T13" s="23">
        <f t="shared" si="7"/>
        <v>1000000</v>
      </c>
      <c r="V13" s="24">
        <f t="shared" si="8"/>
        <v>-4.1095699999999999E-4</v>
      </c>
    </row>
    <row r="14" spans="1:24" x14ac:dyDescent="0.25">
      <c r="A14" s="18">
        <f t="shared" si="9"/>
        <v>10</v>
      </c>
      <c r="B14" s="19">
        <v>43064</v>
      </c>
      <c r="C14" s="19" t="s">
        <v>5</v>
      </c>
      <c r="D14" s="18" t="s">
        <v>5</v>
      </c>
      <c r="E14" s="18" t="s">
        <v>5</v>
      </c>
      <c r="F14" s="18" t="s">
        <v>11</v>
      </c>
      <c r="G14" s="25">
        <f t="shared" si="10"/>
        <v>1000000</v>
      </c>
      <c r="H14" s="21">
        <f t="shared" si="11"/>
        <v>0.1</v>
      </c>
      <c r="I14" s="22">
        <f t="shared" si="1"/>
        <v>31</v>
      </c>
      <c r="J14" s="23">
        <f t="shared" si="12"/>
        <v>8493.1502739745065</v>
      </c>
      <c r="K14" s="23">
        <f t="shared" si="2"/>
        <v>8493.15</v>
      </c>
      <c r="L14" s="23">
        <f t="shared" si="3"/>
        <v>8493.15</v>
      </c>
      <c r="M14" s="23">
        <f t="shared" si="4"/>
        <v>0</v>
      </c>
      <c r="N14" s="23">
        <f t="shared" si="0"/>
        <v>8493.15</v>
      </c>
      <c r="O14" s="23">
        <v>0</v>
      </c>
      <c r="P14" s="23"/>
      <c r="Q14" s="23">
        <f t="shared" si="13"/>
        <v>0</v>
      </c>
      <c r="R14" s="23">
        <f t="shared" si="5"/>
        <v>0</v>
      </c>
      <c r="S14" s="23">
        <f t="shared" si="6"/>
        <v>0</v>
      </c>
      <c r="T14" s="23">
        <f t="shared" si="7"/>
        <v>1000000</v>
      </c>
      <c r="V14" s="24">
        <f t="shared" si="8"/>
        <v>2.7397499999999998E-4</v>
      </c>
    </row>
    <row r="15" spans="1:24" x14ac:dyDescent="0.25">
      <c r="A15" s="18">
        <f t="shared" si="9"/>
        <v>11</v>
      </c>
      <c r="B15" s="19">
        <v>43094</v>
      </c>
      <c r="C15" s="19" t="s">
        <v>5</v>
      </c>
      <c r="D15" s="18" t="s">
        <v>5</v>
      </c>
      <c r="E15" s="18" t="s">
        <v>5</v>
      </c>
      <c r="F15" s="18" t="s">
        <v>11</v>
      </c>
      <c r="G15" s="25">
        <f t="shared" si="10"/>
        <v>1000000</v>
      </c>
      <c r="H15" s="21">
        <f t="shared" si="11"/>
        <v>0.1</v>
      </c>
      <c r="I15" s="22">
        <f t="shared" si="1"/>
        <v>30</v>
      </c>
      <c r="J15" s="23">
        <f t="shared" si="12"/>
        <v>8219.1783561667798</v>
      </c>
      <c r="K15" s="23">
        <f t="shared" si="2"/>
        <v>8219.18</v>
      </c>
      <c r="L15" s="23">
        <f t="shared" si="3"/>
        <v>8219.18</v>
      </c>
      <c r="M15" s="23">
        <f t="shared" si="4"/>
        <v>0</v>
      </c>
      <c r="N15" s="23">
        <f t="shared" si="0"/>
        <v>8219.18</v>
      </c>
      <c r="O15" s="23">
        <v>0</v>
      </c>
      <c r="P15" s="23"/>
      <c r="Q15" s="23">
        <f t="shared" si="13"/>
        <v>0</v>
      </c>
      <c r="R15" s="23">
        <f t="shared" si="5"/>
        <v>0</v>
      </c>
      <c r="S15" s="23">
        <f t="shared" si="6"/>
        <v>0</v>
      </c>
      <c r="T15" s="23">
        <f t="shared" si="7"/>
        <v>1000000</v>
      </c>
      <c r="V15" s="24">
        <f t="shared" si="8"/>
        <v>-1.6438329999999999E-3</v>
      </c>
    </row>
    <row r="16" spans="1:24" x14ac:dyDescent="0.25">
      <c r="A16" s="18">
        <f t="shared" si="9"/>
        <v>12</v>
      </c>
      <c r="B16" s="19">
        <v>43125</v>
      </c>
      <c r="C16" s="19" t="s">
        <v>5</v>
      </c>
      <c r="D16" s="18" t="s">
        <v>5</v>
      </c>
      <c r="E16" s="18" t="s">
        <v>5</v>
      </c>
      <c r="F16" s="18" t="s">
        <v>11</v>
      </c>
      <c r="G16" s="25">
        <f t="shared" si="10"/>
        <v>1000000</v>
      </c>
      <c r="H16" s="21">
        <f t="shared" si="11"/>
        <v>0.1</v>
      </c>
      <c r="I16" s="22">
        <f t="shared" si="1"/>
        <v>31</v>
      </c>
      <c r="J16" s="23">
        <f t="shared" si="12"/>
        <v>8493.1490410985061</v>
      </c>
      <c r="K16" s="23">
        <f t="shared" si="2"/>
        <v>8493.15</v>
      </c>
      <c r="L16" s="23">
        <f t="shared" si="3"/>
        <v>8493.15</v>
      </c>
      <c r="M16" s="23">
        <f t="shared" si="4"/>
        <v>0</v>
      </c>
      <c r="N16" s="23">
        <f t="shared" si="0"/>
        <v>8493.15</v>
      </c>
      <c r="O16" s="23">
        <v>0</v>
      </c>
      <c r="P16" s="23"/>
      <c r="Q16" s="23">
        <f t="shared" si="13"/>
        <v>0</v>
      </c>
      <c r="R16" s="23">
        <f t="shared" si="5"/>
        <v>0</v>
      </c>
      <c r="S16" s="23">
        <f t="shared" si="6"/>
        <v>0</v>
      </c>
      <c r="T16" s="23">
        <f t="shared" si="7"/>
        <v>1000000</v>
      </c>
      <c r="V16" s="24">
        <f t="shared" si="8"/>
        <v>-9.5890099999999996E-4</v>
      </c>
    </row>
    <row r="17" spans="1:24" x14ac:dyDescent="0.25">
      <c r="A17" s="8">
        <f t="shared" si="9"/>
        <v>13</v>
      </c>
      <c r="B17" s="9">
        <v>43156</v>
      </c>
      <c r="C17" s="8" t="s">
        <v>11</v>
      </c>
      <c r="D17" s="8" t="s">
        <v>5</v>
      </c>
      <c r="E17" s="8" t="s">
        <v>11</v>
      </c>
      <c r="F17" s="8" t="s">
        <v>11</v>
      </c>
      <c r="G17" s="10">
        <f t="shared" si="10"/>
        <v>1000000</v>
      </c>
      <c r="H17" s="11">
        <f t="shared" si="11"/>
        <v>0.1</v>
      </c>
      <c r="I17" s="12">
        <f t="shared" si="1"/>
        <v>31</v>
      </c>
      <c r="J17" s="13">
        <f t="shared" si="12"/>
        <v>8493.1497260305059</v>
      </c>
      <c r="K17" s="13">
        <f t="shared" si="2"/>
        <v>8493.15</v>
      </c>
      <c r="L17" s="13">
        <f t="shared" si="3"/>
        <v>0</v>
      </c>
      <c r="M17" s="13">
        <f t="shared" si="4"/>
        <v>0</v>
      </c>
      <c r="N17" s="13">
        <v>0</v>
      </c>
      <c r="O17" s="13">
        <v>0</v>
      </c>
      <c r="P17" s="13"/>
      <c r="Q17" s="13">
        <f t="shared" si="13"/>
        <v>0</v>
      </c>
      <c r="R17" s="13">
        <f t="shared" si="5"/>
        <v>8493.15</v>
      </c>
      <c r="S17" s="13">
        <f t="shared" si="6"/>
        <v>8493.15</v>
      </c>
      <c r="T17" s="13">
        <f t="shared" si="7"/>
        <v>1008493.15</v>
      </c>
      <c r="V17" s="24">
        <f t="shared" si="8"/>
        <v>-2.7396899999999999E-4</v>
      </c>
    </row>
    <row r="18" spans="1:24" x14ac:dyDescent="0.25">
      <c r="A18" s="8">
        <f t="shared" si="9"/>
        <v>14</v>
      </c>
      <c r="B18" s="9">
        <v>43184</v>
      </c>
      <c r="C18" s="8" t="s">
        <v>11</v>
      </c>
      <c r="D18" s="8" t="s">
        <v>5</v>
      </c>
      <c r="E18" s="8" t="s">
        <v>11</v>
      </c>
      <c r="F18" s="8" t="s">
        <v>11</v>
      </c>
      <c r="G18" s="10">
        <f t="shared" si="10"/>
        <v>1008493.15</v>
      </c>
      <c r="H18" s="11">
        <f t="shared" si="11"/>
        <v>0.1</v>
      </c>
      <c r="I18" s="12">
        <f t="shared" si="1"/>
        <v>28</v>
      </c>
      <c r="J18" s="13">
        <f t="shared" si="12"/>
        <v>7736.3855342501793</v>
      </c>
      <c r="K18" s="13">
        <f t="shared" si="2"/>
        <v>7736.39</v>
      </c>
      <c r="L18" s="13">
        <f t="shared" si="3"/>
        <v>0</v>
      </c>
      <c r="M18" s="13">
        <f t="shared" si="4"/>
        <v>0</v>
      </c>
      <c r="N18" s="13">
        <v>0</v>
      </c>
      <c r="O18" s="13">
        <v>0</v>
      </c>
      <c r="P18" s="13"/>
      <c r="Q18" s="13">
        <f t="shared" si="13"/>
        <v>0</v>
      </c>
      <c r="R18" s="13">
        <f t="shared" si="5"/>
        <v>7736.39</v>
      </c>
      <c r="S18" s="13">
        <f t="shared" si="6"/>
        <v>7736.39</v>
      </c>
      <c r="T18" s="13">
        <f t="shared" si="7"/>
        <v>1016229.54</v>
      </c>
      <c r="V18" s="24">
        <f t="shared" si="8"/>
        <v>-4.4657500000000001E-3</v>
      </c>
    </row>
    <row r="19" spans="1:24" x14ac:dyDescent="0.25">
      <c r="A19" s="8">
        <f t="shared" si="9"/>
        <v>15</v>
      </c>
      <c r="B19" s="9">
        <v>43215</v>
      </c>
      <c r="C19" s="8" t="s">
        <v>11</v>
      </c>
      <c r="D19" s="8" t="s">
        <v>5</v>
      </c>
      <c r="E19" s="8" t="s">
        <v>5</v>
      </c>
      <c r="F19" s="8" t="s">
        <v>5</v>
      </c>
      <c r="G19" s="10">
        <f t="shared" si="10"/>
        <v>1016229.54</v>
      </c>
      <c r="H19" s="11">
        <f t="shared" si="11"/>
        <v>0.1</v>
      </c>
      <c r="I19" s="12">
        <f t="shared" si="1"/>
        <v>31</v>
      </c>
      <c r="J19" s="13">
        <f t="shared" si="12"/>
        <v>8630.9861479486317</v>
      </c>
      <c r="K19" s="13">
        <f t="shared" si="2"/>
        <v>8630.99</v>
      </c>
      <c r="L19" s="13">
        <f t="shared" si="3"/>
        <v>8630.9900000000016</v>
      </c>
      <c r="M19" s="13">
        <f t="shared" si="4"/>
        <v>49006.84</v>
      </c>
      <c r="N19" s="26">
        <v>57637.83</v>
      </c>
      <c r="O19" s="13">
        <v>0</v>
      </c>
      <c r="P19" s="13"/>
      <c r="Q19" s="13">
        <f t="shared" si="13"/>
        <v>0</v>
      </c>
      <c r="R19" s="13">
        <f t="shared" si="5"/>
        <v>0</v>
      </c>
      <c r="S19" s="13">
        <f t="shared" si="6"/>
        <v>0</v>
      </c>
      <c r="T19" s="13">
        <f t="shared" si="7"/>
        <v>967222.70000000007</v>
      </c>
      <c r="V19" s="24">
        <f t="shared" si="8"/>
        <v>-3.852051E-3</v>
      </c>
    </row>
    <row r="20" spans="1:24" x14ac:dyDescent="0.25">
      <c r="A20" s="8">
        <f t="shared" si="9"/>
        <v>16</v>
      </c>
      <c r="B20" s="9">
        <v>43245</v>
      </c>
      <c r="C20" s="8" t="s">
        <v>11</v>
      </c>
      <c r="D20" s="8" t="s">
        <v>5</v>
      </c>
      <c r="E20" s="8" t="s">
        <v>11</v>
      </c>
      <c r="F20" s="8" t="s">
        <v>11</v>
      </c>
      <c r="G20" s="10">
        <f t="shared" si="10"/>
        <v>967222.70000000007</v>
      </c>
      <c r="H20" s="11">
        <f t="shared" si="11"/>
        <v>0.1</v>
      </c>
      <c r="I20" s="12">
        <f t="shared" si="1"/>
        <v>30</v>
      </c>
      <c r="J20" s="13">
        <f t="shared" si="12"/>
        <v>7949.7717643873575</v>
      </c>
      <c r="K20" s="13">
        <f t="shared" si="2"/>
        <v>7949.77</v>
      </c>
      <c r="L20" s="13">
        <f t="shared" si="3"/>
        <v>0</v>
      </c>
      <c r="M20" s="13">
        <f t="shared" si="4"/>
        <v>0</v>
      </c>
      <c r="N20" s="13">
        <v>0</v>
      </c>
      <c r="O20" s="13">
        <v>0</v>
      </c>
      <c r="P20" s="13"/>
      <c r="Q20" s="13">
        <f t="shared" si="13"/>
        <v>0</v>
      </c>
      <c r="R20" s="13">
        <f t="shared" si="5"/>
        <v>7949.77</v>
      </c>
      <c r="S20" s="13">
        <f t="shared" si="6"/>
        <v>7949.77</v>
      </c>
      <c r="T20" s="13">
        <f t="shared" si="7"/>
        <v>975172.47000000009</v>
      </c>
      <c r="V20" s="24">
        <f t="shared" si="8"/>
        <v>1.7643870000000001E-3</v>
      </c>
    </row>
    <row r="21" spans="1:24" x14ac:dyDescent="0.25">
      <c r="A21" s="8">
        <f t="shared" si="9"/>
        <v>17</v>
      </c>
      <c r="B21" s="9">
        <v>43276</v>
      </c>
      <c r="C21" s="8" t="s">
        <v>11</v>
      </c>
      <c r="D21" s="8" t="s">
        <v>5</v>
      </c>
      <c r="E21" s="8" t="s">
        <v>11</v>
      </c>
      <c r="F21" s="8" t="s">
        <v>11</v>
      </c>
      <c r="G21" s="10">
        <f t="shared" si="10"/>
        <v>975172.47000000009</v>
      </c>
      <c r="H21" s="11">
        <f t="shared" si="11"/>
        <v>0.1</v>
      </c>
      <c r="I21" s="12">
        <f t="shared" si="1"/>
        <v>31</v>
      </c>
      <c r="J21" s="13">
        <f t="shared" si="12"/>
        <v>8282.2884958938503</v>
      </c>
      <c r="K21" s="13">
        <f t="shared" si="2"/>
        <v>8282.2900000000009</v>
      </c>
      <c r="L21" s="13">
        <f t="shared" si="3"/>
        <v>0</v>
      </c>
      <c r="M21" s="13">
        <f t="shared" si="4"/>
        <v>0</v>
      </c>
      <c r="N21" s="13">
        <v>0</v>
      </c>
      <c r="O21" s="13">
        <v>0</v>
      </c>
      <c r="P21" s="13"/>
      <c r="Q21" s="13">
        <f t="shared" si="13"/>
        <v>0</v>
      </c>
      <c r="R21" s="13">
        <f t="shared" si="5"/>
        <v>8282.2900000000009</v>
      </c>
      <c r="S21" s="13">
        <f t="shared" si="6"/>
        <v>8282.2900000000009</v>
      </c>
      <c r="T21" s="13">
        <f t="shared" si="7"/>
        <v>983454.76000000013</v>
      </c>
      <c r="V21" s="24">
        <f t="shared" si="8"/>
        <v>-1.5041060000000001E-3</v>
      </c>
    </row>
    <row r="22" spans="1:24" x14ac:dyDescent="0.25">
      <c r="A22" s="8">
        <f t="shared" si="9"/>
        <v>18</v>
      </c>
      <c r="B22" s="9">
        <v>43306</v>
      </c>
      <c r="C22" s="8" t="s">
        <v>11</v>
      </c>
      <c r="D22" s="8" t="s">
        <v>5</v>
      </c>
      <c r="E22" s="8" t="s">
        <v>5</v>
      </c>
      <c r="F22" s="8" t="s">
        <v>5</v>
      </c>
      <c r="G22" s="10">
        <f t="shared" si="10"/>
        <v>983454.76000000013</v>
      </c>
      <c r="H22" s="11">
        <f t="shared" si="11"/>
        <v>0.1</v>
      </c>
      <c r="I22" s="12">
        <f t="shared" si="1"/>
        <v>30</v>
      </c>
      <c r="J22" s="13">
        <f t="shared" si="12"/>
        <v>8083.1883041131805</v>
      </c>
      <c r="K22" s="13">
        <f t="shared" si="2"/>
        <v>8083.19</v>
      </c>
      <c r="L22" s="13">
        <f t="shared" si="3"/>
        <v>8083.1899999999987</v>
      </c>
      <c r="M22" s="13">
        <f t="shared" si="4"/>
        <v>49554.64</v>
      </c>
      <c r="N22" s="27">
        <f>N19</f>
        <v>57637.83</v>
      </c>
      <c r="O22" s="13">
        <v>0</v>
      </c>
      <c r="P22" s="13"/>
      <c r="Q22" s="13">
        <f t="shared" si="13"/>
        <v>0</v>
      </c>
      <c r="R22" s="13">
        <f t="shared" si="5"/>
        <v>0</v>
      </c>
      <c r="S22" s="13">
        <f t="shared" si="6"/>
        <v>0</v>
      </c>
      <c r="T22" s="13">
        <f t="shared" si="7"/>
        <v>933900.12000000011</v>
      </c>
      <c r="V22" s="24">
        <f t="shared" si="8"/>
        <v>-1.6958870000000001E-3</v>
      </c>
    </row>
    <row r="23" spans="1:24" x14ac:dyDescent="0.25">
      <c r="A23" s="8">
        <f t="shared" si="9"/>
        <v>19</v>
      </c>
      <c r="B23" s="9">
        <v>43337</v>
      </c>
      <c r="C23" s="8" t="s">
        <v>11</v>
      </c>
      <c r="D23" s="8" t="s">
        <v>5</v>
      </c>
      <c r="E23" s="8" t="s">
        <v>11</v>
      </c>
      <c r="F23" s="8" t="s">
        <v>11</v>
      </c>
      <c r="G23" s="10">
        <f t="shared" si="10"/>
        <v>933900.12000000011</v>
      </c>
      <c r="H23" s="11">
        <f t="shared" si="11"/>
        <v>0.1</v>
      </c>
      <c r="I23" s="12">
        <f t="shared" si="1"/>
        <v>31</v>
      </c>
      <c r="J23" s="13">
        <f t="shared" si="12"/>
        <v>7931.752747948618</v>
      </c>
      <c r="K23" s="13">
        <f t="shared" si="2"/>
        <v>7931.75</v>
      </c>
      <c r="L23" s="13">
        <f t="shared" si="3"/>
        <v>0</v>
      </c>
      <c r="M23" s="13">
        <f t="shared" si="4"/>
        <v>0</v>
      </c>
      <c r="N23" s="13">
        <v>0</v>
      </c>
      <c r="O23" s="13">
        <v>0</v>
      </c>
      <c r="P23" s="13"/>
      <c r="Q23" s="13">
        <f t="shared" si="13"/>
        <v>0</v>
      </c>
      <c r="R23" s="13">
        <f t="shared" si="5"/>
        <v>7931.75</v>
      </c>
      <c r="S23" s="13">
        <f t="shared" si="6"/>
        <v>7931.75</v>
      </c>
      <c r="T23" s="13">
        <f t="shared" si="7"/>
        <v>941831.87000000011</v>
      </c>
      <c r="V23" s="24">
        <f t="shared" si="8"/>
        <v>2.747949E-3</v>
      </c>
    </row>
    <row r="24" spans="1:24" x14ac:dyDescent="0.25">
      <c r="A24" s="8">
        <f t="shared" si="9"/>
        <v>20</v>
      </c>
      <c r="B24" s="9">
        <v>43368</v>
      </c>
      <c r="C24" s="8" t="s">
        <v>11</v>
      </c>
      <c r="D24" s="8" t="s">
        <v>5</v>
      </c>
      <c r="E24" s="8" t="s">
        <v>11</v>
      </c>
      <c r="F24" s="8" t="s">
        <v>11</v>
      </c>
      <c r="G24" s="10">
        <f t="shared" si="10"/>
        <v>941831.87000000011</v>
      </c>
      <c r="H24" s="11">
        <f t="shared" si="11"/>
        <v>0.1</v>
      </c>
      <c r="I24" s="12">
        <f t="shared" si="1"/>
        <v>31</v>
      </c>
      <c r="J24" s="13">
        <f t="shared" si="12"/>
        <v>7999.1227397298235</v>
      </c>
      <c r="K24" s="13">
        <f t="shared" si="2"/>
        <v>7999.12</v>
      </c>
      <c r="L24" s="13">
        <f t="shared" si="3"/>
        <v>0</v>
      </c>
      <c r="M24" s="13">
        <f t="shared" si="4"/>
        <v>0</v>
      </c>
      <c r="N24" s="13">
        <v>0</v>
      </c>
      <c r="O24" s="13">
        <v>0</v>
      </c>
      <c r="P24" s="13"/>
      <c r="Q24" s="13">
        <f t="shared" si="13"/>
        <v>0</v>
      </c>
      <c r="R24" s="13">
        <f t="shared" si="5"/>
        <v>7999.12</v>
      </c>
      <c r="S24" s="13">
        <f t="shared" si="6"/>
        <v>7999.12</v>
      </c>
      <c r="T24" s="13">
        <f t="shared" si="7"/>
        <v>949830.99000000011</v>
      </c>
      <c r="V24" s="24">
        <f t="shared" si="8"/>
        <v>2.7397300000000001E-3</v>
      </c>
    </row>
    <row r="25" spans="1:24" x14ac:dyDescent="0.25">
      <c r="A25" s="8">
        <f t="shared" si="9"/>
        <v>21</v>
      </c>
      <c r="B25" s="9">
        <v>43398</v>
      </c>
      <c r="C25" s="8" t="s">
        <v>11</v>
      </c>
      <c r="D25" s="8" t="s">
        <v>5</v>
      </c>
      <c r="E25" s="8" t="s">
        <v>5</v>
      </c>
      <c r="F25" s="8" t="s">
        <v>5</v>
      </c>
      <c r="G25" s="10">
        <f t="shared" si="10"/>
        <v>949830.99000000011</v>
      </c>
      <c r="H25" s="11">
        <v>0.105</v>
      </c>
      <c r="I25" s="12">
        <f t="shared" si="1"/>
        <v>30</v>
      </c>
      <c r="J25" s="13">
        <f t="shared" si="12"/>
        <v>7806.8327945245228</v>
      </c>
      <c r="K25" s="13">
        <f t="shared" si="2"/>
        <v>7806.83</v>
      </c>
      <c r="L25" s="13">
        <f t="shared" si="3"/>
        <v>7806.8300000000008</v>
      </c>
      <c r="M25" s="13">
        <f t="shared" si="4"/>
        <v>49831</v>
      </c>
      <c r="N25" s="27">
        <f>N22</f>
        <v>57637.83</v>
      </c>
      <c r="O25" s="13">
        <v>0</v>
      </c>
      <c r="P25" s="13"/>
      <c r="Q25" s="13">
        <f t="shared" si="13"/>
        <v>0</v>
      </c>
      <c r="R25" s="13">
        <f t="shared" si="5"/>
        <v>0</v>
      </c>
      <c r="S25" s="13">
        <f t="shared" si="6"/>
        <v>0</v>
      </c>
      <c r="T25" s="13">
        <f t="shared" si="7"/>
        <v>899999.99000000011</v>
      </c>
      <c r="V25" s="24">
        <f t="shared" si="8"/>
        <v>2.794525E-3</v>
      </c>
      <c r="W25" s="3">
        <f>$T$3*(100%-10%)</f>
        <v>900000</v>
      </c>
      <c r="X25" s="5">
        <f>T25-W25</f>
        <v>-9.9999998928979039E-3</v>
      </c>
    </row>
    <row r="26" spans="1:24" x14ac:dyDescent="0.25">
      <c r="A26" s="8">
        <f t="shared" si="9"/>
        <v>22</v>
      </c>
      <c r="B26" s="9">
        <v>43429</v>
      </c>
      <c r="C26" s="8" t="s">
        <v>11</v>
      </c>
      <c r="D26" s="8" t="s">
        <v>5</v>
      </c>
      <c r="E26" s="8" t="s">
        <v>11</v>
      </c>
      <c r="F26" s="8" t="s">
        <v>11</v>
      </c>
      <c r="G26" s="10">
        <f t="shared" si="10"/>
        <v>899999.99000000011</v>
      </c>
      <c r="H26" s="11">
        <f t="shared" si="11"/>
        <v>0.105</v>
      </c>
      <c r="I26" s="12">
        <f t="shared" si="1"/>
        <v>31</v>
      </c>
      <c r="J26" s="13">
        <f t="shared" si="12"/>
        <v>8026.0301026071929</v>
      </c>
      <c r="K26" s="13">
        <f t="shared" si="2"/>
        <v>8026.03</v>
      </c>
      <c r="L26" s="13">
        <f t="shared" si="3"/>
        <v>0</v>
      </c>
      <c r="M26" s="13">
        <f t="shared" si="4"/>
        <v>0</v>
      </c>
      <c r="N26" s="13">
        <v>0</v>
      </c>
      <c r="O26" s="13">
        <v>0</v>
      </c>
      <c r="P26" s="13"/>
      <c r="Q26" s="13">
        <f t="shared" si="13"/>
        <v>0</v>
      </c>
      <c r="R26" s="13">
        <f t="shared" si="5"/>
        <v>8026.03</v>
      </c>
      <c r="S26" s="13">
        <f t="shared" si="6"/>
        <v>8026.03</v>
      </c>
      <c r="T26" s="13">
        <f t="shared" si="7"/>
        <v>908026.02000000014</v>
      </c>
      <c r="V26" s="24">
        <f t="shared" si="8"/>
        <v>1.02607E-4</v>
      </c>
    </row>
    <row r="27" spans="1:24" x14ac:dyDescent="0.25">
      <c r="A27" s="8">
        <f t="shared" si="9"/>
        <v>23</v>
      </c>
      <c r="B27" s="9">
        <v>43459</v>
      </c>
      <c r="C27" s="8" t="s">
        <v>11</v>
      </c>
      <c r="D27" s="8" t="s">
        <v>5</v>
      </c>
      <c r="E27" s="8" t="s">
        <v>11</v>
      </c>
      <c r="F27" s="8" t="s">
        <v>11</v>
      </c>
      <c r="G27" s="10">
        <f t="shared" si="10"/>
        <v>908026.02000000014</v>
      </c>
      <c r="H27" s="11">
        <f t="shared" si="11"/>
        <v>0.105</v>
      </c>
      <c r="I27" s="12">
        <f t="shared" si="1"/>
        <v>30</v>
      </c>
      <c r="J27" s="13">
        <f t="shared" si="12"/>
        <v>7836.3890423330295</v>
      </c>
      <c r="K27" s="13">
        <f t="shared" si="2"/>
        <v>7836.39</v>
      </c>
      <c r="L27" s="13">
        <f t="shared" si="3"/>
        <v>0</v>
      </c>
      <c r="M27" s="13">
        <f t="shared" si="4"/>
        <v>0</v>
      </c>
      <c r="N27" s="13">
        <v>0</v>
      </c>
      <c r="O27" s="13">
        <v>0</v>
      </c>
      <c r="P27" s="13"/>
      <c r="Q27" s="13">
        <f t="shared" si="13"/>
        <v>0</v>
      </c>
      <c r="R27" s="13">
        <f t="shared" si="5"/>
        <v>7836.39</v>
      </c>
      <c r="S27" s="13">
        <f t="shared" si="6"/>
        <v>7836.39</v>
      </c>
      <c r="T27" s="13">
        <f t="shared" si="7"/>
        <v>915862.41000000015</v>
      </c>
      <c r="V27" s="24">
        <f t="shared" si="8"/>
        <v>-9.5766700000000005E-4</v>
      </c>
    </row>
    <row r="28" spans="1:24" x14ac:dyDescent="0.25">
      <c r="A28" s="8">
        <f t="shared" si="9"/>
        <v>24</v>
      </c>
      <c r="B28" s="9">
        <v>43490</v>
      </c>
      <c r="C28" s="8" t="s">
        <v>11</v>
      </c>
      <c r="D28" s="8" t="s">
        <v>5</v>
      </c>
      <c r="E28" s="8" t="s">
        <v>5</v>
      </c>
      <c r="F28" s="8" t="s">
        <v>5</v>
      </c>
      <c r="G28" s="10">
        <f t="shared" si="10"/>
        <v>915862.41000000015</v>
      </c>
      <c r="H28" s="11">
        <f t="shared" si="11"/>
        <v>0.105</v>
      </c>
      <c r="I28" s="12">
        <f t="shared" si="1"/>
        <v>31</v>
      </c>
      <c r="J28" s="13">
        <f t="shared" si="12"/>
        <v>8167.4843698672476</v>
      </c>
      <c r="K28" s="13">
        <f t="shared" si="2"/>
        <v>8167.48</v>
      </c>
      <c r="L28" s="13">
        <f t="shared" si="3"/>
        <v>8167.4799999999987</v>
      </c>
      <c r="M28" s="13">
        <f t="shared" si="4"/>
        <v>80544.31</v>
      </c>
      <c r="N28" s="26">
        <v>88711.79</v>
      </c>
      <c r="O28" s="13">
        <v>0</v>
      </c>
      <c r="P28" s="13"/>
      <c r="Q28" s="13">
        <f t="shared" si="13"/>
        <v>0</v>
      </c>
      <c r="R28" s="13">
        <f t="shared" si="5"/>
        <v>0</v>
      </c>
      <c r="S28" s="13">
        <f t="shared" si="6"/>
        <v>0</v>
      </c>
      <c r="T28" s="13">
        <f t="shared" si="7"/>
        <v>835318.10000000009</v>
      </c>
      <c r="V28" s="24">
        <f t="shared" si="8"/>
        <v>4.3698670000000004E-3</v>
      </c>
    </row>
    <row r="29" spans="1:24" x14ac:dyDescent="0.25">
      <c r="A29" s="8">
        <f t="shared" si="9"/>
        <v>25</v>
      </c>
      <c r="B29" s="9">
        <v>43521</v>
      </c>
      <c r="C29" s="8" t="s">
        <v>11</v>
      </c>
      <c r="D29" s="8" t="s">
        <v>5</v>
      </c>
      <c r="E29" s="8" t="s">
        <v>11</v>
      </c>
      <c r="F29" s="8" t="s">
        <v>11</v>
      </c>
      <c r="G29" s="10">
        <f t="shared" si="10"/>
        <v>835318.10000000009</v>
      </c>
      <c r="H29" s="11">
        <f t="shared" si="11"/>
        <v>0.105</v>
      </c>
      <c r="I29" s="12">
        <f t="shared" si="1"/>
        <v>31</v>
      </c>
      <c r="J29" s="13">
        <f t="shared" si="12"/>
        <v>7449.2109876752193</v>
      </c>
      <c r="K29" s="13">
        <f t="shared" si="2"/>
        <v>7449.21</v>
      </c>
      <c r="L29" s="13">
        <f t="shared" si="3"/>
        <v>0</v>
      </c>
      <c r="M29" s="13">
        <f t="shared" si="4"/>
        <v>0</v>
      </c>
      <c r="N29" s="13">
        <v>0</v>
      </c>
      <c r="O29" s="13">
        <v>0</v>
      </c>
      <c r="P29" s="13"/>
      <c r="Q29" s="13">
        <f t="shared" si="13"/>
        <v>0</v>
      </c>
      <c r="R29" s="13">
        <f t="shared" si="5"/>
        <v>7449.21</v>
      </c>
      <c r="S29" s="13">
        <f t="shared" si="6"/>
        <v>7449.21</v>
      </c>
      <c r="T29" s="13">
        <f t="shared" si="7"/>
        <v>842767.31</v>
      </c>
      <c r="V29" s="24">
        <f t="shared" si="8"/>
        <v>9.8767499999999992E-4</v>
      </c>
    </row>
    <row r="30" spans="1:24" x14ac:dyDescent="0.25">
      <c r="A30" s="8">
        <f t="shared" si="9"/>
        <v>26</v>
      </c>
      <c r="B30" s="9">
        <v>43549</v>
      </c>
      <c r="C30" s="8" t="s">
        <v>11</v>
      </c>
      <c r="D30" s="8" t="s">
        <v>5</v>
      </c>
      <c r="E30" s="8" t="s">
        <v>11</v>
      </c>
      <c r="F30" s="8" t="s">
        <v>11</v>
      </c>
      <c r="G30" s="10">
        <f t="shared" si="10"/>
        <v>842767.31</v>
      </c>
      <c r="H30" s="11">
        <f t="shared" si="11"/>
        <v>0.105</v>
      </c>
      <c r="I30" s="12">
        <f t="shared" si="1"/>
        <v>28</v>
      </c>
      <c r="J30" s="13">
        <f t="shared" si="12"/>
        <v>6788.3184983599322</v>
      </c>
      <c r="K30" s="13">
        <f t="shared" si="2"/>
        <v>6788.32</v>
      </c>
      <c r="L30" s="13">
        <f t="shared" si="3"/>
        <v>0</v>
      </c>
      <c r="M30" s="13">
        <f t="shared" si="4"/>
        <v>0</v>
      </c>
      <c r="N30" s="13">
        <v>0</v>
      </c>
      <c r="O30" s="13">
        <v>0</v>
      </c>
      <c r="P30" s="13"/>
      <c r="Q30" s="13">
        <f t="shared" si="13"/>
        <v>0</v>
      </c>
      <c r="R30" s="13">
        <f t="shared" si="5"/>
        <v>6788.32</v>
      </c>
      <c r="S30" s="13">
        <f t="shared" si="6"/>
        <v>6788.32</v>
      </c>
      <c r="T30" s="13">
        <f t="shared" si="7"/>
        <v>849555.63</v>
      </c>
      <c r="V30" s="24">
        <f t="shared" si="8"/>
        <v>-1.50164E-3</v>
      </c>
    </row>
    <row r="31" spans="1:24" x14ac:dyDescent="0.25">
      <c r="A31" s="8">
        <f t="shared" si="9"/>
        <v>27</v>
      </c>
      <c r="B31" s="9">
        <v>43580</v>
      </c>
      <c r="C31" s="8" t="s">
        <v>11</v>
      </c>
      <c r="D31" s="8" t="s">
        <v>5</v>
      </c>
      <c r="E31" s="8" t="s">
        <v>5</v>
      </c>
      <c r="F31" s="8" t="s">
        <v>5</v>
      </c>
      <c r="G31" s="10">
        <f t="shared" si="10"/>
        <v>849555.63</v>
      </c>
      <c r="H31" s="11">
        <f t="shared" si="11"/>
        <v>0.105</v>
      </c>
      <c r="I31" s="12">
        <f t="shared" si="1"/>
        <v>31</v>
      </c>
      <c r="J31" s="13">
        <f t="shared" si="12"/>
        <v>7576.1726782230135</v>
      </c>
      <c r="K31" s="13">
        <f t="shared" si="2"/>
        <v>7576.17</v>
      </c>
      <c r="L31" s="13">
        <f t="shared" si="3"/>
        <v>7576.17</v>
      </c>
      <c r="M31" s="13">
        <f t="shared" si="4"/>
        <v>81135.62</v>
      </c>
      <c r="N31" s="27">
        <f>N28</f>
        <v>88711.79</v>
      </c>
      <c r="O31" s="13">
        <v>0</v>
      </c>
      <c r="P31" s="13"/>
      <c r="Q31" s="13">
        <f t="shared" si="13"/>
        <v>0</v>
      </c>
      <c r="R31" s="13">
        <f t="shared" si="5"/>
        <v>0</v>
      </c>
      <c r="S31" s="13">
        <f t="shared" si="6"/>
        <v>0</v>
      </c>
      <c r="T31" s="13">
        <f t="shared" si="7"/>
        <v>768420.01</v>
      </c>
      <c r="V31" s="24">
        <f t="shared" si="8"/>
        <v>2.678223E-3</v>
      </c>
    </row>
    <row r="32" spans="1:24" x14ac:dyDescent="0.25">
      <c r="A32" s="8">
        <f t="shared" si="9"/>
        <v>28</v>
      </c>
      <c r="B32" s="9">
        <v>43610</v>
      </c>
      <c r="C32" s="8" t="s">
        <v>11</v>
      </c>
      <c r="D32" s="8" t="s">
        <v>5</v>
      </c>
      <c r="E32" s="8" t="s">
        <v>11</v>
      </c>
      <c r="F32" s="8" t="s">
        <v>11</v>
      </c>
      <c r="G32" s="10">
        <f t="shared" si="10"/>
        <v>768420.01</v>
      </c>
      <c r="H32" s="11">
        <f t="shared" si="11"/>
        <v>0.105</v>
      </c>
      <c r="I32" s="12">
        <f t="shared" si="1"/>
        <v>30</v>
      </c>
      <c r="J32" s="13">
        <f t="shared" si="12"/>
        <v>6631.5726275380684</v>
      </c>
      <c r="K32" s="13">
        <f t="shared" si="2"/>
        <v>6631.57</v>
      </c>
      <c r="L32" s="13">
        <f t="shared" si="3"/>
        <v>0</v>
      </c>
      <c r="M32" s="13">
        <f t="shared" si="4"/>
        <v>0</v>
      </c>
      <c r="N32" s="13">
        <v>0</v>
      </c>
      <c r="O32" s="13">
        <v>0</v>
      </c>
      <c r="P32" s="13"/>
      <c r="Q32" s="13">
        <f t="shared" si="13"/>
        <v>0</v>
      </c>
      <c r="R32" s="13">
        <f t="shared" si="5"/>
        <v>6631.57</v>
      </c>
      <c r="S32" s="13">
        <f t="shared" si="6"/>
        <v>6631.57</v>
      </c>
      <c r="T32" s="13">
        <f t="shared" si="7"/>
        <v>775051.58</v>
      </c>
      <c r="V32" s="24">
        <f t="shared" si="8"/>
        <v>2.627538E-3</v>
      </c>
    </row>
    <row r="33" spans="1:24" x14ac:dyDescent="0.25">
      <c r="A33" s="8">
        <f t="shared" si="9"/>
        <v>29</v>
      </c>
      <c r="B33" s="9">
        <v>43641</v>
      </c>
      <c r="C33" s="8" t="s">
        <v>11</v>
      </c>
      <c r="D33" s="8" t="s">
        <v>5</v>
      </c>
      <c r="E33" s="8" t="s">
        <v>11</v>
      </c>
      <c r="F33" s="8" t="s">
        <v>11</v>
      </c>
      <c r="G33" s="10">
        <f t="shared" si="10"/>
        <v>775051.58</v>
      </c>
      <c r="H33" s="11">
        <f t="shared" si="11"/>
        <v>0.105</v>
      </c>
      <c r="I33" s="12">
        <f t="shared" si="1"/>
        <v>31</v>
      </c>
      <c r="J33" s="13">
        <f t="shared" si="12"/>
        <v>6911.7639779489582</v>
      </c>
      <c r="K33" s="13">
        <f t="shared" si="2"/>
        <v>6911.76</v>
      </c>
      <c r="L33" s="13">
        <f t="shared" si="3"/>
        <v>0</v>
      </c>
      <c r="M33" s="13">
        <f t="shared" si="4"/>
        <v>0</v>
      </c>
      <c r="N33" s="13">
        <v>0</v>
      </c>
      <c r="O33" s="13">
        <v>0</v>
      </c>
      <c r="P33" s="13"/>
      <c r="Q33" s="13">
        <f t="shared" si="13"/>
        <v>0</v>
      </c>
      <c r="R33" s="13">
        <f t="shared" si="5"/>
        <v>6911.76</v>
      </c>
      <c r="S33" s="13">
        <f t="shared" si="6"/>
        <v>6911.76</v>
      </c>
      <c r="T33" s="13">
        <f t="shared" si="7"/>
        <v>781963.34</v>
      </c>
      <c r="V33" s="24">
        <f t="shared" si="8"/>
        <v>3.9779489999999997E-3</v>
      </c>
    </row>
    <row r="34" spans="1:24" x14ac:dyDescent="0.25">
      <c r="A34" s="8">
        <f t="shared" si="9"/>
        <v>30</v>
      </c>
      <c r="B34" s="9">
        <v>43671</v>
      </c>
      <c r="C34" s="8" t="s">
        <v>11</v>
      </c>
      <c r="D34" s="8" t="s">
        <v>5</v>
      </c>
      <c r="E34" s="8" t="s">
        <v>5</v>
      </c>
      <c r="F34" s="8" t="s">
        <v>5</v>
      </c>
      <c r="G34" s="10">
        <f t="shared" si="10"/>
        <v>781963.34</v>
      </c>
      <c r="H34" s="11">
        <v>0.11</v>
      </c>
      <c r="I34" s="12">
        <f t="shared" si="1"/>
        <v>30</v>
      </c>
      <c r="J34" s="13">
        <f t="shared" si="12"/>
        <v>6748.454720414752</v>
      </c>
      <c r="K34" s="13">
        <f t="shared" si="2"/>
        <v>6748.45</v>
      </c>
      <c r="L34" s="13">
        <f t="shared" si="3"/>
        <v>6748.4499999999989</v>
      </c>
      <c r="M34" s="13">
        <f t="shared" si="4"/>
        <v>81963.34</v>
      </c>
      <c r="N34" s="27">
        <f>N31</f>
        <v>88711.79</v>
      </c>
      <c r="O34" s="13">
        <v>0</v>
      </c>
      <c r="P34" s="13"/>
      <c r="Q34" s="13">
        <f t="shared" si="13"/>
        <v>0</v>
      </c>
      <c r="R34" s="13">
        <f t="shared" si="5"/>
        <v>0</v>
      </c>
      <c r="S34" s="13">
        <f t="shared" si="6"/>
        <v>0</v>
      </c>
      <c r="T34" s="13">
        <f t="shared" si="7"/>
        <v>700000</v>
      </c>
      <c r="V34" s="24">
        <f t="shared" si="8"/>
        <v>4.7204150000000004E-3</v>
      </c>
      <c r="W34" s="3">
        <f>$T$3*(100%-30%)</f>
        <v>700000</v>
      </c>
      <c r="X34" s="5">
        <f>T34-W34</f>
        <v>0</v>
      </c>
    </row>
    <row r="35" spans="1:24" x14ac:dyDescent="0.25">
      <c r="A35" s="8">
        <f t="shared" si="9"/>
        <v>31</v>
      </c>
      <c r="B35" s="9">
        <v>43702</v>
      </c>
      <c r="C35" s="8" t="s">
        <v>11</v>
      </c>
      <c r="D35" s="8" t="s">
        <v>5</v>
      </c>
      <c r="E35" s="8" t="s">
        <v>11</v>
      </c>
      <c r="F35" s="8" t="s">
        <v>11</v>
      </c>
      <c r="G35" s="10">
        <f t="shared" si="10"/>
        <v>700000</v>
      </c>
      <c r="H35" s="11">
        <f t="shared" si="11"/>
        <v>0.11</v>
      </c>
      <c r="I35" s="12">
        <f t="shared" si="1"/>
        <v>31</v>
      </c>
      <c r="J35" s="13">
        <f t="shared" si="12"/>
        <v>6539.7307478122602</v>
      </c>
      <c r="K35" s="13">
        <f t="shared" si="2"/>
        <v>6539.73</v>
      </c>
      <c r="L35" s="13">
        <f t="shared" si="3"/>
        <v>0</v>
      </c>
      <c r="M35" s="13">
        <f t="shared" si="4"/>
        <v>0</v>
      </c>
      <c r="N35" s="13">
        <v>0</v>
      </c>
      <c r="O35" s="13">
        <v>0</v>
      </c>
      <c r="P35" s="13"/>
      <c r="Q35" s="13">
        <f t="shared" si="13"/>
        <v>0</v>
      </c>
      <c r="R35" s="13">
        <f t="shared" si="5"/>
        <v>6539.73</v>
      </c>
      <c r="S35" s="13">
        <f t="shared" si="6"/>
        <v>6539.73</v>
      </c>
      <c r="T35" s="13">
        <f t="shared" si="7"/>
        <v>706539.73</v>
      </c>
      <c r="V35" s="24">
        <f t="shared" si="8"/>
        <v>7.4781200000000004E-4</v>
      </c>
    </row>
    <row r="36" spans="1:24" x14ac:dyDescent="0.25">
      <c r="A36" s="8">
        <f t="shared" si="9"/>
        <v>32</v>
      </c>
      <c r="B36" s="9">
        <v>43733</v>
      </c>
      <c r="C36" s="8" t="s">
        <v>11</v>
      </c>
      <c r="D36" s="8" t="s">
        <v>5</v>
      </c>
      <c r="E36" s="8" t="s">
        <v>11</v>
      </c>
      <c r="F36" s="8" t="s">
        <v>11</v>
      </c>
      <c r="G36" s="10">
        <f t="shared" si="10"/>
        <v>706539.73</v>
      </c>
      <c r="H36" s="11">
        <f t="shared" si="11"/>
        <v>0.11</v>
      </c>
      <c r="I36" s="12">
        <f t="shared" si="1"/>
        <v>31</v>
      </c>
      <c r="J36" s="13">
        <f t="shared" si="12"/>
        <v>6600.8239787709035</v>
      </c>
      <c r="K36" s="13">
        <f t="shared" si="2"/>
        <v>6600.82</v>
      </c>
      <c r="L36" s="13">
        <f t="shared" si="3"/>
        <v>0</v>
      </c>
      <c r="M36" s="13">
        <f t="shared" si="4"/>
        <v>0</v>
      </c>
      <c r="N36" s="13">
        <v>0</v>
      </c>
      <c r="O36" s="13">
        <v>0</v>
      </c>
      <c r="P36" s="13"/>
      <c r="Q36" s="13">
        <f t="shared" si="13"/>
        <v>0</v>
      </c>
      <c r="R36" s="13">
        <f t="shared" si="5"/>
        <v>6600.82</v>
      </c>
      <c r="S36" s="13">
        <f t="shared" si="6"/>
        <v>6600.82</v>
      </c>
      <c r="T36" s="13">
        <f t="shared" si="7"/>
        <v>713140.54999999993</v>
      </c>
      <c r="V36" s="24">
        <f t="shared" si="8"/>
        <v>3.9787709999999999E-3</v>
      </c>
    </row>
    <row r="37" spans="1:24" x14ac:dyDescent="0.25">
      <c r="A37" s="8">
        <f t="shared" si="9"/>
        <v>33</v>
      </c>
      <c r="B37" s="9">
        <v>43763</v>
      </c>
      <c r="C37" s="8" t="s">
        <v>11</v>
      </c>
      <c r="D37" s="8" t="s">
        <v>5</v>
      </c>
      <c r="E37" s="8" t="s">
        <v>5</v>
      </c>
      <c r="F37" s="8" t="s">
        <v>5</v>
      </c>
      <c r="G37" s="10">
        <f t="shared" si="10"/>
        <v>713140.54999999993</v>
      </c>
      <c r="H37" s="11">
        <f t="shared" si="11"/>
        <v>0.11</v>
      </c>
      <c r="I37" s="12">
        <f t="shared" si="1"/>
        <v>30</v>
      </c>
      <c r="J37" s="13">
        <f t="shared" si="12"/>
        <v>6447.5760746614096</v>
      </c>
      <c r="K37" s="13">
        <f t="shared" si="2"/>
        <v>6447.58</v>
      </c>
      <c r="L37" s="13">
        <f t="shared" si="3"/>
        <v>6447.58</v>
      </c>
      <c r="M37" s="13">
        <f t="shared" si="4"/>
        <v>110343.67</v>
      </c>
      <c r="N37" s="26">
        <v>116791.25</v>
      </c>
      <c r="O37" s="13">
        <v>0</v>
      </c>
      <c r="P37" s="13"/>
      <c r="Q37" s="13">
        <f t="shared" si="13"/>
        <v>0</v>
      </c>
      <c r="R37" s="13">
        <f t="shared" si="5"/>
        <v>0</v>
      </c>
      <c r="S37" s="13">
        <f t="shared" si="6"/>
        <v>0</v>
      </c>
      <c r="T37" s="13">
        <f t="shared" si="7"/>
        <v>602796.87999999989</v>
      </c>
      <c r="V37" s="24">
        <f t="shared" si="8"/>
        <v>-3.9253389999999999E-3</v>
      </c>
    </row>
    <row r="38" spans="1:24" x14ac:dyDescent="0.25">
      <c r="A38" s="8">
        <f t="shared" si="9"/>
        <v>34</v>
      </c>
      <c r="B38" s="9">
        <v>43794</v>
      </c>
      <c r="C38" s="8" t="s">
        <v>11</v>
      </c>
      <c r="D38" s="8" t="s">
        <v>5</v>
      </c>
      <c r="E38" s="8" t="s">
        <v>11</v>
      </c>
      <c r="F38" s="8" t="s">
        <v>11</v>
      </c>
      <c r="G38" s="10">
        <f t="shared" si="10"/>
        <v>602796.87999999989</v>
      </c>
      <c r="H38" s="11">
        <f t="shared" si="11"/>
        <v>0.11</v>
      </c>
      <c r="I38" s="12">
        <f t="shared" si="1"/>
        <v>31</v>
      </c>
      <c r="J38" s="13">
        <f t="shared" si="12"/>
        <v>5631.6052823322316</v>
      </c>
      <c r="K38" s="13">
        <f t="shared" si="2"/>
        <v>5631.61</v>
      </c>
      <c r="L38" s="13">
        <f t="shared" si="3"/>
        <v>0</v>
      </c>
      <c r="M38" s="13">
        <f t="shared" si="4"/>
        <v>0</v>
      </c>
      <c r="N38" s="13">
        <v>0</v>
      </c>
      <c r="O38" s="13">
        <v>0</v>
      </c>
      <c r="P38" s="13"/>
      <c r="Q38" s="13">
        <f t="shared" si="13"/>
        <v>0</v>
      </c>
      <c r="R38" s="13">
        <f t="shared" si="5"/>
        <v>5631.61</v>
      </c>
      <c r="S38" s="13">
        <f t="shared" si="6"/>
        <v>5631.61</v>
      </c>
      <c r="T38" s="13">
        <f t="shared" si="7"/>
        <v>608428.48999999987</v>
      </c>
      <c r="V38" s="24">
        <f t="shared" si="8"/>
        <v>-4.7176680000000004E-3</v>
      </c>
    </row>
    <row r="39" spans="1:24" x14ac:dyDescent="0.25">
      <c r="A39" s="8">
        <f t="shared" si="9"/>
        <v>35</v>
      </c>
      <c r="B39" s="9">
        <v>43824</v>
      </c>
      <c r="C39" s="8" t="s">
        <v>11</v>
      </c>
      <c r="D39" s="8" t="s">
        <v>5</v>
      </c>
      <c r="E39" s="8" t="s">
        <v>11</v>
      </c>
      <c r="F39" s="8" t="s">
        <v>11</v>
      </c>
      <c r="G39" s="10">
        <f t="shared" si="10"/>
        <v>608428.48999999987</v>
      </c>
      <c r="H39" s="11">
        <f t="shared" si="11"/>
        <v>0.11</v>
      </c>
      <c r="I39" s="12">
        <f t="shared" si="1"/>
        <v>30</v>
      </c>
      <c r="J39" s="13">
        <f t="shared" si="12"/>
        <v>5500.8556028799439</v>
      </c>
      <c r="K39" s="13">
        <f t="shared" si="2"/>
        <v>5500.86</v>
      </c>
      <c r="L39" s="13">
        <f t="shared" si="3"/>
        <v>0</v>
      </c>
      <c r="M39" s="13">
        <f t="shared" si="4"/>
        <v>0</v>
      </c>
      <c r="N39" s="13">
        <v>0</v>
      </c>
      <c r="O39" s="13">
        <v>0</v>
      </c>
      <c r="P39" s="13"/>
      <c r="Q39" s="13">
        <f t="shared" si="13"/>
        <v>0</v>
      </c>
      <c r="R39" s="13">
        <f t="shared" si="5"/>
        <v>5500.86</v>
      </c>
      <c r="S39" s="13">
        <f t="shared" si="6"/>
        <v>5500.86</v>
      </c>
      <c r="T39" s="13">
        <f t="shared" si="7"/>
        <v>613929.34999999986</v>
      </c>
      <c r="V39" s="24">
        <f t="shared" si="8"/>
        <v>-4.39712E-3</v>
      </c>
    </row>
    <row r="40" spans="1:24" x14ac:dyDescent="0.25">
      <c r="A40" s="8">
        <f t="shared" si="9"/>
        <v>36</v>
      </c>
      <c r="B40" s="9">
        <v>43855</v>
      </c>
      <c r="C40" s="8" t="s">
        <v>11</v>
      </c>
      <c r="D40" s="8" t="s">
        <v>5</v>
      </c>
      <c r="E40" s="8" t="s">
        <v>5</v>
      </c>
      <c r="F40" s="8" t="s">
        <v>5</v>
      </c>
      <c r="G40" s="10">
        <f t="shared" si="10"/>
        <v>613929.34999999986</v>
      </c>
      <c r="H40" s="11">
        <f t="shared" si="11"/>
        <v>0.11</v>
      </c>
      <c r="I40" s="12">
        <f t="shared" si="1"/>
        <v>31</v>
      </c>
      <c r="J40" s="13">
        <f t="shared" si="12"/>
        <v>5735.6095302772583</v>
      </c>
      <c r="K40" s="13">
        <f t="shared" si="2"/>
        <v>5735.61</v>
      </c>
      <c r="L40" s="13">
        <f t="shared" si="3"/>
        <v>5735.61</v>
      </c>
      <c r="M40" s="13">
        <f t="shared" si="4"/>
        <v>111055.64</v>
      </c>
      <c r="N40" s="27">
        <f>N37</f>
        <v>116791.25</v>
      </c>
      <c r="O40" s="13">
        <v>0</v>
      </c>
      <c r="P40" s="13"/>
      <c r="Q40" s="13">
        <f t="shared" si="13"/>
        <v>0</v>
      </c>
      <c r="R40" s="13">
        <f t="shared" si="5"/>
        <v>0</v>
      </c>
      <c r="S40" s="13">
        <f t="shared" si="6"/>
        <v>0</v>
      </c>
      <c r="T40" s="13">
        <f t="shared" si="7"/>
        <v>502873.70999999985</v>
      </c>
      <c r="V40" s="24">
        <f t="shared" si="8"/>
        <v>-4.6972300000000002E-4</v>
      </c>
    </row>
    <row r="41" spans="1:24" x14ac:dyDescent="0.25">
      <c r="A41" s="8">
        <f t="shared" si="9"/>
        <v>37</v>
      </c>
      <c r="B41" s="9">
        <v>43886</v>
      </c>
      <c r="C41" s="8" t="s">
        <v>11</v>
      </c>
      <c r="D41" s="8" t="s">
        <v>5</v>
      </c>
      <c r="E41" s="8" t="s">
        <v>11</v>
      </c>
      <c r="F41" s="8" t="s">
        <v>11</v>
      </c>
      <c r="G41" s="10">
        <f t="shared" si="10"/>
        <v>502873.70999999985</v>
      </c>
      <c r="H41" s="11">
        <f t="shared" si="11"/>
        <v>0.11</v>
      </c>
      <c r="I41" s="12">
        <f t="shared" si="1"/>
        <v>31</v>
      </c>
      <c r="J41" s="13">
        <f t="shared" si="12"/>
        <v>4698.0799442496018</v>
      </c>
      <c r="K41" s="13">
        <f t="shared" si="2"/>
        <v>4698.08</v>
      </c>
      <c r="L41" s="13">
        <f t="shared" si="3"/>
        <v>0</v>
      </c>
      <c r="M41" s="13">
        <f t="shared" si="4"/>
        <v>0</v>
      </c>
      <c r="N41" s="13">
        <v>0</v>
      </c>
      <c r="O41" s="13">
        <v>0</v>
      </c>
      <c r="P41" s="13"/>
      <c r="Q41" s="13">
        <f t="shared" si="13"/>
        <v>0</v>
      </c>
      <c r="R41" s="13">
        <f t="shared" si="5"/>
        <v>4698.08</v>
      </c>
      <c r="S41" s="13">
        <f t="shared" si="6"/>
        <v>4698.08</v>
      </c>
      <c r="T41" s="13">
        <f t="shared" si="7"/>
        <v>507571.78999999986</v>
      </c>
      <c r="V41" s="24">
        <f t="shared" si="8"/>
        <v>-5.575E-5</v>
      </c>
    </row>
    <row r="42" spans="1:24" x14ac:dyDescent="0.25">
      <c r="A42" s="8">
        <f t="shared" si="9"/>
        <v>38</v>
      </c>
      <c r="B42" s="9">
        <v>43915</v>
      </c>
      <c r="C42" s="8" t="s">
        <v>11</v>
      </c>
      <c r="D42" s="8" t="s">
        <v>5</v>
      </c>
      <c r="E42" s="8" t="s">
        <v>11</v>
      </c>
      <c r="F42" s="8" t="s">
        <v>11</v>
      </c>
      <c r="G42" s="10">
        <f t="shared" si="10"/>
        <v>507571.78999999986</v>
      </c>
      <c r="H42" s="11">
        <f t="shared" si="11"/>
        <v>0.11</v>
      </c>
      <c r="I42" s="12">
        <f t="shared" si="1"/>
        <v>29</v>
      </c>
      <c r="J42" s="13">
        <f t="shared" si="12"/>
        <v>4436.0383280856158</v>
      </c>
      <c r="K42" s="13">
        <f t="shared" si="2"/>
        <v>4436.04</v>
      </c>
      <c r="L42" s="13">
        <f t="shared" si="3"/>
        <v>0</v>
      </c>
      <c r="M42" s="13">
        <f t="shared" si="4"/>
        <v>0</v>
      </c>
      <c r="N42" s="13">
        <v>0</v>
      </c>
      <c r="O42" s="13">
        <v>0</v>
      </c>
      <c r="P42" s="13"/>
      <c r="Q42" s="13">
        <f t="shared" si="13"/>
        <v>0</v>
      </c>
      <c r="R42" s="13">
        <f t="shared" si="5"/>
        <v>4436.04</v>
      </c>
      <c r="S42" s="13">
        <f t="shared" si="6"/>
        <v>4436.04</v>
      </c>
      <c r="T42" s="13">
        <f t="shared" si="7"/>
        <v>512007.82999999984</v>
      </c>
      <c r="V42" s="24">
        <f t="shared" si="8"/>
        <v>-1.671914E-3</v>
      </c>
    </row>
    <row r="43" spans="1:24" x14ac:dyDescent="0.25">
      <c r="A43" s="8">
        <f t="shared" si="9"/>
        <v>39</v>
      </c>
      <c r="B43" s="9">
        <v>43946</v>
      </c>
      <c r="C43" s="8" t="s">
        <v>11</v>
      </c>
      <c r="D43" s="8" t="s">
        <v>5</v>
      </c>
      <c r="E43" s="8" t="s">
        <v>5</v>
      </c>
      <c r="F43" s="8" t="s">
        <v>5</v>
      </c>
      <c r="G43" s="10">
        <f t="shared" si="10"/>
        <v>512007.82999999984</v>
      </c>
      <c r="H43" s="11">
        <v>0.115</v>
      </c>
      <c r="I43" s="12">
        <f t="shared" si="1"/>
        <v>31</v>
      </c>
      <c r="J43" s="13">
        <f t="shared" si="12"/>
        <v>4783.4139453462722</v>
      </c>
      <c r="K43" s="13">
        <f t="shared" si="2"/>
        <v>4783.41</v>
      </c>
      <c r="L43" s="13">
        <f t="shared" si="3"/>
        <v>4783.4100000000008</v>
      </c>
      <c r="M43" s="13">
        <f t="shared" si="4"/>
        <v>112007.84</v>
      </c>
      <c r="N43" s="27">
        <f>N40</f>
        <v>116791.25</v>
      </c>
      <c r="O43" s="13">
        <v>0</v>
      </c>
      <c r="P43" s="13"/>
      <c r="Q43" s="13">
        <f t="shared" si="13"/>
        <v>0</v>
      </c>
      <c r="R43" s="13">
        <f t="shared" si="5"/>
        <v>0</v>
      </c>
      <c r="S43" s="13">
        <f t="shared" si="6"/>
        <v>0</v>
      </c>
      <c r="T43" s="13">
        <f t="shared" si="7"/>
        <v>399999.98999999987</v>
      </c>
      <c r="V43" s="24">
        <f t="shared" si="8"/>
        <v>3.9453459999999997E-3</v>
      </c>
      <c r="W43" s="3">
        <f>$T$3*(100%-60%)</f>
        <v>400000</v>
      </c>
      <c r="X43" s="5">
        <f>T43-W43</f>
        <v>-1.0000000125728548E-2</v>
      </c>
    </row>
    <row r="44" spans="1:24" x14ac:dyDescent="0.25">
      <c r="A44" s="8">
        <f t="shared" si="9"/>
        <v>40</v>
      </c>
      <c r="B44" s="9">
        <v>43976</v>
      </c>
      <c r="C44" s="8" t="s">
        <v>11</v>
      </c>
      <c r="D44" s="8" t="s">
        <v>5</v>
      </c>
      <c r="E44" s="8" t="s">
        <v>11</v>
      </c>
      <c r="F44" s="8" t="s">
        <v>11</v>
      </c>
      <c r="G44" s="10">
        <f t="shared" si="10"/>
        <v>399999.98999999987</v>
      </c>
      <c r="H44" s="11">
        <f t="shared" si="11"/>
        <v>0.115</v>
      </c>
      <c r="I44" s="12">
        <f t="shared" si="1"/>
        <v>30</v>
      </c>
      <c r="J44" s="13">
        <f t="shared" si="12"/>
        <v>3780.8257686336701</v>
      </c>
      <c r="K44" s="13">
        <f t="shared" si="2"/>
        <v>3780.83</v>
      </c>
      <c r="L44" s="13">
        <f t="shared" si="3"/>
        <v>0</v>
      </c>
      <c r="M44" s="13">
        <f t="shared" si="4"/>
        <v>0</v>
      </c>
      <c r="N44" s="13">
        <v>0</v>
      </c>
      <c r="O44" s="13">
        <v>0</v>
      </c>
      <c r="P44" s="13"/>
      <c r="Q44" s="13">
        <f t="shared" si="13"/>
        <v>0</v>
      </c>
      <c r="R44" s="13">
        <f t="shared" si="5"/>
        <v>3780.83</v>
      </c>
      <c r="S44" s="13">
        <f t="shared" si="6"/>
        <v>3780.83</v>
      </c>
      <c r="T44" s="13">
        <f t="shared" si="7"/>
        <v>403780.81999999989</v>
      </c>
      <c r="V44" s="24">
        <f t="shared" si="8"/>
        <v>-4.2313660000000003E-3</v>
      </c>
    </row>
    <row r="45" spans="1:24" x14ac:dyDescent="0.25">
      <c r="A45" s="8">
        <f t="shared" si="9"/>
        <v>41</v>
      </c>
      <c r="B45" s="9">
        <v>44007</v>
      </c>
      <c r="C45" s="8" t="s">
        <v>11</v>
      </c>
      <c r="D45" s="8" t="s">
        <v>5</v>
      </c>
      <c r="E45" s="8" t="s">
        <v>11</v>
      </c>
      <c r="F45" s="8" t="s">
        <v>11</v>
      </c>
      <c r="G45" s="10">
        <f t="shared" si="10"/>
        <v>403780.81999999989</v>
      </c>
      <c r="H45" s="11">
        <f t="shared" si="11"/>
        <v>0.115</v>
      </c>
      <c r="I45" s="12">
        <f t="shared" si="1"/>
        <v>31</v>
      </c>
      <c r="J45" s="13">
        <f t="shared" si="12"/>
        <v>3943.7728187709854</v>
      </c>
      <c r="K45" s="13">
        <f t="shared" si="2"/>
        <v>3943.77</v>
      </c>
      <c r="L45" s="13">
        <f t="shared" si="3"/>
        <v>0</v>
      </c>
      <c r="M45" s="13">
        <f t="shared" si="4"/>
        <v>0</v>
      </c>
      <c r="N45" s="13">
        <v>0</v>
      </c>
      <c r="O45" s="13">
        <v>0</v>
      </c>
      <c r="P45" s="13"/>
      <c r="Q45" s="13">
        <f t="shared" si="13"/>
        <v>0</v>
      </c>
      <c r="R45" s="13">
        <f t="shared" si="5"/>
        <v>3943.77</v>
      </c>
      <c r="S45" s="13">
        <f t="shared" si="6"/>
        <v>3943.77</v>
      </c>
      <c r="T45" s="13">
        <f t="shared" si="7"/>
        <v>407724.58999999991</v>
      </c>
      <c r="V45" s="24">
        <f t="shared" si="8"/>
        <v>2.8187709999999999E-3</v>
      </c>
    </row>
    <row r="46" spans="1:24" x14ac:dyDescent="0.25">
      <c r="A46" s="8">
        <f t="shared" si="9"/>
        <v>42</v>
      </c>
      <c r="B46" s="9">
        <v>44037</v>
      </c>
      <c r="C46" s="8" t="s">
        <v>11</v>
      </c>
      <c r="D46" s="8" t="s">
        <v>5</v>
      </c>
      <c r="E46" s="8" t="s">
        <v>5</v>
      </c>
      <c r="F46" s="8" t="s">
        <v>5</v>
      </c>
      <c r="G46" s="10">
        <f t="shared" si="10"/>
        <v>407724.58999999991</v>
      </c>
      <c r="H46" s="11">
        <f t="shared" si="11"/>
        <v>0.115</v>
      </c>
      <c r="I46" s="12">
        <f t="shared" si="1"/>
        <v>30</v>
      </c>
      <c r="J46" s="13">
        <f t="shared" si="12"/>
        <v>3853.837984524424</v>
      </c>
      <c r="K46" s="13">
        <f t="shared" si="2"/>
        <v>3853.84</v>
      </c>
      <c r="L46" s="13">
        <f t="shared" si="3"/>
        <v>3853.8400000000006</v>
      </c>
      <c r="M46" s="13">
        <f t="shared" si="4"/>
        <v>137315.07</v>
      </c>
      <c r="N46" s="26">
        <v>141168.91</v>
      </c>
      <c r="O46" s="13">
        <v>0</v>
      </c>
      <c r="P46" s="13"/>
      <c r="Q46" s="13">
        <f t="shared" si="13"/>
        <v>0</v>
      </c>
      <c r="R46" s="13">
        <f t="shared" si="5"/>
        <v>0</v>
      </c>
      <c r="S46" s="13">
        <f t="shared" si="6"/>
        <v>0</v>
      </c>
      <c r="T46" s="13">
        <f t="shared" si="7"/>
        <v>270409.5199999999</v>
      </c>
      <c r="V46" s="24">
        <f t="shared" si="8"/>
        <v>-2.015476E-3</v>
      </c>
    </row>
    <row r="47" spans="1:24" x14ac:dyDescent="0.25">
      <c r="A47" s="8">
        <f t="shared" si="9"/>
        <v>43</v>
      </c>
      <c r="B47" s="9">
        <v>44068</v>
      </c>
      <c r="C47" s="8" t="s">
        <v>11</v>
      </c>
      <c r="D47" s="8" t="s">
        <v>5</v>
      </c>
      <c r="E47" s="8" t="s">
        <v>11</v>
      </c>
      <c r="F47" s="8" t="s">
        <v>11</v>
      </c>
      <c r="G47" s="10">
        <f t="shared" si="10"/>
        <v>270409.5199999999</v>
      </c>
      <c r="H47" s="11">
        <f t="shared" si="11"/>
        <v>0.115</v>
      </c>
      <c r="I47" s="12">
        <f t="shared" si="1"/>
        <v>31</v>
      </c>
      <c r="J47" s="13">
        <f t="shared" si="12"/>
        <v>2641.1211045239993</v>
      </c>
      <c r="K47" s="13">
        <f t="shared" si="2"/>
        <v>2641.12</v>
      </c>
      <c r="L47" s="13">
        <f t="shared" si="3"/>
        <v>0</v>
      </c>
      <c r="M47" s="13">
        <f t="shared" si="4"/>
        <v>0</v>
      </c>
      <c r="N47" s="13">
        <v>0</v>
      </c>
      <c r="O47" s="13">
        <v>0</v>
      </c>
      <c r="P47" s="13"/>
      <c r="Q47" s="13">
        <f t="shared" si="13"/>
        <v>0</v>
      </c>
      <c r="R47" s="13">
        <f t="shared" si="5"/>
        <v>2641.12</v>
      </c>
      <c r="S47" s="13">
        <f t="shared" si="6"/>
        <v>2641.12</v>
      </c>
      <c r="T47" s="13">
        <f t="shared" si="7"/>
        <v>273050.6399999999</v>
      </c>
      <c r="V47" s="24">
        <f t="shared" si="8"/>
        <v>1.104524E-3</v>
      </c>
    </row>
    <row r="48" spans="1:24" x14ac:dyDescent="0.25">
      <c r="A48" s="8">
        <f t="shared" si="9"/>
        <v>44</v>
      </c>
      <c r="B48" s="9">
        <v>44099</v>
      </c>
      <c r="C48" s="8" t="s">
        <v>11</v>
      </c>
      <c r="D48" s="8" t="s">
        <v>5</v>
      </c>
      <c r="E48" s="8" t="s">
        <v>11</v>
      </c>
      <c r="F48" s="8" t="s">
        <v>11</v>
      </c>
      <c r="G48" s="10">
        <f t="shared" si="10"/>
        <v>273050.6399999999</v>
      </c>
      <c r="H48" s="11">
        <f t="shared" si="11"/>
        <v>0.115</v>
      </c>
      <c r="I48" s="12">
        <f t="shared" si="1"/>
        <v>31</v>
      </c>
      <c r="J48" s="13">
        <f t="shared" si="12"/>
        <v>2666.9203691815333</v>
      </c>
      <c r="K48" s="13">
        <f t="shared" si="2"/>
        <v>2666.92</v>
      </c>
      <c r="L48" s="13">
        <f t="shared" si="3"/>
        <v>0</v>
      </c>
      <c r="M48" s="13">
        <f t="shared" si="4"/>
        <v>0</v>
      </c>
      <c r="N48" s="13">
        <v>0</v>
      </c>
      <c r="O48" s="13">
        <v>0</v>
      </c>
      <c r="P48" s="13"/>
      <c r="Q48" s="13">
        <f t="shared" si="13"/>
        <v>0</v>
      </c>
      <c r="R48" s="13">
        <f t="shared" si="5"/>
        <v>2666.92</v>
      </c>
      <c r="S48" s="13">
        <f t="shared" si="6"/>
        <v>2666.92</v>
      </c>
      <c r="T48" s="13">
        <f t="shared" si="7"/>
        <v>275717.55999999988</v>
      </c>
      <c r="V48" s="24">
        <f t="shared" si="8"/>
        <v>3.6918200000000002E-4</v>
      </c>
    </row>
    <row r="49" spans="1:24" x14ac:dyDescent="0.25">
      <c r="A49" s="8">
        <f t="shared" si="9"/>
        <v>45</v>
      </c>
      <c r="B49" s="9">
        <v>44129</v>
      </c>
      <c r="C49" s="8" t="s">
        <v>11</v>
      </c>
      <c r="D49" s="8" t="s">
        <v>5</v>
      </c>
      <c r="E49" s="8" t="s">
        <v>5</v>
      </c>
      <c r="F49" s="8" t="s">
        <v>5</v>
      </c>
      <c r="G49" s="10">
        <f t="shared" si="10"/>
        <v>275717.55999999988</v>
      </c>
      <c r="H49" s="11">
        <f t="shared" si="11"/>
        <v>0.115</v>
      </c>
      <c r="I49" s="12">
        <f t="shared" si="1"/>
        <v>30</v>
      </c>
      <c r="J49" s="13">
        <f t="shared" si="12"/>
        <v>2606.0978541135059</v>
      </c>
      <c r="K49" s="13">
        <f t="shared" si="2"/>
        <v>2606.1</v>
      </c>
      <c r="L49" s="13">
        <f t="shared" si="3"/>
        <v>2606.1000000000004</v>
      </c>
      <c r="M49" s="13">
        <f t="shared" si="4"/>
        <v>138562.81</v>
      </c>
      <c r="N49" s="27">
        <f>N46</f>
        <v>141168.91</v>
      </c>
      <c r="O49" s="13">
        <v>0</v>
      </c>
      <c r="P49" s="13"/>
      <c r="Q49" s="13">
        <f t="shared" si="13"/>
        <v>0</v>
      </c>
      <c r="R49" s="13">
        <f t="shared" si="5"/>
        <v>0</v>
      </c>
      <c r="S49" s="13">
        <f t="shared" si="6"/>
        <v>0</v>
      </c>
      <c r="T49" s="13">
        <f t="shared" si="7"/>
        <v>137154.74999999988</v>
      </c>
      <c r="V49" s="24">
        <f t="shared" si="8"/>
        <v>-2.1458860000000001E-3</v>
      </c>
    </row>
    <row r="50" spans="1:24" x14ac:dyDescent="0.25">
      <c r="A50" s="8">
        <f t="shared" si="9"/>
        <v>46</v>
      </c>
      <c r="B50" s="9">
        <v>44160</v>
      </c>
      <c r="C50" s="8" t="s">
        <v>11</v>
      </c>
      <c r="D50" s="8" t="s">
        <v>5</v>
      </c>
      <c r="E50" s="8" t="s">
        <v>11</v>
      </c>
      <c r="F50" s="8" t="s">
        <v>11</v>
      </c>
      <c r="G50" s="10">
        <f t="shared" si="10"/>
        <v>137154.74999999988</v>
      </c>
      <c r="H50" s="11">
        <f t="shared" si="11"/>
        <v>0.115</v>
      </c>
      <c r="I50" s="12">
        <f t="shared" si="1"/>
        <v>31</v>
      </c>
      <c r="J50" s="13">
        <f t="shared" si="12"/>
        <v>1339.6052068537247</v>
      </c>
      <c r="K50" s="13">
        <f t="shared" si="2"/>
        <v>1339.61</v>
      </c>
      <c r="L50" s="13">
        <f t="shared" si="3"/>
        <v>0</v>
      </c>
      <c r="M50" s="13">
        <f t="shared" si="4"/>
        <v>0</v>
      </c>
      <c r="N50" s="13">
        <v>0</v>
      </c>
      <c r="O50" s="13">
        <v>0</v>
      </c>
      <c r="P50" s="13"/>
      <c r="Q50" s="13">
        <f t="shared" si="13"/>
        <v>0</v>
      </c>
      <c r="R50" s="13">
        <f t="shared" si="5"/>
        <v>1339.61</v>
      </c>
      <c r="S50" s="13">
        <f t="shared" si="6"/>
        <v>1339.61</v>
      </c>
      <c r="T50" s="13">
        <f t="shared" si="7"/>
        <v>138494.35999999987</v>
      </c>
      <c r="V50" s="24">
        <f t="shared" si="8"/>
        <v>-4.7931459999999999E-3</v>
      </c>
    </row>
    <row r="51" spans="1:24" x14ac:dyDescent="0.25">
      <c r="A51" s="8">
        <f t="shared" si="9"/>
        <v>47</v>
      </c>
      <c r="B51" s="9">
        <v>44190</v>
      </c>
      <c r="C51" s="8" t="s">
        <v>11</v>
      </c>
      <c r="D51" s="8" t="s">
        <v>5</v>
      </c>
      <c r="E51" s="8" t="s">
        <v>11</v>
      </c>
      <c r="F51" s="8" t="s">
        <v>11</v>
      </c>
      <c r="G51" s="10">
        <f t="shared" si="10"/>
        <v>138494.35999999987</v>
      </c>
      <c r="H51" s="11">
        <f t="shared" si="11"/>
        <v>0.115</v>
      </c>
      <c r="I51" s="12">
        <f t="shared" si="1"/>
        <v>30</v>
      </c>
      <c r="J51" s="13">
        <f t="shared" si="12"/>
        <v>1309.0514863060534</v>
      </c>
      <c r="K51" s="13">
        <f t="shared" si="2"/>
        <v>1309.05</v>
      </c>
      <c r="L51" s="13">
        <f t="shared" si="3"/>
        <v>0</v>
      </c>
      <c r="M51" s="13">
        <f t="shared" si="4"/>
        <v>0</v>
      </c>
      <c r="N51" s="13">
        <v>0</v>
      </c>
      <c r="O51" s="13">
        <v>0</v>
      </c>
      <c r="P51" s="13"/>
      <c r="Q51" s="13">
        <f t="shared" si="13"/>
        <v>0</v>
      </c>
      <c r="R51" s="13">
        <f t="shared" si="5"/>
        <v>1309.05</v>
      </c>
      <c r="S51" s="13">
        <f t="shared" si="6"/>
        <v>1309.05</v>
      </c>
      <c r="T51" s="13">
        <f>T50-M51+O51+S51-P51</f>
        <v>139803.40999999986</v>
      </c>
      <c r="V51" s="24">
        <f t="shared" si="8"/>
        <v>1.486306E-3</v>
      </c>
    </row>
    <row r="52" spans="1:24" x14ac:dyDescent="0.25">
      <c r="A52" s="8">
        <f t="shared" si="9"/>
        <v>48</v>
      </c>
      <c r="B52" s="9">
        <v>44221</v>
      </c>
      <c r="C52" s="8" t="s">
        <v>11</v>
      </c>
      <c r="D52" s="8" t="s">
        <v>5</v>
      </c>
      <c r="E52" s="8" t="s">
        <v>5</v>
      </c>
      <c r="F52" s="8" t="s">
        <v>5</v>
      </c>
      <c r="G52" s="10">
        <f t="shared" si="10"/>
        <v>139803.40999999986</v>
      </c>
      <c r="H52" s="11">
        <f t="shared" si="11"/>
        <v>0.115</v>
      </c>
      <c r="I52" s="12">
        <f t="shared" si="1"/>
        <v>31</v>
      </c>
      <c r="J52" s="13">
        <f t="shared" si="12"/>
        <v>1365.4786278128481</v>
      </c>
      <c r="K52" s="13">
        <f t="shared" si="2"/>
        <v>1365.48</v>
      </c>
      <c r="L52" s="13">
        <f>K52+R51-S51</f>
        <v>1365.4799999999998</v>
      </c>
      <c r="M52" s="13">
        <f>T51</f>
        <v>139803.40999999986</v>
      </c>
      <c r="N52" s="27">
        <f>M52+L52</f>
        <v>141168.88999999987</v>
      </c>
      <c r="O52" s="13">
        <v>0</v>
      </c>
      <c r="P52" s="13"/>
      <c r="Q52" s="13">
        <f t="shared" si="13"/>
        <v>0</v>
      </c>
      <c r="R52" s="13">
        <f t="shared" si="5"/>
        <v>0</v>
      </c>
      <c r="S52" s="13">
        <f t="shared" si="6"/>
        <v>0</v>
      </c>
      <c r="T52" s="13">
        <f t="shared" si="7"/>
        <v>0</v>
      </c>
      <c r="W52" s="3"/>
      <c r="X52" s="5">
        <f>N52-N46</f>
        <v>-2.0000000135041773E-2</v>
      </c>
    </row>
    <row r="53" spans="1:24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6">
        <f>SUM(J3:J52)</f>
        <v>317038.91868206317</v>
      </c>
      <c r="K53" s="16"/>
      <c r="L53" s="16">
        <f>SUM(L3:L52)</f>
        <v>175914.72000000003</v>
      </c>
      <c r="M53" s="16">
        <f>SUM(M3:M52)</f>
        <v>1141124.19</v>
      </c>
      <c r="N53" s="16">
        <f>SUM(N3:N52)</f>
        <v>1317038.9099999999</v>
      </c>
      <c r="O53" s="15"/>
      <c r="P53" s="15"/>
      <c r="Q53" s="16">
        <f>SUM(Q3:Q52)</f>
        <v>0</v>
      </c>
      <c r="R53" s="15"/>
      <c r="S53" s="16">
        <f>SUM(S3:S52)</f>
        <v>141124.19</v>
      </c>
      <c r="T53" s="15"/>
    </row>
  </sheetData>
  <dataValidations count="2">
    <dataValidation type="list" allowBlank="1" showInputMessage="1" showErrorMessage="1" sqref="H1">
      <formula1>"PD,AD"</formula1>
    </dataValidation>
    <dataValidation type="list" allowBlank="1" showInputMessage="1" showErrorMessage="1" sqref="S1">
      <formula1>"DD, PS, FI, ET, NI"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X53"/>
  <sheetViews>
    <sheetView workbookViewId="0">
      <pane ySplit="2" topLeftCell="A27" activePane="bottomLeft" state="frozen"/>
      <selection pane="bottomLeft" activeCell="N52" sqref="N52"/>
    </sheetView>
  </sheetViews>
  <sheetFormatPr defaultRowHeight="15" x14ac:dyDescent="0.25"/>
  <cols>
    <col min="1" max="1" width="5.5703125" style="1" bestFit="1" customWidth="1"/>
    <col min="2" max="2" width="10.140625" style="1" bestFit="1" customWidth="1"/>
    <col min="3" max="3" width="6.140625" style="1" bestFit="1" customWidth="1"/>
    <col min="4" max="4" width="4.28515625" style="1" bestFit="1" customWidth="1"/>
    <col min="5" max="5" width="7" style="1" bestFit="1" customWidth="1"/>
    <col min="6" max="6" width="4.42578125" style="1" bestFit="1" customWidth="1"/>
    <col min="7" max="7" width="13.7109375" style="1" bestFit="1" customWidth="1"/>
    <col min="8" max="8" width="7.140625" style="1" bestFit="1" customWidth="1"/>
    <col min="9" max="9" width="5.140625" style="1" bestFit="1" customWidth="1"/>
    <col min="10" max="10" width="18" style="1" bestFit="1" customWidth="1"/>
    <col min="11" max="11" width="18" style="1" customWidth="1"/>
    <col min="12" max="12" width="13.28515625" style="1" bestFit="1" customWidth="1"/>
    <col min="13" max="14" width="12.5703125" style="1" bestFit="1" customWidth="1"/>
    <col min="15" max="15" width="13.5703125" style="1" bestFit="1" customWidth="1"/>
    <col min="16" max="16" width="11" style="1" bestFit="1" customWidth="1"/>
    <col min="17" max="17" width="11" style="1" customWidth="1"/>
    <col min="18" max="18" width="11.140625" style="1" bestFit="1" customWidth="1"/>
    <col min="19" max="19" width="11" style="1" bestFit="1" customWidth="1"/>
    <col min="20" max="20" width="12.5703125" style="1" bestFit="1" customWidth="1"/>
    <col min="21" max="21" width="9.140625" style="1"/>
    <col min="22" max="22" width="10.7109375" style="1" hidden="1" customWidth="1"/>
    <col min="23" max="23" width="16.5703125" style="1" bestFit="1" customWidth="1"/>
    <col min="24" max="24" width="11.5703125" style="1" bestFit="1" customWidth="1"/>
    <col min="25" max="16384" width="9.140625" style="1"/>
  </cols>
  <sheetData>
    <row r="1" spans="1:24" x14ac:dyDescent="0.25">
      <c r="G1" s="1" t="s">
        <v>21</v>
      </c>
      <c r="H1" s="17" t="s">
        <v>26</v>
      </c>
      <c r="J1" s="1" t="s">
        <v>33</v>
      </c>
      <c r="K1" s="1" t="s">
        <v>34</v>
      </c>
      <c r="N1" s="3">
        <v>83333.333333333328</v>
      </c>
      <c r="O1" s="5">
        <f>N1-M52</f>
        <v>-50000.006666666377</v>
      </c>
      <c r="Q1" s="3" t="s">
        <v>22</v>
      </c>
      <c r="R1" s="3">
        <v>10000</v>
      </c>
      <c r="S1" s="17" t="s">
        <v>30</v>
      </c>
      <c r="T1" s="4">
        <f>ROUND(IF(S1="FI",R1,IF(S1="NI",R1/5,IF(S1="ET",R1/48,0))),2)</f>
        <v>10000</v>
      </c>
    </row>
    <row r="2" spans="1:24" s="2" customFormat="1" x14ac:dyDescent="0.25">
      <c r="A2" s="6" t="s">
        <v>3</v>
      </c>
      <c r="B2" s="7" t="s">
        <v>0</v>
      </c>
      <c r="C2" s="7" t="s">
        <v>19</v>
      </c>
      <c r="D2" s="7" t="s">
        <v>6</v>
      </c>
      <c r="E2" s="7" t="s">
        <v>13</v>
      </c>
      <c r="F2" s="7" t="s">
        <v>7</v>
      </c>
      <c r="G2" s="7" t="s">
        <v>14</v>
      </c>
      <c r="H2" s="7" t="s">
        <v>2</v>
      </c>
      <c r="I2" s="7" t="s">
        <v>1</v>
      </c>
      <c r="J2" s="7" t="s">
        <v>15</v>
      </c>
      <c r="K2" s="7" t="s">
        <v>28</v>
      </c>
      <c r="L2" s="7" t="s">
        <v>16</v>
      </c>
      <c r="M2" s="7" t="s">
        <v>10</v>
      </c>
      <c r="N2" s="7" t="s">
        <v>9</v>
      </c>
      <c r="O2" s="7" t="s">
        <v>8</v>
      </c>
      <c r="P2" s="7" t="s">
        <v>20</v>
      </c>
      <c r="Q2" s="7" t="s">
        <v>24</v>
      </c>
      <c r="R2" s="7" t="s">
        <v>17</v>
      </c>
      <c r="S2" s="7" t="s">
        <v>25</v>
      </c>
      <c r="T2" s="7" t="s">
        <v>4</v>
      </c>
      <c r="V2" s="2" t="s">
        <v>29</v>
      </c>
      <c r="W2" s="2" t="s">
        <v>36</v>
      </c>
      <c r="X2" s="2" t="s">
        <v>37</v>
      </c>
    </row>
    <row r="3" spans="1:24" x14ac:dyDescent="0.25">
      <c r="A3" s="8">
        <v>0</v>
      </c>
      <c r="B3" s="9">
        <v>42745</v>
      </c>
      <c r="C3" s="9"/>
      <c r="D3" s="8" t="s">
        <v>11</v>
      </c>
      <c r="E3" s="8" t="s">
        <v>11</v>
      </c>
      <c r="F3" s="8" t="s">
        <v>11</v>
      </c>
      <c r="G3" s="10">
        <v>0</v>
      </c>
      <c r="H3" s="11">
        <v>0.1</v>
      </c>
      <c r="I3" s="12">
        <v>0</v>
      </c>
      <c r="J3" s="13">
        <v>0</v>
      </c>
      <c r="K3" s="13"/>
      <c r="L3" s="13">
        <v>0</v>
      </c>
      <c r="M3" s="13">
        <v>0</v>
      </c>
      <c r="N3" s="13">
        <f>IF(F3&lt;&gt;"Y",0,IF(A3=24,(G3+L3),#REF!))</f>
        <v>0</v>
      </c>
      <c r="O3" s="13">
        <v>1100000</v>
      </c>
      <c r="P3" s="13">
        <v>100000</v>
      </c>
      <c r="Q3" s="13">
        <v>0</v>
      </c>
      <c r="R3" s="13">
        <v>0</v>
      </c>
      <c r="S3" s="13">
        <f>IF(D3="Y",R3,0)</f>
        <v>0</v>
      </c>
      <c r="T3" s="13">
        <f>IF(S1="PS",O3-P3+R1,O3-P3)</f>
        <v>1000000</v>
      </c>
    </row>
    <row r="4" spans="1:24" x14ac:dyDescent="0.25">
      <c r="A4" s="18" t="s">
        <v>12</v>
      </c>
      <c r="B4" s="19">
        <v>42760</v>
      </c>
      <c r="C4" s="19" t="s">
        <v>11</v>
      </c>
      <c r="D4" s="18" t="s">
        <v>11</v>
      </c>
      <c r="E4" s="18" t="s">
        <v>5</v>
      </c>
      <c r="F4" s="18" t="s">
        <v>11</v>
      </c>
      <c r="G4" s="25">
        <f>T3</f>
        <v>1000000</v>
      </c>
      <c r="H4" s="21">
        <f>H3</f>
        <v>0.1</v>
      </c>
      <c r="I4" s="22">
        <f>IF($H$1="PD",(360*(YEAR(B4)-YEAR(B3)))+(30*(MONTH(B4)-MONTH(B3)))+(DAY(B4)-DAY(B3)),B4-B3)</f>
        <v>15</v>
      </c>
      <c r="J4" s="23">
        <f>G4*H3*I4/365</f>
        <v>4109.58904109589</v>
      </c>
      <c r="K4" s="23">
        <f>ROUND(J4,2)</f>
        <v>4109.59</v>
      </c>
      <c r="L4" s="23">
        <f t="shared" ref="L4:L16" si="0">IF(F4="N",IF(E4="Y",K4+R3-S3,0),IF(N4&gt;=(K4+R3-S3),(K4+R3-S3),N4))</f>
        <v>4109.59</v>
      </c>
      <c r="M4" s="23">
        <f t="shared" ref="M4:M16" si="1">N4-L4</f>
        <v>0</v>
      </c>
      <c r="N4" s="23">
        <f t="shared" ref="N4:N16" si="2">IF(F4="Y",$N$1,L4)</f>
        <v>4109.59</v>
      </c>
      <c r="O4" s="23">
        <v>0</v>
      </c>
      <c r="P4" s="23"/>
      <c r="Q4" s="23">
        <v>0</v>
      </c>
      <c r="R4" s="23">
        <f>R3-S3+K4-L4</f>
        <v>0</v>
      </c>
      <c r="S4" s="23">
        <f>IF(D4="Y",R4,0)</f>
        <v>0</v>
      </c>
      <c r="T4" s="23">
        <f>T3-M4+O4+S4-P4</f>
        <v>1000000</v>
      </c>
      <c r="V4" s="24">
        <f>ROUND(J4-K4,9)</f>
        <v>-9.5890400000000001E-4</v>
      </c>
    </row>
    <row r="5" spans="1:24" x14ac:dyDescent="0.25">
      <c r="A5" s="18">
        <v>1</v>
      </c>
      <c r="B5" s="19">
        <v>42791</v>
      </c>
      <c r="C5" s="19" t="s">
        <v>5</v>
      </c>
      <c r="D5" s="18" t="s">
        <v>5</v>
      </c>
      <c r="E5" s="18" t="s">
        <v>5</v>
      </c>
      <c r="F5" s="18" t="s">
        <v>11</v>
      </c>
      <c r="G5" s="25">
        <f>T4</f>
        <v>1000000</v>
      </c>
      <c r="H5" s="21">
        <f>H4</f>
        <v>0.1</v>
      </c>
      <c r="I5" s="22">
        <f t="shared" ref="I5:I52" si="3">IF($H$1="PD",(360*(YEAR(B5)-YEAR(B4)))+(30*(MONTH(B5)-MONTH(B4)))+(DAY(B5)-DAY(B4)),B5-B4)</f>
        <v>31</v>
      </c>
      <c r="J5" s="23">
        <f>(G5*H4*I5/365)+V4</f>
        <v>8493.1497260275064</v>
      </c>
      <c r="K5" s="23">
        <f t="shared" ref="K5:K52" si="4">ROUND(J5,2)</f>
        <v>8493.15</v>
      </c>
      <c r="L5" s="23">
        <f t="shared" si="0"/>
        <v>8493.15</v>
      </c>
      <c r="M5" s="23">
        <f t="shared" si="1"/>
        <v>0</v>
      </c>
      <c r="N5" s="23">
        <f t="shared" si="2"/>
        <v>8493.15</v>
      </c>
      <c r="O5" s="23">
        <v>0</v>
      </c>
      <c r="P5" s="23"/>
      <c r="Q5" s="23">
        <f>IF(S1="FI",R1,T1)</f>
        <v>10000</v>
      </c>
      <c r="R5" s="23">
        <f t="shared" ref="R5:R52" si="5">R4-S4+K5-L5</f>
        <v>0</v>
      </c>
      <c r="S5" s="23">
        <f t="shared" ref="S5:S52" si="6">IF(D5="Y",R5,0)</f>
        <v>0</v>
      </c>
      <c r="T5" s="23">
        <f t="shared" ref="T5:T52" si="7">T4-M5+O5+S5-P5</f>
        <v>1000000</v>
      </c>
      <c r="V5" s="24">
        <f t="shared" ref="V5:V51" si="8">ROUND(J5-K5,9)</f>
        <v>-2.7397199999999999E-4</v>
      </c>
    </row>
    <row r="6" spans="1:24" x14ac:dyDescent="0.25">
      <c r="A6" s="18">
        <f t="shared" ref="A6:A52" si="9">A5+1</f>
        <v>2</v>
      </c>
      <c r="B6" s="19">
        <v>42819</v>
      </c>
      <c r="C6" s="19" t="s">
        <v>5</v>
      </c>
      <c r="D6" s="18" t="s">
        <v>5</v>
      </c>
      <c r="E6" s="18" t="s">
        <v>5</v>
      </c>
      <c r="F6" s="18" t="s">
        <v>11</v>
      </c>
      <c r="G6" s="25">
        <f t="shared" ref="G6:G52" si="10">T5</f>
        <v>1000000</v>
      </c>
      <c r="H6" s="21">
        <f t="shared" ref="H6:H52" si="11">H5</f>
        <v>0.1</v>
      </c>
      <c r="I6" s="22">
        <f t="shared" si="3"/>
        <v>28</v>
      </c>
      <c r="J6" s="23">
        <f t="shared" ref="J6:J52" si="12">(G6*H5*I6/365)+V5</f>
        <v>7671.2326027403287</v>
      </c>
      <c r="K6" s="23">
        <f t="shared" si="4"/>
        <v>7671.23</v>
      </c>
      <c r="L6" s="23">
        <f t="shared" si="0"/>
        <v>7671.23</v>
      </c>
      <c r="M6" s="23">
        <f t="shared" si="1"/>
        <v>0</v>
      </c>
      <c r="N6" s="23">
        <f t="shared" si="2"/>
        <v>7671.23</v>
      </c>
      <c r="O6" s="23">
        <v>0</v>
      </c>
      <c r="P6" s="23"/>
      <c r="Q6" s="23">
        <f>IF(OR($S$1="NI",$S$1="ET"),$T$1,0)</f>
        <v>0</v>
      </c>
      <c r="R6" s="23">
        <f t="shared" si="5"/>
        <v>0</v>
      </c>
      <c r="S6" s="23">
        <f t="shared" si="6"/>
        <v>0</v>
      </c>
      <c r="T6" s="23">
        <f t="shared" si="7"/>
        <v>1000000</v>
      </c>
      <c r="V6" s="24">
        <f t="shared" si="8"/>
        <v>2.6027400000000001E-3</v>
      </c>
    </row>
    <row r="7" spans="1:24" x14ac:dyDescent="0.25">
      <c r="A7" s="18">
        <f t="shared" si="9"/>
        <v>3</v>
      </c>
      <c r="B7" s="19">
        <v>42850</v>
      </c>
      <c r="C7" s="19" t="s">
        <v>5</v>
      </c>
      <c r="D7" s="18" t="s">
        <v>5</v>
      </c>
      <c r="E7" s="18" t="s">
        <v>5</v>
      </c>
      <c r="F7" s="18" t="s">
        <v>11</v>
      </c>
      <c r="G7" s="25">
        <f t="shared" si="10"/>
        <v>1000000</v>
      </c>
      <c r="H7" s="21">
        <f t="shared" si="11"/>
        <v>0.1</v>
      </c>
      <c r="I7" s="22">
        <f t="shared" si="3"/>
        <v>31</v>
      </c>
      <c r="J7" s="23">
        <f t="shared" si="12"/>
        <v>8493.1532876715064</v>
      </c>
      <c r="K7" s="23">
        <f t="shared" si="4"/>
        <v>8493.15</v>
      </c>
      <c r="L7" s="23">
        <f t="shared" si="0"/>
        <v>8493.15</v>
      </c>
      <c r="M7" s="23">
        <f t="shared" si="1"/>
        <v>0</v>
      </c>
      <c r="N7" s="23">
        <f t="shared" si="2"/>
        <v>8493.15</v>
      </c>
      <c r="O7" s="23">
        <v>0</v>
      </c>
      <c r="P7" s="23"/>
      <c r="Q7" s="23">
        <f>IF(OR($S$1="NI",$S$1="ET"),$T$1,0)</f>
        <v>0</v>
      </c>
      <c r="R7" s="23">
        <f t="shared" si="5"/>
        <v>0</v>
      </c>
      <c r="S7" s="23">
        <f t="shared" si="6"/>
        <v>0</v>
      </c>
      <c r="T7" s="23">
        <f t="shared" si="7"/>
        <v>1000000</v>
      </c>
      <c r="V7" s="24">
        <f t="shared" si="8"/>
        <v>3.2876720000000002E-3</v>
      </c>
    </row>
    <row r="8" spans="1:24" x14ac:dyDescent="0.25">
      <c r="A8" s="18">
        <f t="shared" si="9"/>
        <v>4</v>
      </c>
      <c r="B8" s="19">
        <v>42880</v>
      </c>
      <c r="C8" s="19" t="s">
        <v>5</v>
      </c>
      <c r="D8" s="18" t="s">
        <v>5</v>
      </c>
      <c r="E8" s="18" t="s">
        <v>5</v>
      </c>
      <c r="F8" s="18" t="s">
        <v>11</v>
      </c>
      <c r="G8" s="25">
        <f t="shared" si="10"/>
        <v>1000000</v>
      </c>
      <c r="H8" s="21">
        <f t="shared" si="11"/>
        <v>0.1</v>
      </c>
      <c r="I8" s="22">
        <f t="shared" si="3"/>
        <v>30</v>
      </c>
      <c r="J8" s="23">
        <f t="shared" si="12"/>
        <v>8219.1813698637798</v>
      </c>
      <c r="K8" s="23">
        <f t="shared" si="4"/>
        <v>8219.18</v>
      </c>
      <c r="L8" s="23">
        <f t="shared" si="0"/>
        <v>8219.18</v>
      </c>
      <c r="M8" s="23">
        <f t="shared" si="1"/>
        <v>0</v>
      </c>
      <c r="N8" s="23">
        <f t="shared" si="2"/>
        <v>8219.18</v>
      </c>
      <c r="O8" s="23">
        <v>0</v>
      </c>
      <c r="P8" s="23"/>
      <c r="Q8" s="23">
        <f>IF(OR($S$1="NI",$S$1="ET"),$T$1,0)</f>
        <v>0</v>
      </c>
      <c r="R8" s="23">
        <f t="shared" si="5"/>
        <v>0</v>
      </c>
      <c r="S8" s="23">
        <f t="shared" si="6"/>
        <v>0</v>
      </c>
      <c r="T8" s="23">
        <f t="shared" si="7"/>
        <v>1000000</v>
      </c>
      <c r="V8" s="24">
        <f t="shared" si="8"/>
        <v>1.3698639999999999E-3</v>
      </c>
    </row>
    <row r="9" spans="1:24" x14ac:dyDescent="0.25">
      <c r="A9" s="18">
        <f t="shared" si="9"/>
        <v>5</v>
      </c>
      <c r="B9" s="19">
        <v>42911</v>
      </c>
      <c r="C9" s="19" t="s">
        <v>5</v>
      </c>
      <c r="D9" s="18" t="s">
        <v>5</v>
      </c>
      <c r="E9" s="18" t="s">
        <v>5</v>
      </c>
      <c r="F9" s="18" t="s">
        <v>11</v>
      </c>
      <c r="G9" s="25">
        <f t="shared" si="10"/>
        <v>1000000</v>
      </c>
      <c r="H9" s="21">
        <f t="shared" si="11"/>
        <v>0.1</v>
      </c>
      <c r="I9" s="22">
        <f t="shared" si="3"/>
        <v>31</v>
      </c>
      <c r="J9" s="23">
        <f t="shared" si="12"/>
        <v>8493.152054795506</v>
      </c>
      <c r="K9" s="23">
        <f t="shared" si="4"/>
        <v>8493.15</v>
      </c>
      <c r="L9" s="23">
        <f t="shared" si="0"/>
        <v>8493.15</v>
      </c>
      <c r="M9" s="23">
        <f t="shared" si="1"/>
        <v>0</v>
      </c>
      <c r="N9" s="23">
        <f t="shared" si="2"/>
        <v>8493.15</v>
      </c>
      <c r="O9" s="23">
        <v>0</v>
      </c>
      <c r="P9" s="23"/>
      <c r="Q9" s="23">
        <f>IF(OR($S$1="NI",$S$1="ET"),$T$1,0)</f>
        <v>0</v>
      </c>
      <c r="R9" s="23">
        <f t="shared" si="5"/>
        <v>0</v>
      </c>
      <c r="S9" s="23">
        <f t="shared" si="6"/>
        <v>0</v>
      </c>
      <c r="T9" s="23">
        <f t="shared" si="7"/>
        <v>1000000</v>
      </c>
      <c r="V9" s="24">
        <f t="shared" si="8"/>
        <v>2.0547959999999998E-3</v>
      </c>
    </row>
    <row r="10" spans="1:24" x14ac:dyDescent="0.25">
      <c r="A10" s="18">
        <f t="shared" si="9"/>
        <v>6</v>
      </c>
      <c r="B10" s="19">
        <v>42941</v>
      </c>
      <c r="C10" s="19" t="s">
        <v>5</v>
      </c>
      <c r="D10" s="18" t="s">
        <v>5</v>
      </c>
      <c r="E10" s="18" t="s">
        <v>5</v>
      </c>
      <c r="F10" s="18" t="s">
        <v>11</v>
      </c>
      <c r="G10" s="25">
        <f t="shared" si="10"/>
        <v>1000000</v>
      </c>
      <c r="H10" s="21">
        <f t="shared" si="11"/>
        <v>0.1</v>
      </c>
      <c r="I10" s="22">
        <f t="shared" si="3"/>
        <v>30</v>
      </c>
      <c r="J10" s="23">
        <f t="shared" si="12"/>
        <v>8219.1801369877794</v>
      </c>
      <c r="K10" s="23">
        <f t="shared" si="4"/>
        <v>8219.18</v>
      </c>
      <c r="L10" s="23">
        <f t="shared" si="0"/>
        <v>8219.18</v>
      </c>
      <c r="M10" s="23">
        <f t="shared" si="1"/>
        <v>0</v>
      </c>
      <c r="N10" s="23">
        <f t="shared" si="2"/>
        <v>8219.18</v>
      </c>
      <c r="O10" s="23">
        <v>0</v>
      </c>
      <c r="P10" s="23"/>
      <c r="Q10" s="23">
        <f t="shared" ref="Q10:Q52" si="13">IF($S$1="ET",$T$1,0)</f>
        <v>0</v>
      </c>
      <c r="R10" s="23">
        <f t="shared" si="5"/>
        <v>0</v>
      </c>
      <c r="S10" s="23">
        <f t="shared" si="6"/>
        <v>0</v>
      </c>
      <c r="T10" s="23">
        <f t="shared" si="7"/>
        <v>1000000</v>
      </c>
      <c r="V10" s="24">
        <f t="shared" si="8"/>
        <v>1.36988E-4</v>
      </c>
    </row>
    <row r="11" spans="1:24" x14ac:dyDescent="0.25">
      <c r="A11" s="18">
        <f t="shared" si="9"/>
        <v>7</v>
      </c>
      <c r="B11" s="19">
        <v>42972</v>
      </c>
      <c r="C11" s="19" t="s">
        <v>5</v>
      </c>
      <c r="D11" s="18" t="s">
        <v>5</v>
      </c>
      <c r="E11" s="18" t="s">
        <v>5</v>
      </c>
      <c r="F11" s="18" t="s">
        <v>11</v>
      </c>
      <c r="G11" s="25">
        <f t="shared" si="10"/>
        <v>1000000</v>
      </c>
      <c r="H11" s="21">
        <f t="shared" si="11"/>
        <v>0.1</v>
      </c>
      <c r="I11" s="22">
        <f t="shared" si="3"/>
        <v>31</v>
      </c>
      <c r="J11" s="23">
        <f t="shared" si="12"/>
        <v>8493.1508219195057</v>
      </c>
      <c r="K11" s="23">
        <f t="shared" si="4"/>
        <v>8493.15</v>
      </c>
      <c r="L11" s="23">
        <f t="shared" si="0"/>
        <v>8493.15</v>
      </c>
      <c r="M11" s="23">
        <f t="shared" si="1"/>
        <v>0</v>
      </c>
      <c r="N11" s="23">
        <f t="shared" si="2"/>
        <v>8493.15</v>
      </c>
      <c r="O11" s="23">
        <v>0</v>
      </c>
      <c r="P11" s="23"/>
      <c r="Q11" s="23">
        <f t="shared" si="13"/>
        <v>0</v>
      </c>
      <c r="R11" s="23">
        <f t="shared" si="5"/>
        <v>0</v>
      </c>
      <c r="S11" s="23">
        <f t="shared" si="6"/>
        <v>0</v>
      </c>
      <c r="T11" s="23">
        <f t="shared" si="7"/>
        <v>1000000</v>
      </c>
      <c r="V11" s="24">
        <f t="shared" si="8"/>
        <v>8.2191999999999996E-4</v>
      </c>
    </row>
    <row r="12" spans="1:24" x14ac:dyDescent="0.25">
      <c r="A12" s="18">
        <f t="shared" si="9"/>
        <v>8</v>
      </c>
      <c r="B12" s="19">
        <v>43003</v>
      </c>
      <c r="C12" s="19" t="s">
        <v>5</v>
      </c>
      <c r="D12" s="18" t="s">
        <v>5</v>
      </c>
      <c r="E12" s="18" t="s">
        <v>5</v>
      </c>
      <c r="F12" s="18" t="s">
        <v>11</v>
      </c>
      <c r="G12" s="25">
        <f t="shared" si="10"/>
        <v>1000000</v>
      </c>
      <c r="H12" s="21">
        <f t="shared" si="11"/>
        <v>0.1</v>
      </c>
      <c r="I12" s="22">
        <f t="shared" si="3"/>
        <v>31</v>
      </c>
      <c r="J12" s="23">
        <f t="shared" si="12"/>
        <v>8493.1515068515073</v>
      </c>
      <c r="K12" s="23">
        <f t="shared" si="4"/>
        <v>8493.15</v>
      </c>
      <c r="L12" s="23">
        <f t="shared" si="0"/>
        <v>8493.15</v>
      </c>
      <c r="M12" s="23">
        <f t="shared" si="1"/>
        <v>0</v>
      </c>
      <c r="N12" s="23">
        <f t="shared" si="2"/>
        <v>8493.15</v>
      </c>
      <c r="O12" s="23">
        <v>0</v>
      </c>
      <c r="P12" s="23"/>
      <c r="Q12" s="23">
        <f t="shared" si="13"/>
        <v>0</v>
      </c>
      <c r="R12" s="23">
        <f t="shared" si="5"/>
        <v>0</v>
      </c>
      <c r="S12" s="23">
        <f t="shared" si="6"/>
        <v>0</v>
      </c>
      <c r="T12" s="23">
        <f t="shared" si="7"/>
        <v>1000000</v>
      </c>
      <c r="V12" s="24">
        <f t="shared" si="8"/>
        <v>1.5068519999999999E-3</v>
      </c>
    </row>
    <row r="13" spans="1:24" x14ac:dyDescent="0.25">
      <c r="A13" s="18">
        <f t="shared" si="9"/>
        <v>9</v>
      </c>
      <c r="B13" s="19">
        <v>43033</v>
      </c>
      <c r="C13" s="19" t="s">
        <v>5</v>
      </c>
      <c r="D13" s="18" t="s">
        <v>5</v>
      </c>
      <c r="E13" s="18" t="s">
        <v>5</v>
      </c>
      <c r="F13" s="18" t="s">
        <v>11</v>
      </c>
      <c r="G13" s="25">
        <f t="shared" si="10"/>
        <v>1000000</v>
      </c>
      <c r="H13" s="21">
        <f t="shared" si="11"/>
        <v>0.1</v>
      </c>
      <c r="I13" s="22">
        <f t="shared" si="3"/>
        <v>30</v>
      </c>
      <c r="J13" s="23">
        <f t="shared" si="12"/>
        <v>8219.1795890437807</v>
      </c>
      <c r="K13" s="23">
        <f t="shared" si="4"/>
        <v>8219.18</v>
      </c>
      <c r="L13" s="23">
        <f t="shared" si="0"/>
        <v>8219.18</v>
      </c>
      <c r="M13" s="23">
        <f t="shared" si="1"/>
        <v>0</v>
      </c>
      <c r="N13" s="23">
        <f t="shared" si="2"/>
        <v>8219.18</v>
      </c>
      <c r="O13" s="23">
        <v>0</v>
      </c>
      <c r="P13" s="23"/>
      <c r="Q13" s="23">
        <f t="shared" si="13"/>
        <v>0</v>
      </c>
      <c r="R13" s="23">
        <f t="shared" si="5"/>
        <v>0</v>
      </c>
      <c r="S13" s="23">
        <f t="shared" si="6"/>
        <v>0</v>
      </c>
      <c r="T13" s="23">
        <f t="shared" si="7"/>
        <v>1000000</v>
      </c>
      <c r="V13" s="24">
        <f t="shared" si="8"/>
        <v>-4.1095599999999997E-4</v>
      </c>
    </row>
    <row r="14" spans="1:24" x14ac:dyDescent="0.25">
      <c r="A14" s="18">
        <f t="shared" si="9"/>
        <v>10</v>
      </c>
      <c r="B14" s="19">
        <v>43064</v>
      </c>
      <c r="C14" s="19" t="s">
        <v>5</v>
      </c>
      <c r="D14" s="18" t="s">
        <v>5</v>
      </c>
      <c r="E14" s="18" t="s">
        <v>5</v>
      </c>
      <c r="F14" s="18" t="s">
        <v>11</v>
      </c>
      <c r="G14" s="25">
        <f t="shared" si="10"/>
        <v>1000000</v>
      </c>
      <c r="H14" s="21">
        <f t="shared" si="11"/>
        <v>0.1</v>
      </c>
      <c r="I14" s="22">
        <f t="shared" si="3"/>
        <v>31</v>
      </c>
      <c r="J14" s="23">
        <f t="shared" si="12"/>
        <v>8493.1502739755069</v>
      </c>
      <c r="K14" s="23">
        <f t="shared" si="4"/>
        <v>8493.15</v>
      </c>
      <c r="L14" s="23">
        <f t="shared" si="0"/>
        <v>8493.15</v>
      </c>
      <c r="M14" s="23">
        <f t="shared" si="1"/>
        <v>0</v>
      </c>
      <c r="N14" s="23">
        <f t="shared" si="2"/>
        <v>8493.15</v>
      </c>
      <c r="O14" s="23">
        <v>0</v>
      </c>
      <c r="P14" s="23"/>
      <c r="Q14" s="23">
        <f t="shared" si="13"/>
        <v>0</v>
      </c>
      <c r="R14" s="23">
        <f t="shared" si="5"/>
        <v>0</v>
      </c>
      <c r="S14" s="23">
        <f t="shared" si="6"/>
        <v>0</v>
      </c>
      <c r="T14" s="23">
        <f t="shared" si="7"/>
        <v>1000000</v>
      </c>
      <c r="V14" s="24">
        <f t="shared" si="8"/>
        <v>2.7397599999999999E-4</v>
      </c>
    </row>
    <row r="15" spans="1:24" x14ac:dyDescent="0.25">
      <c r="A15" s="18">
        <f t="shared" si="9"/>
        <v>11</v>
      </c>
      <c r="B15" s="19">
        <v>43094</v>
      </c>
      <c r="C15" s="19" t="s">
        <v>5</v>
      </c>
      <c r="D15" s="18" t="s">
        <v>5</v>
      </c>
      <c r="E15" s="18" t="s">
        <v>5</v>
      </c>
      <c r="F15" s="18" t="s">
        <v>11</v>
      </c>
      <c r="G15" s="25">
        <f t="shared" si="10"/>
        <v>1000000</v>
      </c>
      <c r="H15" s="21">
        <f t="shared" si="11"/>
        <v>0.1</v>
      </c>
      <c r="I15" s="22">
        <f t="shared" si="3"/>
        <v>30</v>
      </c>
      <c r="J15" s="23">
        <f t="shared" si="12"/>
        <v>8219.1783561677803</v>
      </c>
      <c r="K15" s="23">
        <f t="shared" si="4"/>
        <v>8219.18</v>
      </c>
      <c r="L15" s="23">
        <f t="shared" si="0"/>
        <v>8219.18</v>
      </c>
      <c r="M15" s="23">
        <f t="shared" si="1"/>
        <v>0</v>
      </c>
      <c r="N15" s="23">
        <f t="shared" si="2"/>
        <v>8219.18</v>
      </c>
      <c r="O15" s="23">
        <v>0</v>
      </c>
      <c r="P15" s="23"/>
      <c r="Q15" s="23">
        <f t="shared" si="13"/>
        <v>0</v>
      </c>
      <c r="R15" s="23">
        <f t="shared" si="5"/>
        <v>0</v>
      </c>
      <c r="S15" s="23">
        <f t="shared" si="6"/>
        <v>0</v>
      </c>
      <c r="T15" s="23">
        <f t="shared" si="7"/>
        <v>1000000</v>
      </c>
      <c r="V15" s="24">
        <f t="shared" si="8"/>
        <v>-1.643832E-3</v>
      </c>
    </row>
    <row r="16" spans="1:24" x14ac:dyDescent="0.25">
      <c r="A16" s="18">
        <f t="shared" si="9"/>
        <v>12</v>
      </c>
      <c r="B16" s="19">
        <v>43125</v>
      </c>
      <c r="C16" s="19" t="s">
        <v>5</v>
      </c>
      <c r="D16" s="18" t="s">
        <v>5</v>
      </c>
      <c r="E16" s="18" t="s">
        <v>5</v>
      </c>
      <c r="F16" s="18" t="s">
        <v>11</v>
      </c>
      <c r="G16" s="25">
        <f t="shared" si="10"/>
        <v>1000000</v>
      </c>
      <c r="H16" s="21">
        <f t="shared" si="11"/>
        <v>0.1</v>
      </c>
      <c r="I16" s="22">
        <f t="shared" si="3"/>
        <v>31</v>
      </c>
      <c r="J16" s="23">
        <f t="shared" si="12"/>
        <v>8493.1490410995066</v>
      </c>
      <c r="K16" s="23">
        <f t="shared" si="4"/>
        <v>8493.15</v>
      </c>
      <c r="L16" s="23">
        <f t="shared" si="0"/>
        <v>8493.15</v>
      </c>
      <c r="M16" s="23">
        <f t="shared" si="1"/>
        <v>0</v>
      </c>
      <c r="N16" s="23">
        <f t="shared" si="2"/>
        <v>8493.15</v>
      </c>
      <c r="O16" s="23">
        <v>0</v>
      </c>
      <c r="P16" s="23"/>
      <c r="Q16" s="23">
        <f t="shared" si="13"/>
        <v>0</v>
      </c>
      <c r="R16" s="23">
        <f t="shared" si="5"/>
        <v>0</v>
      </c>
      <c r="S16" s="23">
        <f t="shared" si="6"/>
        <v>0</v>
      </c>
      <c r="T16" s="23">
        <f t="shared" si="7"/>
        <v>1000000</v>
      </c>
      <c r="V16" s="24">
        <f t="shared" si="8"/>
        <v>-9.5890000000000005E-4</v>
      </c>
    </row>
    <row r="17" spans="1:24" x14ac:dyDescent="0.25">
      <c r="A17" s="8">
        <f t="shared" si="9"/>
        <v>13</v>
      </c>
      <c r="B17" s="9">
        <v>43156</v>
      </c>
      <c r="C17" s="8" t="s">
        <v>11</v>
      </c>
      <c r="D17" s="8" t="s">
        <v>11</v>
      </c>
      <c r="E17" s="8" t="s">
        <v>11</v>
      </c>
      <c r="F17" s="8" t="s">
        <v>11</v>
      </c>
      <c r="G17" s="10">
        <f t="shared" si="10"/>
        <v>1000000</v>
      </c>
      <c r="H17" s="11">
        <f t="shared" si="11"/>
        <v>0.1</v>
      </c>
      <c r="I17" s="12">
        <f t="shared" si="3"/>
        <v>31</v>
      </c>
      <c r="J17" s="13">
        <f t="shared" si="12"/>
        <v>8493.1497260315064</v>
      </c>
      <c r="K17" s="13">
        <f t="shared" si="4"/>
        <v>8493.15</v>
      </c>
      <c r="L17" s="13">
        <v>0</v>
      </c>
      <c r="M17" s="13">
        <v>0</v>
      </c>
      <c r="N17" s="13">
        <f>L17+M17</f>
        <v>0</v>
      </c>
      <c r="O17" s="13">
        <v>0</v>
      </c>
      <c r="P17" s="13"/>
      <c r="Q17" s="13">
        <f t="shared" si="13"/>
        <v>0</v>
      </c>
      <c r="R17" s="13">
        <f t="shared" si="5"/>
        <v>8493.15</v>
      </c>
      <c r="S17" s="13">
        <f t="shared" si="6"/>
        <v>0</v>
      </c>
      <c r="T17" s="13">
        <f t="shared" si="7"/>
        <v>1000000</v>
      </c>
      <c r="V17" s="24">
        <f t="shared" si="8"/>
        <v>-2.7396799999999998E-4</v>
      </c>
    </row>
    <row r="18" spans="1:24" x14ac:dyDescent="0.25">
      <c r="A18" s="8">
        <f t="shared" si="9"/>
        <v>14</v>
      </c>
      <c r="B18" s="9">
        <v>43184</v>
      </c>
      <c r="C18" s="8" t="s">
        <v>11</v>
      </c>
      <c r="D18" s="8" t="s">
        <v>11</v>
      </c>
      <c r="E18" s="8" t="s">
        <v>11</v>
      </c>
      <c r="F18" s="8" t="s">
        <v>11</v>
      </c>
      <c r="G18" s="10">
        <f t="shared" si="10"/>
        <v>1000000</v>
      </c>
      <c r="H18" s="11">
        <f t="shared" si="11"/>
        <v>0.1</v>
      </c>
      <c r="I18" s="12">
        <f t="shared" si="3"/>
        <v>28</v>
      </c>
      <c r="J18" s="13">
        <f t="shared" si="12"/>
        <v>7671.2326027443287</v>
      </c>
      <c r="K18" s="13">
        <f t="shared" si="4"/>
        <v>7671.23</v>
      </c>
      <c r="L18" s="13">
        <v>0</v>
      </c>
      <c r="M18" s="13">
        <v>0</v>
      </c>
      <c r="N18" s="13">
        <f t="shared" ref="N18:N51" si="14">L18+M18</f>
        <v>0</v>
      </c>
      <c r="O18" s="13">
        <v>0</v>
      </c>
      <c r="P18" s="13"/>
      <c r="Q18" s="13">
        <f t="shared" si="13"/>
        <v>0</v>
      </c>
      <c r="R18" s="13">
        <f t="shared" si="5"/>
        <v>16164.38</v>
      </c>
      <c r="S18" s="13">
        <f t="shared" si="6"/>
        <v>0</v>
      </c>
      <c r="T18" s="13">
        <f t="shared" si="7"/>
        <v>1000000</v>
      </c>
      <c r="V18" s="24">
        <f t="shared" si="8"/>
        <v>2.6027440000000002E-3</v>
      </c>
    </row>
    <row r="19" spans="1:24" x14ac:dyDescent="0.25">
      <c r="A19" s="8">
        <f t="shared" si="9"/>
        <v>15</v>
      </c>
      <c r="B19" s="9">
        <v>43215</v>
      </c>
      <c r="C19" s="8" t="s">
        <v>11</v>
      </c>
      <c r="D19" s="8" t="s">
        <v>11</v>
      </c>
      <c r="E19" s="8" t="s">
        <v>5</v>
      </c>
      <c r="F19" s="8" t="s">
        <v>5</v>
      </c>
      <c r="G19" s="10">
        <f t="shared" si="10"/>
        <v>1000000</v>
      </c>
      <c r="H19" s="11">
        <f t="shared" si="11"/>
        <v>0.1</v>
      </c>
      <c r="I19" s="12">
        <f t="shared" si="3"/>
        <v>31</v>
      </c>
      <c r="J19" s="13">
        <f t="shared" si="12"/>
        <v>8493.1532876755064</v>
      </c>
      <c r="K19" s="13">
        <f t="shared" si="4"/>
        <v>8493.15</v>
      </c>
      <c r="L19" s="13">
        <v>0</v>
      </c>
      <c r="M19" s="26">
        <v>33333.33</v>
      </c>
      <c r="N19" s="13">
        <f t="shared" si="14"/>
        <v>33333.33</v>
      </c>
      <c r="O19" s="13">
        <v>0</v>
      </c>
      <c r="P19" s="13"/>
      <c r="Q19" s="13">
        <f t="shared" si="13"/>
        <v>0</v>
      </c>
      <c r="R19" s="13">
        <f t="shared" si="5"/>
        <v>24657.53</v>
      </c>
      <c r="S19" s="13">
        <f t="shared" si="6"/>
        <v>0</v>
      </c>
      <c r="T19" s="13">
        <f t="shared" si="7"/>
        <v>966666.67</v>
      </c>
      <c r="V19" s="24">
        <f t="shared" si="8"/>
        <v>3.2876759999999998E-3</v>
      </c>
    </row>
    <row r="20" spans="1:24" x14ac:dyDescent="0.25">
      <c r="A20" s="8">
        <f t="shared" si="9"/>
        <v>16</v>
      </c>
      <c r="B20" s="9">
        <v>43245</v>
      </c>
      <c r="C20" s="8" t="s">
        <v>11</v>
      </c>
      <c r="D20" s="8" t="s">
        <v>11</v>
      </c>
      <c r="E20" s="8" t="s">
        <v>11</v>
      </c>
      <c r="F20" s="8" t="s">
        <v>11</v>
      </c>
      <c r="G20" s="10">
        <f t="shared" si="10"/>
        <v>966666.67</v>
      </c>
      <c r="H20" s="11">
        <f t="shared" si="11"/>
        <v>0.1</v>
      </c>
      <c r="I20" s="12">
        <f t="shared" si="3"/>
        <v>30</v>
      </c>
      <c r="J20" s="13">
        <f t="shared" si="12"/>
        <v>7945.208794525317</v>
      </c>
      <c r="K20" s="13">
        <f t="shared" si="4"/>
        <v>7945.21</v>
      </c>
      <c r="L20" s="13">
        <v>0</v>
      </c>
      <c r="M20" s="13">
        <v>0</v>
      </c>
      <c r="N20" s="13">
        <f t="shared" si="14"/>
        <v>0</v>
      </c>
      <c r="O20" s="13">
        <v>0</v>
      </c>
      <c r="P20" s="13"/>
      <c r="Q20" s="13">
        <f t="shared" si="13"/>
        <v>0</v>
      </c>
      <c r="R20" s="13">
        <f t="shared" si="5"/>
        <v>32602.739999999998</v>
      </c>
      <c r="S20" s="13">
        <f t="shared" si="6"/>
        <v>0</v>
      </c>
      <c r="T20" s="13">
        <f t="shared" si="7"/>
        <v>966666.67</v>
      </c>
      <c r="V20" s="24">
        <f t="shared" si="8"/>
        <v>-1.2054749999999999E-3</v>
      </c>
    </row>
    <row r="21" spans="1:24" x14ac:dyDescent="0.25">
      <c r="A21" s="8">
        <f t="shared" si="9"/>
        <v>17</v>
      </c>
      <c r="B21" s="9">
        <v>43276</v>
      </c>
      <c r="C21" s="8" t="s">
        <v>11</v>
      </c>
      <c r="D21" s="8" t="s">
        <v>11</v>
      </c>
      <c r="E21" s="8" t="s">
        <v>11</v>
      </c>
      <c r="F21" s="8" t="s">
        <v>11</v>
      </c>
      <c r="G21" s="10">
        <f t="shared" si="10"/>
        <v>966666.67</v>
      </c>
      <c r="H21" s="11">
        <f t="shared" si="11"/>
        <v>0.1</v>
      </c>
      <c r="I21" s="12">
        <f t="shared" si="3"/>
        <v>31</v>
      </c>
      <c r="J21" s="13">
        <f t="shared" si="12"/>
        <v>8210.044484935961</v>
      </c>
      <c r="K21" s="13">
        <f t="shared" si="4"/>
        <v>8210.0400000000009</v>
      </c>
      <c r="L21" s="13">
        <v>0</v>
      </c>
      <c r="M21" s="13">
        <v>0</v>
      </c>
      <c r="N21" s="13">
        <f t="shared" si="14"/>
        <v>0</v>
      </c>
      <c r="O21" s="13">
        <v>0</v>
      </c>
      <c r="P21" s="13"/>
      <c r="Q21" s="13">
        <f t="shared" si="13"/>
        <v>0</v>
      </c>
      <c r="R21" s="13">
        <f t="shared" si="5"/>
        <v>40812.78</v>
      </c>
      <c r="S21" s="13">
        <f t="shared" si="6"/>
        <v>0</v>
      </c>
      <c r="T21" s="13">
        <f t="shared" si="7"/>
        <v>966666.67</v>
      </c>
      <c r="V21" s="24">
        <f t="shared" si="8"/>
        <v>4.4849360000000001E-3</v>
      </c>
    </row>
    <row r="22" spans="1:24" x14ac:dyDescent="0.25">
      <c r="A22" s="8">
        <f t="shared" si="9"/>
        <v>18</v>
      </c>
      <c r="B22" s="9">
        <v>43306</v>
      </c>
      <c r="C22" s="8" t="s">
        <v>11</v>
      </c>
      <c r="D22" s="8" t="s">
        <v>11</v>
      </c>
      <c r="E22" s="8" t="s">
        <v>5</v>
      </c>
      <c r="F22" s="8" t="s">
        <v>5</v>
      </c>
      <c r="G22" s="10">
        <f t="shared" si="10"/>
        <v>966666.67</v>
      </c>
      <c r="H22" s="11">
        <f t="shared" si="11"/>
        <v>0.1</v>
      </c>
      <c r="I22" s="12">
        <f t="shared" si="3"/>
        <v>30</v>
      </c>
      <c r="J22" s="13">
        <f t="shared" si="12"/>
        <v>7945.2099917853175</v>
      </c>
      <c r="K22" s="13">
        <f t="shared" si="4"/>
        <v>7945.21</v>
      </c>
      <c r="L22" s="13">
        <v>0</v>
      </c>
      <c r="M22" s="27">
        <f>M19</f>
        <v>33333.33</v>
      </c>
      <c r="N22" s="13">
        <f t="shared" si="14"/>
        <v>33333.33</v>
      </c>
      <c r="O22" s="13">
        <v>0</v>
      </c>
      <c r="P22" s="13"/>
      <c r="Q22" s="13">
        <f t="shared" si="13"/>
        <v>0</v>
      </c>
      <c r="R22" s="13">
        <f t="shared" si="5"/>
        <v>48757.99</v>
      </c>
      <c r="S22" s="13">
        <f t="shared" si="6"/>
        <v>0</v>
      </c>
      <c r="T22" s="13">
        <f t="shared" si="7"/>
        <v>933333.34000000008</v>
      </c>
      <c r="V22" s="24">
        <f t="shared" si="8"/>
        <v>-8.2150000000000001E-6</v>
      </c>
    </row>
    <row r="23" spans="1:24" x14ac:dyDescent="0.25">
      <c r="A23" s="8">
        <f t="shared" si="9"/>
        <v>19</v>
      </c>
      <c r="B23" s="9">
        <v>43337</v>
      </c>
      <c r="C23" s="8" t="s">
        <v>11</v>
      </c>
      <c r="D23" s="8" t="s">
        <v>11</v>
      </c>
      <c r="E23" s="8" t="s">
        <v>11</v>
      </c>
      <c r="F23" s="8" t="s">
        <v>11</v>
      </c>
      <c r="G23" s="10">
        <f t="shared" si="10"/>
        <v>933333.34000000008</v>
      </c>
      <c r="H23" s="11">
        <f t="shared" si="11"/>
        <v>0.1</v>
      </c>
      <c r="I23" s="12">
        <f t="shared" si="3"/>
        <v>31</v>
      </c>
      <c r="J23" s="13">
        <f t="shared" si="12"/>
        <v>7926.9406876754128</v>
      </c>
      <c r="K23" s="13">
        <f t="shared" si="4"/>
        <v>7926.94</v>
      </c>
      <c r="L23" s="13">
        <v>0</v>
      </c>
      <c r="M23" s="13">
        <v>0</v>
      </c>
      <c r="N23" s="13">
        <f t="shared" si="14"/>
        <v>0</v>
      </c>
      <c r="O23" s="13">
        <v>0</v>
      </c>
      <c r="P23" s="13"/>
      <c r="Q23" s="13">
        <f t="shared" si="13"/>
        <v>0</v>
      </c>
      <c r="R23" s="13">
        <f t="shared" si="5"/>
        <v>56684.93</v>
      </c>
      <c r="S23" s="13">
        <f t="shared" si="6"/>
        <v>0</v>
      </c>
      <c r="T23" s="13">
        <f t="shared" si="7"/>
        <v>933333.34000000008</v>
      </c>
      <c r="V23" s="24">
        <f t="shared" si="8"/>
        <v>6.8767500000000001E-4</v>
      </c>
    </row>
    <row r="24" spans="1:24" x14ac:dyDescent="0.25">
      <c r="A24" s="8">
        <f t="shared" si="9"/>
        <v>20</v>
      </c>
      <c r="B24" s="9">
        <v>43368</v>
      </c>
      <c r="C24" s="8" t="s">
        <v>11</v>
      </c>
      <c r="D24" s="8" t="s">
        <v>11</v>
      </c>
      <c r="E24" s="8" t="s">
        <v>11</v>
      </c>
      <c r="F24" s="8" t="s">
        <v>11</v>
      </c>
      <c r="G24" s="10">
        <f t="shared" si="10"/>
        <v>933333.34000000008</v>
      </c>
      <c r="H24" s="11">
        <f t="shared" si="11"/>
        <v>0.1</v>
      </c>
      <c r="I24" s="12">
        <f t="shared" si="3"/>
        <v>31</v>
      </c>
      <c r="J24" s="13">
        <f t="shared" si="12"/>
        <v>7926.9413835654132</v>
      </c>
      <c r="K24" s="13">
        <f t="shared" si="4"/>
        <v>7926.94</v>
      </c>
      <c r="L24" s="13">
        <v>0</v>
      </c>
      <c r="M24" s="13">
        <v>0</v>
      </c>
      <c r="N24" s="13">
        <f t="shared" si="14"/>
        <v>0</v>
      </c>
      <c r="O24" s="13">
        <v>0</v>
      </c>
      <c r="P24" s="13"/>
      <c r="Q24" s="13">
        <f t="shared" si="13"/>
        <v>0</v>
      </c>
      <c r="R24" s="13">
        <f t="shared" si="5"/>
        <v>64611.87</v>
      </c>
      <c r="S24" s="13">
        <f t="shared" si="6"/>
        <v>0</v>
      </c>
      <c r="T24" s="13">
        <f t="shared" si="7"/>
        <v>933333.34000000008</v>
      </c>
      <c r="V24" s="24">
        <f t="shared" si="8"/>
        <v>1.383565E-3</v>
      </c>
    </row>
    <row r="25" spans="1:24" x14ac:dyDescent="0.25">
      <c r="A25" s="8">
        <f t="shared" si="9"/>
        <v>21</v>
      </c>
      <c r="B25" s="9">
        <v>43398</v>
      </c>
      <c r="C25" s="8" t="s">
        <v>11</v>
      </c>
      <c r="D25" s="8" t="s">
        <v>11</v>
      </c>
      <c r="E25" s="8" t="s">
        <v>5</v>
      </c>
      <c r="F25" s="8" t="s">
        <v>5</v>
      </c>
      <c r="G25" s="10">
        <f t="shared" si="10"/>
        <v>933333.34000000008</v>
      </c>
      <c r="H25" s="11">
        <v>0.105</v>
      </c>
      <c r="I25" s="12">
        <f t="shared" si="3"/>
        <v>30</v>
      </c>
      <c r="J25" s="13">
        <f t="shared" si="12"/>
        <v>7671.2343150718507</v>
      </c>
      <c r="K25" s="13">
        <f t="shared" si="4"/>
        <v>7671.23</v>
      </c>
      <c r="L25" s="13">
        <v>0</v>
      </c>
      <c r="M25" s="27">
        <f>M22</f>
        <v>33333.33</v>
      </c>
      <c r="N25" s="13">
        <f t="shared" si="14"/>
        <v>33333.33</v>
      </c>
      <c r="O25" s="13">
        <v>0</v>
      </c>
      <c r="P25" s="13"/>
      <c r="Q25" s="13">
        <f t="shared" si="13"/>
        <v>0</v>
      </c>
      <c r="R25" s="13">
        <f t="shared" si="5"/>
        <v>72283.100000000006</v>
      </c>
      <c r="S25" s="13">
        <f t="shared" si="6"/>
        <v>0</v>
      </c>
      <c r="T25" s="13">
        <f t="shared" si="7"/>
        <v>900000.01000000013</v>
      </c>
      <c r="V25" s="24">
        <f t="shared" si="8"/>
        <v>4.3150719999999997E-3</v>
      </c>
      <c r="W25" s="3">
        <f>$T$3*(100%-10%)</f>
        <v>900000</v>
      </c>
      <c r="X25" s="5">
        <f>T25-W25</f>
        <v>1.0000000125728548E-2</v>
      </c>
    </row>
    <row r="26" spans="1:24" x14ac:dyDescent="0.25">
      <c r="A26" s="8">
        <f t="shared" si="9"/>
        <v>22</v>
      </c>
      <c r="B26" s="9">
        <v>43429</v>
      </c>
      <c r="C26" s="8" t="s">
        <v>11</v>
      </c>
      <c r="D26" s="8" t="s">
        <v>11</v>
      </c>
      <c r="E26" s="8" t="s">
        <v>11</v>
      </c>
      <c r="F26" s="8" t="s">
        <v>11</v>
      </c>
      <c r="G26" s="10">
        <f t="shared" si="10"/>
        <v>900000.01000000013</v>
      </c>
      <c r="H26" s="11">
        <f t="shared" si="11"/>
        <v>0.105</v>
      </c>
      <c r="I26" s="12">
        <f t="shared" si="3"/>
        <v>31</v>
      </c>
      <c r="J26" s="13">
        <f t="shared" si="12"/>
        <v>8026.0318015103567</v>
      </c>
      <c r="K26" s="13">
        <f t="shared" si="4"/>
        <v>8026.03</v>
      </c>
      <c r="L26" s="13">
        <v>0</v>
      </c>
      <c r="M26" s="13">
        <v>0</v>
      </c>
      <c r="N26" s="13">
        <f t="shared" si="14"/>
        <v>0</v>
      </c>
      <c r="O26" s="13">
        <v>0</v>
      </c>
      <c r="P26" s="13"/>
      <c r="Q26" s="13">
        <f t="shared" si="13"/>
        <v>0</v>
      </c>
      <c r="R26" s="13">
        <f t="shared" si="5"/>
        <v>80309.13</v>
      </c>
      <c r="S26" s="13">
        <f t="shared" si="6"/>
        <v>0</v>
      </c>
      <c r="T26" s="13">
        <f t="shared" si="7"/>
        <v>900000.01000000013</v>
      </c>
      <c r="V26" s="24">
        <f t="shared" si="8"/>
        <v>1.8015100000000001E-3</v>
      </c>
    </row>
    <row r="27" spans="1:24" x14ac:dyDescent="0.25">
      <c r="A27" s="8">
        <f t="shared" si="9"/>
        <v>23</v>
      </c>
      <c r="B27" s="9">
        <v>43459</v>
      </c>
      <c r="C27" s="8" t="s">
        <v>11</v>
      </c>
      <c r="D27" s="8" t="s">
        <v>11</v>
      </c>
      <c r="E27" s="8" t="s">
        <v>11</v>
      </c>
      <c r="F27" s="8" t="s">
        <v>11</v>
      </c>
      <c r="G27" s="10">
        <f t="shared" si="10"/>
        <v>900000.01000000013</v>
      </c>
      <c r="H27" s="11">
        <f t="shared" si="11"/>
        <v>0.105</v>
      </c>
      <c r="I27" s="12">
        <f t="shared" si="3"/>
        <v>30</v>
      </c>
      <c r="J27" s="13">
        <f t="shared" si="12"/>
        <v>7767.1251754826035</v>
      </c>
      <c r="K27" s="13">
        <f t="shared" si="4"/>
        <v>7767.13</v>
      </c>
      <c r="L27" s="13">
        <v>0</v>
      </c>
      <c r="M27" s="13">
        <v>0</v>
      </c>
      <c r="N27" s="13">
        <f t="shared" si="14"/>
        <v>0</v>
      </c>
      <c r="O27" s="13">
        <v>0</v>
      </c>
      <c r="P27" s="13"/>
      <c r="Q27" s="13">
        <f t="shared" si="13"/>
        <v>0</v>
      </c>
      <c r="R27" s="13">
        <f t="shared" si="5"/>
        <v>88076.260000000009</v>
      </c>
      <c r="S27" s="13">
        <f t="shared" si="6"/>
        <v>0</v>
      </c>
      <c r="T27" s="13">
        <f t="shared" si="7"/>
        <v>900000.01000000013</v>
      </c>
      <c r="V27" s="24">
        <f t="shared" si="8"/>
        <v>-4.8245170000000004E-3</v>
      </c>
    </row>
    <row r="28" spans="1:24" x14ac:dyDescent="0.25">
      <c r="A28" s="8">
        <f t="shared" si="9"/>
        <v>24</v>
      </c>
      <c r="B28" s="9">
        <v>43490</v>
      </c>
      <c r="C28" s="8" t="s">
        <v>11</v>
      </c>
      <c r="D28" s="8" t="s">
        <v>11</v>
      </c>
      <c r="E28" s="8" t="s">
        <v>5</v>
      </c>
      <c r="F28" s="8" t="s">
        <v>5</v>
      </c>
      <c r="G28" s="10">
        <f t="shared" si="10"/>
        <v>900000.01000000013</v>
      </c>
      <c r="H28" s="11">
        <f t="shared" si="11"/>
        <v>0.105</v>
      </c>
      <c r="I28" s="12">
        <f t="shared" si="3"/>
        <v>31</v>
      </c>
      <c r="J28" s="13">
        <f t="shared" si="12"/>
        <v>8026.0226619213563</v>
      </c>
      <c r="K28" s="13">
        <f t="shared" si="4"/>
        <v>8026.02</v>
      </c>
      <c r="L28" s="13">
        <v>0</v>
      </c>
      <c r="M28" s="26">
        <v>66666.67</v>
      </c>
      <c r="N28" s="13">
        <f t="shared" si="14"/>
        <v>66666.67</v>
      </c>
      <c r="O28" s="13">
        <v>0</v>
      </c>
      <c r="P28" s="13"/>
      <c r="Q28" s="13">
        <f t="shared" si="13"/>
        <v>0</v>
      </c>
      <c r="R28" s="13">
        <f t="shared" si="5"/>
        <v>96102.280000000013</v>
      </c>
      <c r="S28" s="13">
        <f t="shared" si="6"/>
        <v>0</v>
      </c>
      <c r="T28" s="13">
        <f t="shared" si="7"/>
        <v>833333.34000000008</v>
      </c>
      <c r="V28" s="24">
        <f t="shared" si="8"/>
        <v>2.6619209999999998E-3</v>
      </c>
    </row>
    <row r="29" spans="1:24" x14ac:dyDescent="0.25">
      <c r="A29" s="8">
        <f t="shared" si="9"/>
        <v>25</v>
      </c>
      <c r="B29" s="9">
        <v>43521</v>
      </c>
      <c r="C29" s="8" t="s">
        <v>11</v>
      </c>
      <c r="D29" s="8" t="s">
        <v>11</v>
      </c>
      <c r="E29" s="8" t="s">
        <v>11</v>
      </c>
      <c r="F29" s="8" t="s">
        <v>11</v>
      </c>
      <c r="G29" s="10">
        <f t="shared" si="10"/>
        <v>833333.34000000008</v>
      </c>
      <c r="H29" s="11">
        <f t="shared" si="11"/>
        <v>0.105</v>
      </c>
      <c r="I29" s="12">
        <f t="shared" si="3"/>
        <v>31</v>
      </c>
      <c r="J29" s="13">
        <f t="shared" si="12"/>
        <v>7431.5095706881229</v>
      </c>
      <c r="K29" s="13">
        <f t="shared" si="4"/>
        <v>7431.51</v>
      </c>
      <c r="L29" s="13">
        <v>0</v>
      </c>
      <c r="M29" s="13">
        <v>0</v>
      </c>
      <c r="N29" s="13">
        <f t="shared" si="14"/>
        <v>0</v>
      </c>
      <c r="O29" s="13">
        <v>0</v>
      </c>
      <c r="P29" s="13"/>
      <c r="Q29" s="13">
        <f t="shared" si="13"/>
        <v>0</v>
      </c>
      <c r="R29" s="13">
        <f t="shared" si="5"/>
        <v>103533.79000000001</v>
      </c>
      <c r="S29" s="13">
        <f t="shared" si="6"/>
        <v>0</v>
      </c>
      <c r="T29" s="13">
        <f t="shared" si="7"/>
        <v>833333.34000000008</v>
      </c>
      <c r="V29" s="24">
        <f t="shared" si="8"/>
        <v>-4.29312E-4</v>
      </c>
    </row>
    <row r="30" spans="1:24" x14ac:dyDescent="0.25">
      <c r="A30" s="8">
        <f t="shared" si="9"/>
        <v>26</v>
      </c>
      <c r="B30" s="9">
        <v>43549</v>
      </c>
      <c r="C30" s="8" t="s">
        <v>11</v>
      </c>
      <c r="D30" s="8" t="s">
        <v>11</v>
      </c>
      <c r="E30" s="8" t="s">
        <v>11</v>
      </c>
      <c r="F30" s="8" t="s">
        <v>11</v>
      </c>
      <c r="G30" s="10">
        <f t="shared" si="10"/>
        <v>833333.34000000008</v>
      </c>
      <c r="H30" s="11">
        <f t="shared" si="11"/>
        <v>0.105</v>
      </c>
      <c r="I30" s="12">
        <f t="shared" si="3"/>
        <v>28</v>
      </c>
      <c r="J30" s="13">
        <f t="shared" si="12"/>
        <v>6712.3283915099182</v>
      </c>
      <c r="K30" s="13">
        <f t="shared" si="4"/>
        <v>6712.33</v>
      </c>
      <c r="L30" s="13">
        <v>0</v>
      </c>
      <c r="M30" s="13">
        <v>0</v>
      </c>
      <c r="N30" s="13">
        <f t="shared" si="14"/>
        <v>0</v>
      </c>
      <c r="O30" s="13">
        <v>0</v>
      </c>
      <c r="P30" s="13"/>
      <c r="Q30" s="13">
        <f t="shared" si="13"/>
        <v>0</v>
      </c>
      <c r="R30" s="13">
        <f t="shared" si="5"/>
        <v>110246.12000000001</v>
      </c>
      <c r="S30" s="13">
        <f t="shared" si="6"/>
        <v>0</v>
      </c>
      <c r="T30" s="13">
        <f t="shared" si="7"/>
        <v>833333.34000000008</v>
      </c>
      <c r="V30" s="24">
        <f t="shared" si="8"/>
        <v>-1.60849E-3</v>
      </c>
    </row>
    <row r="31" spans="1:24" x14ac:dyDescent="0.25">
      <c r="A31" s="8">
        <f t="shared" si="9"/>
        <v>27</v>
      </c>
      <c r="B31" s="9">
        <v>43580</v>
      </c>
      <c r="C31" s="8" t="s">
        <v>11</v>
      </c>
      <c r="D31" s="8" t="s">
        <v>11</v>
      </c>
      <c r="E31" s="8" t="s">
        <v>5</v>
      </c>
      <c r="F31" s="8" t="s">
        <v>5</v>
      </c>
      <c r="G31" s="10">
        <f t="shared" si="10"/>
        <v>833333.34000000008</v>
      </c>
      <c r="H31" s="11">
        <f t="shared" si="11"/>
        <v>0.105</v>
      </c>
      <c r="I31" s="12">
        <f t="shared" si="3"/>
        <v>31</v>
      </c>
      <c r="J31" s="13">
        <f t="shared" si="12"/>
        <v>7431.5053002771228</v>
      </c>
      <c r="K31" s="13">
        <f t="shared" si="4"/>
        <v>7431.51</v>
      </c>
      <c r="L31" s="13">
        <v>0</v>
      </c>
      <c r="M31" s="27">
        <f>M28</f>
        <v>66666.67</v>
      </c>
      <c r="N31" s="13">
        <f t="shared" si="14"/>
        <v>66666.67</v>
      </c>
      <c r="O31" s="13">
        <v>0</v>
      </c>
      <c r="P31" s="13"/>
      <c r="Q31" s="13">
        <f t="shared" si="13"/>
        <v>0</v>
      </c>
      <c r="R31" s="13">
        <f t="shared" si="5"/>
        <v>117677.63</v>
      </c>
      <c r="S31" s="13">
        <f t="shared" si="6"/>
        <v>0</v>
      </c>
      <c r="T31" s="13">
        <f t="shared" si="7"/>
        <v>766666.67</v>
      </c>
      <c r="V31" s="24">
        <f t="shared" si="8"/>
        <v>-4.6997230000000003E-3</v>
      </c>
    </row>
    <row r="32" spans="1:24" x14ac:dyDescent="0.25">
      <c r="A32" s="8">
        <f t="shared" si="9"/>
        <v>28</v>
      </c>
      <c r="B32" s="9">
        <v>43610</v>
      </c>
      <c r="C32" s="8" t="s">
        <v>11</v>
      </c>
      <c r="D32" s="8" t="s">
        <v>11</v>
      </c>
      <c r="E32" s="8" t="s">
        <v>11</v>
      </c>
      <c r="F32" s="8" t="s">
        <v>11</v>
      </c>
      <c r="G32" s="10">
        <f t="shared" si="10"/>
        <v>766666.67</v>
      </c>
      <c r="H32" s="11">
        <f t="shared" si="11"/>
        <v>0.105</v>
      </c>
      <c r="I32" s="12">
        <f t="shared" si="3"/>
        <v>30</v>
      </c>
      <c r="J32" s="13">
        <f t="shared" si="12"/>
        <v>6616.4336852085062</v>
      </c>
      <c r="K32" s="13">
        <f t="shared" si="4"/>
        <v>6616.43</v>
      </c>
      <c r="L32" s="13">
        <v>0</v>
      </c>
      <c r="M32" s="13">
        <v>0</v>
      </c>
      <c r="N32" s="13">
        <f t="shared" si="14"/>
        <v>0</v>
      </c>
      <c r="O32" s="13">
        <v>0</v>
      </c>
      <c r="P32" s="13"/>
      <c r="Q32" s="13">
        <f t="shared" si="13"/>
        <v>0</v>
      </c>
      <c r="R32" s="13">
        <f t="shared" si="5"/>
        <v>124294.06</v>
      </c>
      <c r="S32" s="13">
        <f t="shared" si="6"/>
        <v>0</v>
      </c>
      <c r="T32" s="13">
        <f t="shared" si="7"/>
        <v>766666.67</v>
      </c>
      <c r="V32" s="24">
        <f t="shared" si="8"/>
        <v>3.6852090000000001E-3</v>
      </c>
    </row>
    <row r="33" spans="1:24" x14ac:dyDescent="0.25">
      <c r="A33" s="8">
        <f t="shared" si="9"/>
        <v>29</v>
      </c>
      <c r="B33" s="9">
        <v>43641</v>
      </c>
      <c r="C33" s="8" t="s">
        <v>11</v>
      </c>
      <c r="D33" s="8" t="s">
        <v>11</v>
      </c>
      <c r="E33" s="8" t="s">
        <v>11</v>
      </c>
      <c r="F33" s="8" t="s">
        <v>11</v>
      </c>
      <c r="G33" s="10">
        <f t="shared" si="10"/>
        <v>766666.67</v>
      </c>
      <c r="H33" s="11">
        <f t="shared" si="11"/>
        <v>0.105</v>
      </c>
      <c r="I33" s="12">
        <f t="shared" si="3"/>
        <v>31</v>
      </c>
      <c r="J33" s="13">
        <f t="shared" si="12"/>
        <v>6836.9900163048906</v>
      </c>
      <c r="K33" s="13">
        <f t="shared" si="4"/>
        <v>6836.99</v>
      </c>
      <c r="L33" s="13">
        <v>0</v>
      </c>
      <c r="M33" s="13">
        <v>0</v>
      </c>
      <c r="N33" s="13">
        <f t="shared" si="14"/>
        <v>0</v>
      </c>
      <c r="O33" s="13">
        <v>0</v>
      </c>
      <c r="P33" s="13"/>
      <c r="Q33" s="13">
        <f t="shared" si="13"/>
        <v>0</v>
      </c>
      <c r="R33" s="13">
        <f t="shared" si="5"/>
        <v>131131.04999999999</v>
      </c>
      <c r="S33" s="13">
        <f t="shared" si="6"/>
        <v>0</v>
      </c>
      <c r="T33" s="13">
        <f t="shared" si="7"/>
        <v>766666.67</v>
      </c>
      <c r="V33" s="24">
        <f t="shared" si="8"/>
        <v>1.6305000000000001E-5</v>
      </c>
    </row>
    <row r="34" spans="1:24" x14ac:dyDescent="0.25">
      <c r="A34" s="8">
        <f t="shared" si="9"/>
        <v>30</v>
      </c>
      <c r="B34" s="9">
        <v>43671</v>
      </c>
      <c r="C34" s="8" t="s">
        <v>11</v>
      </c>
      <c r="D34" s="8" t="s">
        <v>11</v>
      </c>
      <c r="E34" s="8" t="s">
        <v>5</v>
      </c>
      <c r="F34" s="8" t="s">
        <v>5</v>
      </c>
      <c r="G34" s="10">
        <f t="shared" si="10"/>
        <v>766666.67</v>
      </c>
      <c r="H34" s="11">
        <v>0.11</v>
      </c>
      <c r="I34" s="12">
        <f t="shared" si="3"/>
        <v>30</v>
      </c>
      <c r="J34" s="13">
        <f t="shared" si="12"/>
        <v>6616.4384012365063</v>
      </c>
      <c r="K34" s="13">
        <f t="shared" si="4"/>
        <v>6616.44</v>
      </c>
      <c r="L34" s="13">
        <v>0</v>
      </c>
      <c r="M34" s="27">
        <f>M31</f>
        <v>66666.67</v>
      </c>
      <c r="N34" s="13">
        <f t="shared" si="14"/>
        <v>66666.67</v>
      </c>
      <c r="O34" s="13">
        <v>0</v>
      </c>
      <c r="P34" s="13"/>
      <c r="Q34" s="13">
        <f t="shared" si="13"/>
        <v>0</v>
      </c>
      <c r="R34" s="13">
        <f t="shared" si="5"/>
        <v>137747.49</v>
      </c>
      <c r="S34" s="13">
        <f t="shared" si="6"/>
        <v>0</v>
      </c>
      <c r="T34" s="13">
        <f t="shared" si="7"/>
        <v>700000</v>
      </c>
      <c r="V34" s="24">
        <f t="shared" si="8"/>
        <v>-1.598763E-3</v>
      </c>
      <c r="W34" s="3">
        <f>$T$3*(100%-30%)</f>
        <v>700000</v>
      </c>
      <c r="X34" s="5">
        <f>T34-W34</f>
        <v>0</v>
      </c>
    </row>
    <row r="35" spans="1:24" x14ac:dyDescent="0.25">
      <c r="A35" s="8">
        <f t="shared" si="9"/>
        <v>31</v>
      </c>
      <c r="B35" s="9">
        <v>43702</v>
      </c>
      <c r="C35" s="8" t="s">
        <v>11</v>
      </c>
      <c r="D35" s="8" t="s">
        <v>11</v>
      </c>
      <c r="E35" s="8" t="s">
        <v>11</v>
      </c>
      <c r="F35" s="8" t="s">
        <v>11</v>
      </c>
      <c r="G35" s="10">
        <f t="shared" si="10"/>
        <v>700000</v>
      </c>
      <c r="H35" s="11">
        <f t="shared" si="11"/>
        <v>0.11</v>
      </c>
      <c r="I35" s="12">
        <f t="shared" si="3"/>
        <v>31</v>
      </c>
      <c r="J35" s="13">
        <f t="shared" si="12"/>
        <v>6539.7244286342602</v>
      </c>
      <c r="K35" s="13">
        <f t="shared" si="4"/>
        <v>6539.72</v>
      </c>
      <c r="L35" s="13">
        <v>0</v>
      </c>
      <c r="M35" s="13">
        <v>0</v>
      </c>
      <c r="N35" s="13">
        <f t="shared" si="14"/>
        <v>0</v>
      </c>
      <c r="O35" s="13">
        <v>0</v>
      </c>
      <c r="P35" s="13"/>
      <c r="Q35" s="13">
        <f t="shared" si="13"/>
        <v>0</v>
      </c>
      <c r="R35" s="13">
        <f t="shared" si="5"/>
        <v>144287.21</v>
      </c>
      <c r="S35" s="13">
        <f t="shared" si="6"/>
        <v>0</v>
      </c>
      <c r="T35" s="13">
        <f t="shared" si="7"/>
        <v>700000</v>
      </c>
      <c r="V35" s="24">
        <f t="shared" si="8"/>
        <v>4.4286339999999999E-3</v>
      </c>
    </row>
    <row r="36" spans="1:24" x14ac:dyDescent="0.25">
      <c r="A36" s="8">
        <f t="shared" si="9"/>
        <v>32</v>
      </c>
      <c r="B36" s="9">
        <v>43733</v>
      </c>
      <c r="C36" s="8" t="s">
        <v>11</v>
      </c>
      <c r="D36" s="8" t="s">
        <v>11</v>
      </c>
      <c r="E36" s="8" t="s">
        <v>11</v>
      </c>
      <c r="F36" s="8" t="s">
        <v>11</v>
      </c>
      <c r="G36" s="10">
        <f t="shared" si="10"/>
        <v>700000</v>
      </c>
      <c r="H36" s="11">
        <f t="shared" si="11"/>
        <v>0.11</v>
      </c>
      <c r="I36" s="12">
        <f t="shared" si="3"/>
        <v>31</v>
      </c>
      <c r="J36" s="13">
        <f t="shared" si="12"/>
        <v>6539.7304560312605</v>
      </c>
      <c r="K36" s="13">
        <f t="shared" si="4"/>
        <v>6539.73</v>
      </c>
      <c r="L36" s="13">
        <v>0</v>
      </c>
      <c r="M36" s="13">
        <v>0</v>
      </c>
      <c r="N36" s="13">
        <f t="shared" si="14"/>
        <v>0</v>
      </c>
      <c r="O36" s="13">
        <v>0</v>
      </c>
      <c r="P36" s="13"/>
      <c r="Q36" s="13">
        <f t="shared" si="13"/>
        <v>0</v>
      </c>
      <c r="R36" s="13">
        <f t="shared" si="5"/>
        <v>150826.94</v>
      </c>
      <c r="S36" s="13">
        <f t="shared" si="6"/>
        <v>0</v>
      </c>
      <c r="T36" s="13">
        <f t="shared" si="7"/>
        <v>700000</v>
      </c>
      <c r="V36" s="24">
        <f t="shared" si="8"/>
        <v>4.5603100000000003E-4</v>
      </c>
    </row>
    <row r="37" spans="1:24" x14ac:dyDescent="0.25">
      <c r="A37" s="8">
        <f t="shared" si="9"/>
        <v>33</v>
      </c>
      <c r="B37" s="9">
        <v>43763</v>
      </c>
      <c r="C37" s="8" t="s">
        <v>11</v>
      </c>
      <c r="D37" s="8" t="s">
        <v>11</v>
      </c>
      <c r="E37" s="8" t="s">
        <v>5</v>
      </c>
      <c r="F37" s="8" t="s">
        <v>5</v>
      </c>
      <c r="G37" s="10">
        <f t="shared" si="10"/>
        <v>700000</v>
      </c>
      <c r="H37" s="11">
        <f t="shared" si="11"/>
        <v>0.11</v>
      </c>
      <c r="I37" s="12">
        <f t="shared" si="3"/>
        <v>30</v>
      </c>
      <c r="J37" s="13">
        <f t="shared" si="12"/>
        <v>6328.7675793186709</v>
      </c>
      <c r="K37" s="13">
        <f t="shared" si="4"/>
        <v>6328.77</v>
      </c>
      <c r="L37" s="13">
        <v>0</v>
      </c>
      <c r="M37" s="26">
        <v>100000.00000000012</v>
      </c>
      <c r="N37" s="13">
        <f t="shared" si="14"/>
        <v>100000.00000000012</v>
      </c>
      <c r="O37" s="13">
        <v>0</v>
      </c>
      <c r="P37" s="13"/>
      <c r="Q37" s="13">
        <f t="shared" si="13"/>
        <v>0</v>
      </c>
      <c r="R37" s="13">
        <f t="shared" si="5"/>
        <v>157155.71</v>
      </c>
      <c r="S37" s="13">
        <f t="shared" si="6"/>
        <v>0</v>
      </c>
      <c r="T37" s="13">
        <f t="shared" si="7"/>
        <v>599999.99999999988</v>
      </c>
      <c r="V37" s="24">
        <f t="shared" si="8"/>
        <v>-2.420681E-3</v>
      </c>
    </row>
    <row r="38" spans="1:24" x14ac:dyDescent="0.25">
      <c r="A38" s="8">
        <f t="shared" si="9"/>
        <v>34</v>
      </c>
      <c r="B38" s="9">
        <v>43794</v>
      </c>
      <c r="C38" s="8" t="s">
        <v>11</v>
      </c>
      <c r="D38" s="8" t="s">
        <v>11</v>
      </c>
      <c r="E38" s="8" t="s">
        <v>11</v>
      </c>
      <c r="F38" s="8" t="s">
        <v>11</v>
      </c>
      <c r="G38" s="10">
        <f t="shared" si="10"/>
        <v>599999.99999999988</v>
      </c>
      <c r="H38" s="11">
        <f t="shared" si="11"/>
        <v>0.11</v>
      </c>
      <c r="I38" s="12">
        <f t="shared" si="3"/>
        <v>31</v>
      </c>
      <c r="J38" s="13">
        <f t="shared" si="12"/>
        <v>5605.4770313737927</v>
      </c>
      <c r="K38" s="13">
        <f t="shared" si="4"/>
        <v>5605.48</v>
      </c>
      <c r="L38" s="13">
        <v>0</v>
      </c>
      <c r="M38" s="13">
        <v>0</v>
      </c>
      <c r="N38" s="13">
        <f t="shared" si="14"/>
        <v>0</v>
      </c>
      <c r="O38" s="13">
        <v>0</v>
      </c>
      <c r="P38" s="13"/>
      <c r="Q38" s="13">
        <f t="shared" si="13"/>
        <v>0</v>
      </c>
      <c r="R38" s="13">
        <f t="shared" si="5"/>
        <v>162761.19</v>
      </c>
      <c r="S38" s="13">
        <f t="shared" si="6"/>
        <v>0</v>
      </c>
      <c r="T38" s="13">
        <f t="shared" si="7"/>
        <v>599999.99999999988</v>
      </c>
      <c r="V38" s="24">
        <f t="shared" si="8"/>
        <v>-2.9686259999999998E-3</v>
      </c>
    </row>
    <row r="39" spans="1:24" x14ac:dyDescent="0.25">
      <c r="A39" s="8">
        <f t="shared" si="9"/>
        <v>35</v>
      </c>
      <c r="B39" s="9">
        <v>43824</v>
      </c>
      <c r="C39" s="8" t="s">
        <v>11</v>
      </c>
      <c r="D39" s="8" t="s">
        <v>11</v>
      </c>
      <c r="E39" s="8" t="s">
        <v>11</v>
      </c>
      <c r="F39" s="8" t="s">
        <v>11</v>
      </c>
      <c r="G39" s="10">
        <f t="shared" si="10"/>
        <v>599999.99999999988</v>
      </c>
      <c r="H39" s="11">
        <f t="shared" si="11"/>
        <v>0.11</v>
      </c>
      <c r="I39" s="12">
        <f t="shared" si="3"/>
        <v>30</v>
      </c>
      <c r="J39" s="13">
        <f t="shared" si="12"/>
        <v>5424.6545656205735</v>
      </c>
      <c r="K39" s="13">
        <f t="shared" si="4"/>
        <v>5424.65</v>
      </c>
      <c r="L39" s="13">
        <v>0</v>
      </c>
      <c r="M39" s="13">
        <v>0</v>
      </c>
      <c r="N39" s="13">
        <f t="shared" si="14"/>
        <v>0</v>
      </c>
      <c r="O39" s="13">
        <v>0</v>
      </c>
      <c r="P39" s="13"/>
      <c r="Q39" s="13">
        <f t="shared" si="13"/>
        <v>0</v>
      </c>
      <c r="R39" s="13">
        <f t="shared" si="5"/>
        <v>168185.84</v>
      </c>
      <c r="S39" s="13">
        <f t="shared" si="6"/>
        <v>0</v>
      </c>
      <c r="T39" s="13">
        <f t="shared" si="7"/>
        <v>599999.99999999988</v>
      </c>
      <c r="V39" s="24">
        <f t="shared" si="8"/>
        <v>4.5656209999999997E-3</v>
      </c>
    </row>
    <row r="40" spans="1:24" x14ac:dyDescent="0.25">
      <c r="A40" s="8">
        <f t="shared" si="9"/>
        <v>36</v>
      </c>
      <c r="B40" s="9">
        <v>43855</v>
      </c>
      <c r="C40" s="8" t="s">
        <v>11</v>
      </c>
      <c r="D40" s="8" t="s">
        <v>11</v>
      </c>
      <c r="E40" s="8" t="s">
        <v>5</v>
      </c>
      <c r="F40" s="8" t="s">
        <v>5</v>
      </c>
      <c r="G40" s="10">
        <f t="shared" si="10"/>
        <v>599999.99999999988</v>
      </c>
      <c r="H40" s="11">
        <f t="shared" si="11"/>
        <v>0.11</v>
      </c>
      <c r="I40" s="12">
        <f t="shared" si="3"/>
        <v>31</v>
      </c>
      <c r="J40" s="13">
        <f t="shared" si="12"/>
        <v>5605.4840176757934</v>
      </c>
      <c r="K40" s="13">
        <f t="shared" si="4"/>
        <v>5605.48</v>
      </c>
      <c r="L40" s="13">
        <v>0</v>
      </c>
      <c r="M40" s="27">
        <f>M37</f>
        <v>100000.00000000012</v>
      </c>
      <c r="N40" s="13">
        <f t="shared" si="14"/>
        <v>100000.00000000012</v>
      </c>
      <c r="O40" s="13">
        <v>0</v>
      </c>
      <c r="P40" s="13"/>
      <c r="Q40" s="13">
        <f t="shared" si="13"/>
        <v>0</v>
      </c>
      <c r="R40" s="13">
        <f t="shared" si="5"/>
        <v>173791.32</v>
      </c>
      <c r="S40" s="13">
        <f t="shared" si="6"/>
        <v>0</v>
      </c>
      <c r="T40" s="13">
        <f t="shared" si="7"/>
        <v>499999.99999999977</v>
      </c>
      <c r="V40" s="24">
        <f t="shared" si="8"/>
        <v>4.0176760000000004E-3</v>
      </c>
    </row>
    <row r="41" spans="1:24" x14ac:dyDescent="0.25">
      <c r="A41" s="8">
        <f t="shared" si="9"/>
        <v>37</v>
      </c>
      <c r="B41" s="9">
        <v>43886</v>
      </c>
      <c r="C41" s="8" t="s">
        <v>11</v>
      </c>
      <c r="D41" s="8" t="s">
        <v>11</v>
      </c>
      <c r="E41" s="8" t="s">
        <v>11</v>
      </c>
      <c r="F41" s="8" t="s">
        <v>11</v>
      </c>
      <c r="G41" s="10">
        <f t="shared" si="10"/>
        <v>499999.99999999977</v>
      </c>
      <c r="H41" s="11">
        <f t="shared" si="11"/>
        <v>0.11</v>
      </c>
      <c r="I41" s="12">
        <f t="shared" si="3"/>
        <v>31</v>
      </c>
      <c r="J41" s="13">
        <f t="shared" si="12"/>
        <v>4671.2368943883275</v>
      </c>
      <c r="K41" s="13">
        <f t="shared" si="4"/>
        <v>4671.24</v>
      </c>
      <c r="L41" s="13">
        <v>0</v>
      </c>
      <c r="M41" s="13">
        <v>0</v>
      </c>
      <c r="N41" s="13">
        <f t="shared" si="14"/>
        <v>0</v>
      </c>
      <c r="O41" s="13">
        <v>0</v>
      </c>
      <c r="P41" s="13"/>
      <c r="Q41" s="13">
        <f t="shared" si="13"/>
        <v>0</v>
      </c>
      <c r="R41" s="13">
        <f t="shared" si="5"/>
        <v>178462.56</v>
      </c>
      <c r="S41" s="13">
        <f t="shared" si="6"/>
        <v>0</v>
      </c>
      <c r="T41" s="13">
        <f t="shared" si="7"/>
        <v>499999.99999999977</v>
      </c>
      <c r="V41" s="24">
        <f t="shared" si="8"/>
        <v>-3.1056120000000002E-3</v>
      </c>
    </row>
    <row r="42" spans="1:24" x14ac:dyDescent="0.25">
      <c r="A42" s="8">
        <f t="shared" si="9"/>
        <v>38</v>
      </c>
      <c r="B42" s="9">
        <v>43915</v>
      </c>
      <c r="C42" s="8" t="s">
        <v>11</v>
      </c>
      <c r="D42" s="8" t="s">
        <v>11</v>
      </c>
      <c r="E42" s="8" t="s">
        <v>11</v>
      </c>
      <c r="F42" s="8" t="s">
        <v>11</v>
      </c>
      <c r="G42" s="10">
        <f t="shared" si="10"/>
        <v>499999.99999999977</v>
      </c>
      <c r="H42" s="11">
        <f t="shared" si="11"/>
        <v>0.11</v>
      </c>
      <c r="I42" s="12">
        <f t="shared" si="3"/>
        <v>29</v>
      </c>
      <c r="J42" s="13">
        <f t="shared" si="12"/>
        <v>4369.8599080866288</v>
      </c>
      <c r="K42" s="13">
        <f t="shared" si="4"/>
        <v>4369.8599999999997</v>
      </c>
      <c r="L42" s="13">
        <v>0</v>
      </c>
      <c r="M42" s="13">
        <v>0</v>
      </c>
      <c r="N42" s="13">
        <f t="shared" si="14"/>
        <v>0</v>
      </c>
      <c r="O42" s="13">
        <v>0</v>
      </c>
      <c r="P42" s="13"/>
      <c r="Q42" s="13">
        <f t="shared" si="13"/>
        <v>0</v>
      </c>
      <c r="R42" s="13">
        <f t="shared" si="5"/>
        <v>182832.41999999998</v>
      </c>
      <c r="S42" s="13">
        <f t="shared" si="6"/>
        <v>0</v>
      </c>
      <c r="T42" s="13">
        <f t="shared" si="7"/>
        <v>499999.99999999977</v>
      </c>
      <c r="V42" s="24">
        <f t="shared" si="8"/>
        <v>-9.1912999999999999E-5</v>
      </c>
    </row>
    <row r="43" spans="1:24" x14ac:dyDescent="0.25">
      <c r="A43" s="8">
        <f t="shared" si="9"/>
        <v>39</v>
      </c>
      <c r="B43" s="9">
        <v>43946</v>
      </c>
      <c r="C43" s="8" t="s">
        <v>11</v>
      </c>
      <c r="D43" s="8" t="s">
        <v>11</v>
      </c>
      <c r="E43" s="8" t="s">
        <v>5</v>
      </c>
      <c r="F43" s="8" t="s">
        <v>5</v>
      </c>
      <c r="G43" s="10">
        <f t="shared" si="10"/>
        <v>499999.99999999977</v>
      </c>
      <c r="H43" s="11">
        <v>0.115</v>
      </c>
      <c r="I43" s="12">
        <f t="shared" si="3"/>
        <v>31</v>
      </c>
      <c r="J43" s="13">
        <f t="shared" si="12"/>
        <v>4671.2327847993274</v>
      </c>
      <c r="K43" s="13">
        <f t="shared" si="4"/>
        <v>4671.2299999999996</v>
      </c>
      <c r="L43" s="13">
        <v>0</v>
      </c>
      <c r="M43" s="27">
        <f>M40</f>
        <v>100000.00000000012</v>
      </c>
      <c r="N43" s="13">
        <f t="shared" si="14"/>
        <v>100000.00000000012</v>
      </c>
      <c r="O43" s="13">
        <v>0</v>
      </c>
      <c r="P43" s="13"/>
      <c r="Q43" s="13">
        <f t="shared" si="13"/>
        <v>0</v>
      </c>
      <c r="R43" s="13">
        <f t="shared" si="5"/>
        <v>187503.65</v>
      </c>
      <c r="S43" s="13">
        <f t="shared" si="6"/>
        <v>0</v>
      </c>
      <c r="T43" s="13">
        <f t="shared" si="7"/>
        <v>399999.99999999965</v>
      </c>
      <c r="V43" s="24">
        <f t="shared" si="8"/>
        <v>2.7847990000000001E-3</v>
      </c>
      <c r="W43" s="3">
        <f>$T$3*(100%-60%)</f>
        <v>400000</v>
      </c>
      <c r="X43" s="5">
        <f>T43-W43</f>
        <v>0</v>
      </c>
    </row>
    <row r="44" spans="1:24" x14ac:dyDescent="0.25">
      <c r="A44" s="8">
        <f t="shared" si="9"/>
        <v>40</v>
      </c>
      <c r="B44" s="9">
        <v>43976</v>
      </c>
      <c r="C44" s="8" t="s">
        <v>11</v>
      </c>
      <c r="D44" s="8" t="s">
        <v>11</v>
      </c>
      <c r="E44" s="8" t="s">
        <v>11</v>
      </c>
      <c r="F44" s="8" t="s">
        <v>11</v>
      </c>
      <c r="G44" s="10">
        <f t="shared" si="10"/>
        <v>399999.99999999965</v>
      </c>
      <c r="H44" s="11">
        <f t="shared" si="11"/>
        <v>0.115</v>
      </c>
      <c r="I44" s="12">
        <f t="shared" si="3"/>
        <v>30</v>
      </c>
      <c r="J44" s="13">
        <f t="shared" si="12"/>
        <v>3780.8247026072158</v>
      </c>
      <c r="K44" s="13">
        <f t="shared" si="4"/>
        <v>3780.82</v>
      </c>
      <c r="L44" s="13">
        <v>0</v>
      </c>
      <c r="M44" s="13">
        <v>0</v>
      </c>
      <c r="N44" s="13">
        <f t="shared" si="14"/>
        <v>0</v>
      </c>
      <c r="O44" s="13">
        <v>0</v>
      </c>
      <c r="P44" s="13"/>
      <c r="Q44" s="13">
        <f t="shared" si="13"/>
        <v>0</v>
      </c>
      <c r="R44" s="13">
        <f t="shared" si="5"/>
        <v>191284.47</v>
      </c>
      <c r="S44" s="13">
        <f t="shared" si="6"/>
        <v>0</v>
      </c>
      <c r="T44" s="13">
        <f t="shared" si="7"/>
        <v>399999.99999999965</v>
      </c>
      <c r="V44" s="24">
        <f t="shared" si="8"/>
        <v>4.7026070000000001E-3</v>
      </c>
    </row>
    <row r="45" spans="1:24" x14ac:dyDescent="0.25">
      <c r="A45" s="8">
        <f t="shared" si="9"/>
        <v>41</v>
      </c>
      <c r="B45" s="9">
        <v>44007</v>
      </c>
      <c r="C45" s="8" t="s">
        <v>11</v>
      </c>
      <c r="D45" s="8" t="s">
        <v>11</v>
      </c>
      <c r="E45" s="8" t="s">
        <v>11</v>
      </c>
      <c r="F45" s="8" t="s">
        <v>11</v>
      </c>
      <c r="G45" s="10">
        <f t="shared" si="10"/>
        <v>399999.99999999965</v>
      </c>
      <c r="H45" s="11">
        <f t="shared" si="11"/>
        <v>0.115</v>
      </c>
      <c r="I45" s="12">
        <f t="shared" si="3"/>
        <v>31</v>
      </c>
      <c r="J45" s="13">
        <f t="shared" si="12"/>
        <v>3906.85401767549</v>
      </c>
      <c r="K45" s="13">
        <f t="shared" si="4"/>
        <v>3906.85</v>
      </c>
      <c r="L45" s="13">
        <v>0</v>
      </c>
      <c r="M45" s="13">
        <v>0</v>
      </c>
      <c r="N45" s="13">
        <f t="shared" si="14"/>
        <v>0</v>
      </c>
      <c r="O45" s="13">
        <v>0</v>
      </c>
      <c r="P45" s="13"/>
      <c r="Q45" s="13">
        <f t="shared" si="13"/>
        <v>0</v>
      </c>
      <c r="R45" s="13">
        <f t="shared" si="5"/>
        <v>195191.32</v>
      </c>
      <c r="S45" s="13">
        <f t="shared" si="6"/>
        <v>0</v>
      </c>
      <c r="T45" s="13">
        <f t="shared" si="7"/>
        <v>399999.99999999965</v>
      </c>
      <c r="V45" s="24">
        <f t="shared" si="8"/>
        <v>4.0176750000000001E-3</v>
      </c>
    </row>
    <row r="46" spans="1:24" x14ac:dyDescent="0.25">
      <c r="A46" s="8">
        <f t="shared" si="9"/>
        <v>42</v>
      </c>
      <c r="B46" s="9">
        <v>44037</v>
      </c>
      <c r="C46" s="8" t="s">
        <v>11</v>
      </c>
      <c r="D46" s="8" t="s">
        <v>11</v>
      </c>
      <c r="E46" s="8" t="s">
        <v>5</v>
      </c>
      <c r="F46" s="8" t="s">
        <v>5</v>
      </c>
      <c r="G46" s="10">
        <f t="shared" si="10"/>
        <v>399999.99999999965</v>
      </c>
      <c r="H46" s="11">
        <f t="shared" si="11"/>
        <v>0.115</v>
      </c>
      <c r="I46" s="12">
        <f t="shared" si="3"/>
        <v>30</v>
      </c>
      <c r="J46" s="13">
        <f t="shared" si="12"/>
        <v>3780.8259354832157</v>
      </c>
      <c r="K46" s="13">
        <f t="shared" si="4"/>
        <v>3780.83</v>
      </c>
      <c r="L46" s="13">
        <v>0</v>
      </c>
      <c r="M46" s="26">
        <v>133333.32999999999</v>
      </c>
      <c r="N46" s="13">
        <f t="shared" si="14"/>
        <v>133333.32999999999</v>
      </c>
      <c r="O46" s="13">
        <v>0</v>
      </c>
      <c r="P46" s="13"/>
      <c r="Q46" s="13">
        <f t="shared" si="13"/>
        <v>0</v>
      </c>
      <c r="R46" s="13">
        <f t="shared" si="5"/>
        <v>198972.15</v>
      </c>
      <c r="S46" s="13">
        <f t="shared" si="6"/>
        <v>0</v>
      </c>
      <c r="T46" s="13">
        <f t="shared" si="7"/>
        <v>266666.66999999969</v>
      </c>
      <c r="V46" s="24">
        <f t="shared" si="8"/>
        <v>-4.0645170000000001E-3</v>
      </c>
    </row>
    <row r="47" spans="1:24" x14ac:dyDescent="0.25">
      <c r="A47" s="8">
        <f t="shared" si="9"/>
        <v>43</v>
      </c>
      <c r="B47" s="9">
        <v>44068</v>
      </c>
      <c r="C47" s="8" t="s">
        <v>11</v>
      </c>
      <c r="D47" s="8" t="s">
        <v>11</v>
      </c>
      <c r="E47" s="8" t="s">
        <v>11</v>
      </c>
      <c r="F47" s="8" t="s">
        <v>11</v>
      </c>
      <c r="G47" s="10">
        <f t="shared" si="10"/>
        <v>266666.66999999969</v>
      </c>
      <c r="H47" s="11">
        <f t="shared" si="11"/>
        <v>0.115</v>
      </c>
      <c r="I47" s="12">
        <f t="shared" si="3"/>
        <v>31</v>
      </c>
      <c r="J47" s="13">
        <f t="shared" si="12"/>
        <v>2604.5621780857368</v>
      </c>
      <c r="K47" s="13">
        <f t="shared" si="4"/>
        <v>2604.56</v>
      </c>
      <c r="L47" s="13">
        <v>0</v>
      </c>
      <c r="M47" s="13">
        <v>0</v>
      </c>
      <c r="N47" s="13">
        <f t="shared" si="14"/>
        <v>0</v>
      </c>
      <c r="O47" s="13">
        <v>0</v>
      </c>
      <c r="P47" s="13"/>
      <c r="Q47" s="13">
        <f t="shared" si="13"/>
        <v>0</v>
      </c>
      <c r="R47" s="13">
        <f t="shared" si="5"/>
        <v>201576.71</v>
      </c>
      <c r="S47" s="13">
        <f t="shared" si="6"/>
        <v>0</v>
      </c>
      <c r="T47" s="13">
        <f t="shared" si="7"/>
        <v>266666.66999999969</v>
      </c>
      <c r="V47" s="24">
        <f t="shared" si="8"/>
        <v>2.1780860000000001E-3</v>
      </c>
    </row>
    <row r="48" spans="1:24" x14ac:dyDescent="0.25">
      <c r="A48" s="8">
        <f t="shared" si="9"/>
        <v>44</v>
      </c>
      <c r="B48" s="9">
        <v>44099</v>
      </c>
      <c r="C48" s="8" t="s">
        <v>11</v>
      </c>
      <c r="D48" s="8" t="s">
        <v>11</v>
      </c>
      <c r="E48" s="8" t="s">
        <v>11</v>
      </c>
      <c r="F48" s="8" t="s">
        <v>11</v>
      </c>
      <c r="G48" s="10">
        <f t="shared" si="10"/>
        <v>266666.66999999969</v>
      </c>
      <c r="H48" s="11">
        <f t="shared" si="11"/>
        <v>0.115</v>
      </c>
      <c r="I48" s="12">
        <f t="shared" si="3"/>
        <v>31</v>
      </c>
      <c r="J48" s="13">
        <f t="shared" si="12"/>
        <v>2604.5684206887372</v>
      </c>
      <c r="K48" s="13">
        <f t="shared" si="4"/>
        <v>2604.5700000000002</v>
      </c>
      <c r="L48" s="13">
        <v>0</v>
      </c>
      <c r="M48" s="13">
        <v>0</v>
      </c>
      <c r="N48" s="13">
        <f t="shared" si="14"/>
        <v>0</v>
      </c>
      <c r="O48" s="13">
        <v>0</v>
      </c>
      <c r="P48" s="13"/>
      <c r="Q48" s="13">
        <f t="shared" si="13"/>
        <v>0</v>
      </c>
      <c r="R48" s="13">
        <f t="shared" si="5"/>
        <v>204181.28</v>
      </c>
      <c r="S48" s="13">
        <f t="shared" si="6"/>
        <v>0</v>
      </c>
      <c r="T48" s="13">
        <f t="shared" si="7"/>
        <v>266666.66999999969</v>
      </c>
      <c r="V48" s="24">
        <f t="shared" si="8"/>
        <v>-1.5793109999999999E-3</v>
      </c>
    </row>
    <row r="49" spans="1:24" x14ac:dyDescent="0.25">
      <c r="A49" s="8">
        <f t="shared" si="9"/>
        <v>45</v>
      </c>
      <c r="B49" s="9">
        <v>44129</v>
      </c>
      <c r="C49" s="8" t="s">
        <v>11</v>
      </c>
      <c r="D49" s="8" t="s">
        <v>11</v>
      </c>
      <c r="E49" s="8" t="s">
        <v>5</v>
      </c>
      <c r="F49" s="8" t="s">
        <v>5</v>
      </c>
      <c r="G49" s="10">
        <f t="shared" si="10"/>
        <v>266666.66999999969</v>
      </c>
      <c r="H49" s="11">
        <f t="shared" si="11"/>
        <v>0.115</v>
      </c>
      <c r="I49" s="12">
        <f t="shared" si="3"/>
        <v>30</v>
      </c>
      <c r="J49" s="13">
        <f t="shared" si="12"/>
        <v>2520.546397401326</v>
      </c>
      <c r="K49" s="13">
        <f t="shared" si="4"/>
        <v>2520.5500000000002</v>
      </c>
      <c r="L49" s="13">
        <v>0</v>
      </c>
      <c r="M49" s="27">
        <f>M46</f>
        <v>133333.32999999999</v>
      </c>
      <c r="N49" s="13">
        <f t="shared" si="14"/>
        <v>133333.32999999999</v>
      </c>
      <c r="O49" s="13">
        <v>0</v>
      </c>
      <c r="P49" s="13"/>
      <c r="Q49" s="13">
        <f t="shared" si="13"/>
        <v>0</v>
      </c>
      <c r="R49" s="13">
        <f t="shared" si="5"/>
        <v>206701.83</v>
      </c>
      <c r="S49" s="13">
        <f t="shared" si="6"/>
        <v>0</v>
      </c>
      <c r="T49" s="13">
        <f t="shared" si="7"/>
        <v>133333.33999999971</v>
      </c>
      <c r="V49" s="24">
        <f t="shared" si="8"/>
        <v>-3.6025990000000002E-3</v>
      </c>
    </row>
    <row r="50" spans="1:24" x14ac:dyDescent="0.25">
      <c r="A50" s="8">
        <f t="shared" si="9"/>
        <v>46</v>
      </c>
      <c r="B50" s="9">
        <v>44160</v>
      </c>
      <c r="C50" s="8" t="s">
        <v>11</v>
      </c>
      <c r="D50" s="8" t="s">
        <v>11</v>
      </c>
      <c r="E50" s="8" t="s">
        <v>11</v>
      </c>
      <c r="F50" s="8" t="s">
        <v>11</v>
      </c>
      <c r="G50" s="10">
        <f t="shared" si="10"/>
        <v>133333.33999999971</v>
      </c>
      <c r="H50" s="11">
        <f t="shared" si="11"/>
        <v>0.115</v>
      </c>
      <c r="I50" s="12">
        <f t="shared" si="3"/>
        <v>31</v>
      </c>
      <c r="J50" s="13">
        <f t="shared" si="12"/>
        <v>1302.2795675379834</v>
      </c>
      <c r="K50" s="13">
        <f t="shared" si="4"/>
        <v>1302.28</v>
      </c>
      <c r="L50" s="13">
        <v>0</v>
      </c>
      <c r="M50" s="13">
        <v>0</v>
      </c>
      <c r="N50" s="13">
        <f t="shared" si="14"/>
        <v>0</v>
      </c>
      <c r="O50" s="13">
        <v>0</v>
      </c>
      <c r="P50" s="13"/>
      <c r="Q50" s="13">
        <f t="shared" si="13"/>
        <v>0</v>
      </c>
      <c r="R50" s="13">
        <f t="shared" si="5"/>
        <v>208004.11</v>
      </c>
      <c r="S50" s="13">
        <f t="shared" si="6"/>
        <v>0</v>
      </c>
      <c r="T50" s="13">
        <f t="shared" si="7"/>
        <v>133333.33999999971</v>
      </c>
      <c r="V50" s="24">
        <f t="shared" si="8"/>
        <v>-4.3246199999999999E-4</v>
      </c>
    </row>
    <row r="51" spans="1:24" x14ac:dyDescent="0.25">
      <c r="A51" s="8">
        <f t="shared" si="9"/>
        <v>47</v>
      </c>
      <c r="B51" s="9">
        <v>44190</v>
      </c>
      <c r="C51" s="8" t="s">
        <v>11</v>
      </c>
      <c r="D51" s="8" t="s">
        <v>11</v>
      </c>
      <c r="E51" s="8" t="s">
        <v>11</v>
      </c>
      <c r="F51" s="8" t="s">
        <v>11</v>
      </c>
      <c r="G51" s="10">
        <f t="shared" si="10"/>
        <v>133333.33999999971</v>
      </c>
      <c r="H51" s="11">
        <f t="shared" si="11"/>
        <v>0.115</v>
      </c>
      <c r="I51" s="12">
        <f t="shared" si="3"/>
        <v>30</v>
      </c>
      <c r="J51" s="13">
        <f t="shared" si="12"/>
        <v>1260.2736031544357</v>
      </c>
      <c r="K51" s="13">
        <f t="shared" si="4"/>
        <v>1260.27</v>
      </c>
      <c r="L51" s="13">
        <v>0</v>
      </c>
      <c r="M51" s="13">
        <v>0</v>
      </c>
      <c r="N51" s="13">
        <f t="shared" si="14"/>
        <v>0</v>
      </c>
      <c r="O51" s="13">
        <v>0</v>
      </c>
      <c r="P51" s="13"/>
      <c r="Q51" s="13">
        <f t="shared" si="13"/>
        <v>0</v>
      </c>
      <c r="R51" s="13">
        <f t="shared" si="5"/>
        <v>209264.37999999998</v>
      </c>
      <c r="S51" s="13">
        <f t="shared" si="6"/>
        <v>0</v>
      </c>
      <c r="T51" s="13">
        <f>T50-M51+O51+S51-P51</f>
        <v>133333.33999999971</v>
      </c>
      <c r="V51" s="24">
        <f t="shared" si="8"/>
        <v>3.6031539999999999E-3</v>
      </c>
    </row>
    <row r="52" spans="1:24" x14ac:dyDescent="0.25">
      <c r="A52" s="8">
        <f t="shared" si="9"/>
        <v>48</v>
      </c>
      <c r="B52" s="9">
        <v>44221</v>
      </c>
      <c r="C52" s="8" t="s">
        <v>11</v>
      </c>
      <c r="D52" s="8" t="s">
        <v>11</v>
      </c>
      <c r="E52" s="8" t="s">
        <v>5</v>
      </c>
      <c r="F52" s="8" t="s">
        <v>5</v>
      </c>
      <c r="G52" s="10">
        <f t="shared" si="10"/>
        <v>133333.33999999971</v>
      </c>
      <c r="H52" s="11">
        <f t="shared" si="11"/>
        <v>0.115</v>
      </c>
      <c r="I52" s="12">
        <f t="shared" si="3"/>
        <v>31</v>
      </c>
      <c r="J52" s="13">
        <f t="shared" si="12"/>
        <v>1302.2867732909835</v>
      </c>
      <c r="K52" s="13">
        <f t="shared" si="4"/>
        <v>1302.29</v>
      </c>
      <c r="L52" s="13">
        <f>IF(OR(E52="Y",F52="Y"),(R51-S51+J52),0)</f>
        <v>210566.66677329096</v>
      </c>
      <c r="M52" s="27">
        <f>T51</f>
        <v>133333.33999999971</v>
      </c>
      <c r="N52" s="27">
        <f>M52+L52</f>
        <v>343900.00677329069</v>
      </c>
      <c r="O52" s="13">
        <v>0</v>
      </c>
      <c r="P52" s="13"/>
      <c r="Q52" s="13">
        <f t="shared" si="13"/>
        <v>0</v>
      </c>
      <c r="R52" s="13">
        <f t="shared" si="5"/>
        <v>3.2267090282402933E-3</v>
      </c>
      <c r="S52" s="13">
        <f t="shared" si="6"/>
        <v>0</v>
      </c>
      <c r="T52" s="13">
        <f t="shared" si="7"/>
        <v>0</v>
      </c>
      <c r="W52" s="3"/>
      <c r="X52" s="5">
        <f>M46-M52</f>
        <v>-9.9999997182749212E-3</v>
      </c>
    </row>
    <row r="53" spans="1:24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6">
        <f>SUM(J3:J52)</f>
        <v>314676.2873482437</v>
      </c>
      <c r="K53" s="16"/>
      <c r="L53" s="16">
        <f>SUM(L3:L52)</f>
        <v>314676.25677329092</v>
      </c>
      <c r="M53" s="16">
        <f>SUM(M3:M52)</f>
        <v>1000000</v>
      </c>
      <c r="N53" s="16">
        <f>SUM(N3:N52)</f>
        <v>1314676.2567732909</v>
      </c>
      <c r="O53" s="15"/>
      <c r="P53" s="15"/>
      <c r="Q53" s="16">
        <f>SUM(Q3:Q52)</f>
        <v>10000</v>
      </c>
      <c r="R53" s="15"/>
      <c r="S53" s="16">
        <f>SUM(S3:S52)</f>
        <v>0</v>
      </c>
      <c r="T53" s="15"/>
    </row>
  </sheetData>
  <dataValidations count="2">
    <dataValidation type="list" allowBlank="1" showInputMessage="1" showErrorMessage="1" sqref="S1">
      <formula1>"DD, PS, FI, ET, NI"</formula1>
    </dataValidation>
    <dataValidation type="list" allowBlank="1" showInputMessage="1" showErrorMessage="1" sqref="H1">
      <formula1>"PD,AD"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X53"/>
  <sheetViews>
    <sheetView topLeftCell="E1" workbookViewId="0">
      <pane ySplit="2" topLeftCell="A27" activePane="bottomLeft" state="frozen"/>
      <selection pane="bottomLeft" activeCell="L53" sqref="L53"/>
    </sheetView>
  </sheetViews>
  <sheetFormatPr defaultRowHeight="15" x14ac:dyDescent="0.25"/>
  <cols>
    <col min="1" max="1" width="5.5703125" style="1" bestFit="1" customWidth="1"/>
    <col min="2" max="2" width="10.140625" style="1" bestFit="1" customWidth="1"/>
    <col min="3" max="3" width="6.140625" style="1" bestFit="1" customWidth="1"/>
    <col min="4" max="4" width="4.28515625" style="1" bestFit="1" customWidth="1"/>
    <col min="5" max="5" width="7" style="1" bestFit="1" customWidth="1"/>
    <col min="6" max="6" width="4.42578125" style="1" bestFit="1" customWidth="1"/>
    <col min="7" max="7" width="13.7109375" style="1" bestFit="1" customWidth="1"/>
    <col min="8" max="8" width="7.140625" style="1" bestFit="1" customWidth="1"/>
    <col min="9" max="9" width="5.140625" style="1" bestFit="1" customWidth="1"/>
    <col min="10" max="10" width="18" style="1" bestFit="1" customWidth="1"/>
    <col min="11" max="11" width="18" style="1" customWidth="1"/>
    <col min="12" max="12" width="13.28515625" style="1" bestFit="1" customWidth="1"/>
    <col min="13" max="14" width="12.5703125" style="1" bestFit="1" customWidth="1"/>
    <col min="15" max="15" width="13.5703125" style="1" bestFit="1" customWidth="1"/>
    <col min="16" max="16" width="11" style="1" bestFit="1" customWidth="1"/>
    <col min="17" max="17" width="11" style="1" customWidth="1"/>
    <col min="18" max="18" width="11.140625" style="1" bestFit="1" customWidth="1"/>
    <col min="19" max="19" width="11" style="1" bestFit="1" customWidth="1"/>
    <col min="20" max="20" width="12.5703125" style="1" bestFit="1" customWidth="1"/>
    <col min="21" max="21" width="9.140625" style="1"/>
    <col min="22" max="22" width="10.7109375" style="1" hidden="1" customWidth="1"/>
    <col min="23" max="23" width="16.5703125" style="1" bestFit="1" customWidth="1"/>
    <col min="24" max="24" width="11.5703125" style="1" bestFit="1" customWidth="1"/>
    <col min="25" max="16384" width="9.140625" style="1"/>
  </cols>
  <sheetData>
    <row r="1" spans="1:24" x14ac:dyDescent="0.25">
      <c r="G1" s="1" t="s">
        <v>21</v>
      </c>
      <c r="H1" s="17" t="s">
        <v>26</v>
      </c>
      <c r="J1" s="1" t="s">
        <v>33</v>
      </c>
      <c r="K1" s="1" t="s">
        <v>34</v>
      </c>
      <c r="N1" s="3">
        <v>83333.333333333328</v>
      </c>
      <c r="O1" s="5">
        <f>N1-M52</f>
        <v>-57390.576666666384</v>
      </c>
      <c r="Q1" s="3" t="s">
        <v>22</v>
      </c>
      <c r="R1" s="3">
        <v>10000</v>
      </c>
      <c r="S1" s="17" t="s">
        <v>31</v>
      </c>
      <c r="T1" s="4">
        <f>ROUND(IF(S1="FI",R1,IF(S1="NI",R1/5,IF(S1="ET",R1/48,0))),2)</f>
        <v>208.33</v>
      </c>
    </row>
    <row r="2" spans="1:24" s="2" customFormat="1" x14ac:dyDescent="0.25">
      <c r="A2" s="6" t="s">
        <v>3</v>
      </c>
      <c r="B2" s="7" t="s">
        <v>0</v>
      </c>
      <c r="C2" s="7" t="s">
        <v>19</v>
      </c>
      <c r="D2" s="7" t="s">
        <v>6</v>
      </c>
      <c r="E2" s="7" t="s">
        <v>13</v>
      </c>
      <c r="F2" s="7" t="s">
        <v>7</v>
      </c>
      <c r="G2" s="7" t="s">
        <v>14</v>
      </c>
      <c r="H2" s="7" t="s">
        <v>2</v>
      </c>
      <c r="I2" s="7" t="s">
        <v>1</v>
      </c>
      <c r="J2" s="7" t="s">
        <v>15</v>
      </c>
      <c r="K2" s="7" t="s">
        <v>28</v>
      </c>
      <c r="L2" s="7" t="s">
        <v>16</v>
      </c>
      <c r="M2" s="7" t="s">
        <v>10</v>
      </c>
      <c r="N2" s="7" t="s">
        <v>9</v>
      </c>
      <c r="O2" s="7" t="s">
        <v>8</v>
      </c>
      <c r="P2" s="7" t="s">
        <v>20</v>
      </c>
      <c r="Q2" s="7" t="s">
        <v>24</v>
      </c>
      <c r="R2" s="7" t="s">
        <v>17</v>
      </c>
      <c r="S2" s="7" t="s">
        <v>25</v>
      </c>
      <c r="T2" s="7" t="s">
        <v>4</v>
      </c>
      <c r="V2" s="2" t="s">
        <v>29</v>
      </c>
      <c r="W2" s="2" t="s">
        <v>36</v>
      </c>
      <c r="X2" s="2" t="s">
        <v>37</v>
      </c>
    </row>
    <row r="3" spans="1:24" x14ac:dyDescent="0.25">
      <c r="A3" s="8">
        <v>0</v>
      </c>
      <c r="B3" s="9">
        <v>42745</v>
      </c>
      <c r="C3" s="9"/>
      <c r="D3" s="8" t="s">
        <v>11</v>
      </c>
      <c r="E3" s="8" t="s">
        <v>11</v>
      </c>
      <c r="F3" s="8" t="s">
        <v>11</v>
      </c>
      <c r="G3" s="10">
        <v>0</v>
      </c>
      <c r="H3" s="11">
        <v>0.1</v>
      </c>
      <c r="I3" s="12">
        <v>0</v>
      </c>
      <c r="J3" s="13">
        <v>0</v>
      </c>
      <c r="K3" s="13"/>
      <c r="L3" s="13">
        <v>0</v>
      </c>
      <c r="M3" s="13">
        <v>0</v>
      </c>
      <c r="N3" s="13">
        <f>IF(F3&lt;&gt;"Y",0,IF(A3=24,(G3+L3),#REF!))</f>
        <v>0</v>
      </c>
      <c r="O3" s="13">
        <v>1100000</v>
      </c>
      <c r="P3" s="13">
        <v>100000</v>
      </c>
      <c r="Q3" s="13">
        <v>0</v>
      </c>
      <c r="R3" s="13">
        <v>0</v>
      </c>
      <c r="S3" s="13">
        <f>IF(D3="Y",R3,0)</f>
        <v>0</v>
      </c>
      <c r="T3" s="13">
        <f>IF(S1="PS",O3-P3+R1,O3-P3)</f>
        <v>1000000</v>
      </c>
    </row>
    <row r="4" spans="1:24" x14ac:dyDescent="0.25">
      <c r="A4" s="18" t="s">
        <v>12</v>
      </c>
      <c r="B4" s="19">
        <v>42760</v>
      </c>
      <c r="C4" s="19" t="s">
        <v>5</v>
      </c>
      <c r="D4" s="18" t="s">
        <v>5</v>
      </c>
      <c r="E4" s="18" t="s">
        <v>11</v>
      </c>
      <c r="F4" s="18" t="s">
        <v>11</v>
      </c>
      <c r="G4" s="25">
        <f>T3</f>
        <v>1000000</v>
      </c>
      <c r="H4" s="21">
        <f>H3</f>
        <v>0.1</v>
      </c>
      <c r="I4" s="22">
        <f>IF($H$1="PD",(360*(YEAR(B4)-YEAR(B3)))+(30*(MONTH(B4)-MONTH(B3)))+(DAY(B4)-DAY(B3)),B4-B3)</f>
        <v>15</v>
      </c>
      <c r="J4" s="23">
        <f>G4*H3*I4/365</f>
        <v>4109.58904109589</v>
      </c>
      <c r="K4" s="23">
        <f>ROUND(J4,2)</f>
        <v>4109.59</v>
      </c>
      <c r="L4" s="23">
        <f t="shared" ref="L4:L16" si="0">IF(F4="N",IF(E4="Y",K4+R3-S3,0),IF(N4&gt;=(K4+R3-S3),(K4+R3-S3),N4))</f>
        <v>0</v>
      </c>
      <c r="M4" s="23">
        <f t="shared" ref="M4:M16" si="1">N4-L4</f>
        <v>0</v>
      </c>
      <c r="N4" s="23">
        <f t="shared" ref="N4:N16" si="2">IF(F4="Y",$N$1,L4)</f>
        <v>0</v>
      </c>
      <c r="O4" s="23">
        <v>0</v>
      </c>
      <c r="P4" s="23"/>
      <c r="Q4" s="23">
        <v>0</v>
      </c>
      <c r="R4" s="23">
        <f>R3-S3+K4-L4</f>
        <v>4109.59</v>
      </c>
      <c r="S4" s="23">
        <f>IF(D4="Y",R4,0)</f>
        <v>4109.59</v>
      </c>
      <c r="T4" s="23">
        <f>T3-M4+O4+S4-P4</f>
        <v>1004109.59</v>
      </c>
      <c r="V4" s="24">
        <f>ROUND(J4-K4,9)</f>
        <v>-9.5890400000000001E-4</v>
      </c>
    </row>
    <row r="5" spans="1:24" x14ac:dyDescent="0.25">
      <c r="A5" s="18">
        <v>1</v>
      </c>
      <c r="B5" s="19">
        <v>42791</v>
      </c>
      <c r="C5" s="19" t="s">
        <v>5</v>
      </c>
      <c r="D5" s="18" t="s">
        <v>5</v>
      </c>
      <c r="E5" s="18" t="s">
        <v>5</v>
      </c>
      <c r="F5" s="18" t="s">
        <v>11</v>
      </c>
      <c r="G5" s="25">
        <f>T4</f>
        <v>1004109.59</v>
      </c>
      <c r="H5" s="21">
        <f>H4</f>
        <v>0.1</v>
      </c>
      <c r="I5" s="22">
        <f t="shared" ref="I5:I52" si="3">IF($H$1="PD",(360*(YEAR(B5)-YEAR(B4)))+(30*(MONTH(B5)-MONTH(B4)))+(DAY(B5)-DAY(B4)),B5-B4)</f>
        <v>31</v>
      </c>
      <c r="J5" s="23">
        <f>(G5*H4*I5/365)+V4</f>
        <v>8528.0530931507947</v>
      </c>
      <c r="K5" s="23">
        <f t="shared" ref="K5:K52" si="4">ROUND(J5,2)</f>
        <v>8528.0499999999993</v>
      </c>
      <c r="L5" s="23">
        <f t="shared" si="0"/>
        <v>8528.0499999999993</v>
      </c>
      <c r="M5" s="23">
        <f t="shared" si="1"/>
        <v>0</v>
      </c>
      <c r="N5" s="23">
        <f t="shared" si="2"/>
        <v>8528.0499999999993</v>
      </c>
      <c r="O5" s="23">
        <v>0</v>
      </c>
      <c r="P5" s="23"/>
      <c r="Q5" s="23">
        <f>IF(S1="FI",R1,T1)</f>
        <v>208.33</v>
      </c>
      <c r="R5" s="23">
        <f t="shared" ref="R5:R52" si="5">R4-S4+K5-L5</f>
        <v>0</v>
      </c>
      <c r="S5" s="23">
        <f t="shared" ref="S5:S52" si="6">IF(D5="Y",R5,0)</f>
        <v>0</v>
      </c>
      <c r="T5" s="23">
        <f t="shared" ref="T5:T52" si="7">T4-M5+O5+S5-P5</f>
        <v>1004109.59</v>
      </c>
      <c r="V5" s="24">
        <f t="shared" ref="V5:V51" si="8">ROUND(J5-K5,9)</f>
        <v>3.0931510000000001E-3</v>
      </c>
    </row>
    <row r="6" spans="1:24" x14ac:dyDescent="0.25">
      <c r="A6" s="18">
        <f t="shared" ref="A6:A52" si="9">A5+1</f>
        <v>2</v>
      </c>
      <c r="B6" s="19">
        <v>42819</v>
      </c>
      <c r="C6" s="19" t="s">
        <v>5</v>
      </c>
      <c r="D6" s="18" t="s">
        <v>5</v>
      </c>
      <c r="E6" s="18" t="s">
        <v>5</v>
      </c>
      <c r="F6" s="18" t="s">
        <v>11</v>
      </c>
      <c r="G6" s="25">
        <f t="shared" ref="G6:G52" si="10">T5</f>
        <v>1004109.59</v>
      </c>
      <c r="H6" s="21">
        <f t="shared" ref="H6:H52" si="11">H5</f>
        <v>0.1</v>
      </c>
      <c r="I6" s="22">
        <f t="shared" si="3"/>
        <v>28</v>
      </c>
      <c r="J6" s="23">
        <f t="shared" ref="J6:J52" si="12">(G6*H5*I6/365)+V5</f>
        <v>7702.7615917811372</v>
      </c>
      <c r="K6" s="23">
        <f t="shared" si="4"/>
        <v>7702.76</v>
      </c>
      <c r="L6" s="23">
        <f t="shared" si="0"/>
        <v>7702.76</v>
      </c>
      <c r="M6" s="23">
        <f t="shared" si="1"/>
        <v>0</v>
      </c>
      <c r="N6" s="23">
        <f t="shared" si="2"/>
        <v>7702.76</v>
      </c>
      <c r="O6" s="23">
        <v>0</v>
      </c>
      <c r="P6" s="23"/>
      <c r="Q6" s="23">
        <f>IF(OR($S$1="NI",$S$1="ET"),$T$1,0)</f>
        <v>208.33</v>
      </c>
      <c r="R6" s="23">
        <f t="shared" si="5"/>
        <v>0</v>
      </c>
      <c r="S6" s="23">
        <f t="shared" si="6"/>
        <v>0</v>
      </c>
      <c r="T6" s="23">
        <f t="shared" si="7"/>
        <v>1004109.59</v>
      </c>
      <c r="V6" s="24">
        <f t="shared" si="8"/>
        <v>1.591781E-3</v>
      </c>
    </row>
    <row r="7" spans="1:24" x14ac:dyDescent="0.25">
      <c r="A7" s="18">
        <f t="shared" si="9"/>
        <v>3</v>
      </c>
      <c r="B7" s="19">
        <v>42850</v>
      </c>
      <c r="C7" s="19" t="s">
        <v>5</v>
      </c>
      <c r="D7" s="18" t="s">
        <v>5</v>
      </c>
      <c r="E7" s="18" t="s">
        <v>5</v>
      </c>
      <c r="F7" s="18" t="s">
        <v>11</v>
      </c>
      <c r="G7" s="25">
        <f t="shared" si="10"/>
        <v>1004109.59</v>
      </c>
      <c r="H7" s="21">
        <f t="shared" si="11"/>
        <v>0.1</v>
      </c>
      <c r="I7" s="22">
        <f t="shared" si="3"/>
        <v>31</v>
      </c>
      <c r="J7" s="23">
        <f t="shared" si="12"/>
        <v>8528.0556438357944</v>
      </c>
      <c r="K7" s="23">
        <f t="shared" si="4"/>
        <v>8528.06</v>
      </c>
      <c r="L7" s="23">
        <f t="shared" si="0"/>
        <v>8528.06</v>
      </c>
      <c r="M7" s="23">
        <f t="shared" si="1"/>
        <v>0</v>
      </c>
      <c r="N7" s="23">
        <f t="shared" si="2"/>
        <v>8528.06</v>
      </c>
      <c r="O7" s="23">
        <v>0</v>
      </c>
      <c r="P7" s="23"/>
      <c r="Q7" s="23">
        <f>IF(OR($S$1="NI",$S$1="ET"),$T$1,0)</f>
        <v>208.33</v>
      </c>
      <c r="R7" s="23">
        <f t="shared" si="5"/>
        <v>0</v>
      </c>
      <c r="S7" s="23">
        <f t="shared" si="6"/>
        <v>0</v>
      </c>
      <c r="T7" s="23">
        <f t="shared" si="7"/>
        <v>1004109.59</v>
      </c>
      <c r="V7" s="24">
        <f t="shared" si="8"/>
        <v>-4.356164E-3</v>
      </c>
    </row>
    <row r="8" spans="1:24" x14ac:dyDescent="0.25">
      <c r="A8" s="18">
        <f t="shared" si="9"/>
        <v>4</v>
      </c>
      <c r="B8" s="19">
        <v>42880</v>
      </c>
      <c r="C8" s="19" t="s">
        <v>5</v>
      </c>
      <c r="D8" s="18" t="s">
        <v>5</v>
      </c>
      <c r="E8" s="18" t="s">
        <v>5</v>
      </c>
      <c r="F8" s="18" t="s">
        <v>11</v>
      </c>
      <c r="G8" s="25">
        <f t="shared" si="10"/>
        <v>1004109.59</v>
      </c>
      <c r="H8" s="21">
        <f t="shared" si="11"/>
        <v>0.1</v>
      </c>
      <c r="I8" s="22">
        <f t="shared" si="3"/>
        <v>30</v>
      </c>
      <c r="J8" s="23">
        <f t="shared" si="12"/>
        <v>8252.951178082576</v>
      </c>
      <c r="K8" s="23">
        <f t="shared" si="4"/>
        <v>8252.9500000000007</v>
      </c>
      <c r="L8" s="23">
        <f t="shared" si="0"/>
        <v>8252.9500000000007</v>
      </c>
      <c r="M8" s="23">
        <f t="shared" si="1"/>
        <v>0</v>
      </c>
      <c r="N8" s="23">
        <f t="shared" si="2"/>
        <v>8252.9500000000007</v>
      </c>
      <c r="O8" s="23">
        <v>0</v>
      </c>
      <c r="P8" s="23"/>
      <c r="Q8" s="23">
        <f>IF(OR($S$1="NI",$S$1="ET"),$T$1,0)</f>
        <v>208.33</v>
      </c>
      <c r="R8" s="23">
        <f t="shared" si="5"/>
        <v>0</v>
      </c>
      <c r="S8" s="23">
        <f t="shared" si="6"/>
        <v>0</v>
      </c>
      <c r="T8" s="23">
        <f t="shared" si="7"/>
        <v>1004109.59</v>
      </c>
      <c r="V8" s="24">
        <f t="shared" si="8"/>
        <v>1.1780829999999999E-3</v>
      </c>
    </row>
    <row r="9" spans="1:24" x14ac:dyDescent="0.25">
      <c r="A9" s="18">
        <f t="shared" si="9"/>
        <v>5</v>
      </c>
      <c r="B9" s="19">
        <v>42911</v>
      </c>
      <c r="C9" s="19" t="s">
        <v>5</v>
      </c>
      <c r="D9" s="18" t="s">
        <v>5</v>
      </c>
      <c r="E9" s="18" t="s">
        <v>5</v>
      </c>
      <c r="F9" s="18" t="s">
        <v>11</v>
      </c>
      <c r="G9" s="25">
        <f t="shared" si="10"/>
        <v>1004109.59</v>
      </c>
      <c r="H9" s="21">
        <f t="shared" si="11"/>
        <v>0.1</v>
      </c>
      <c r="I9" s="22">
        <f t="shared" si="3"/>
        <v>31</v>
      </c>
      <c r="J9" s="23">
        <f t="shared" si="12"/>
        <v>8528.0552301377938</v>
      </c>
      <c r="K9" s="23">
        <f t="shared" si="4"/>
        <v>8528.06</v>
      </c>
      <c r="L9" s="23">
        <f t="shared" si="0"/>
        <v>8528.06</v>
      </c>
      <c r="M9" s="23">
        <f t="shared" si="1"/>
        <v>0</v>
      </c>
      <c r="N9" s="23">
        <f t="shared" si="2"/>
        <v>8528.06</v>
      </c>
      <c r="O9" s="23">
        <v>0</v>
      </c>
      <c r="P9" s="23"/>
      <c r="Q9" s="23">
        <f>IF(OR($S$1="NI",$S$1="ET"),$T$1,0)</f>
        <v>208.33</v>
      </c>
      <c r="R9" s="23">
        <f t="shared" si="5"/>
        <v>0</v>
      </c>
      <c r="S9" s="23">
        <f t="shared" si="6"/>
        <v>0</v>
      </c>
      <c r="T9" s="23">
        <f t="shared" si="7"/>
        <v>1004109.59</v>
      </c>
      <c r="V9" s="24">
        <f t="shared" si="8"/>
        <v>-4.7698619999999997E-3</v>
      </c>
    </row>
    <row r="10" spans="1:24" x14ac:dyDescent="0.25">
      <c r="A10" s="18">
        <f t="shared" si="9"/>
        <v>6</v>
      </c>
      <c r="B10" s="19">
        <v>42941</v>
      </c>
      <c r="C10" s="19" t="s">
        <v>5</v>
      </c>
      <c r="D10" s="18" t="s">
        <v>5</v>
      </c>
      <c r="E10" s="18" t="s">
        <v>5</v>
      </c>
      <c r="F10" s="18" t="s">
        <v>11</v>
      </c>
      <c r="G10" s="25">
        <f t="shared" si="10"/>
        <v>1004109.59</v>
      </c>
      <c r="H10" s="21">
        <f t="shared" si="11"/>
        <v>0.1</v>
      </c>
      <c r="I10" s="22">
        <f t="shared" si="3"/>
        <v>30</v>
      </c>
      <c r="J10" s="23">
        <f t="shared" si="12"/>
        <v>8252.9507643845755</v>
      </c>
      <c r="K10" s="23">
        <f t="shared" si="4"/>
        <v>8252.9500000000007</v>
      </c>
      <c r="L10" s="23">
        <f t="shared" si="0"/>
        <v>8252.9500000000007</v>
      </c>
      <c r="M10" s="23">
        <f t="shared" si="1"/>
        <v>0</v>
      </c>
      <c r="N10" s="23">
        <f t="shared" si="2"/>
        <v>8252.9500000000007</v>
      </c>
      <c r="O10" s="23">
        <v>0</v>
      </c>
      <c r="P10" s="23"/>
      <c r="Q10" s="23">
        <f t="shared" ref="Q10:Q52" si="13">IF($S$1="ET",$T$1,0)</f>
        <v>208.33</v>
      </c>
      <c r="R10" s="23">
        <f t="shared" si="5"/>
        <v>0</v>
      </c>
      <c r="S10" s="23">
        <f t="shared" si="6"/>
        <v>0</v>
      </c>
      <c r="T10" s="23">
        <f t="shared" si="7"/>
        <v>1004109.59</v>
      </c>
      <c r="V10" s="24">
        <f t="shared" si="8"/>
        <v>7.6438500000000002E-4</v>
      </c>
    </row>
    <row r="11" spans="1:24" x14ac:dyDescent="0.25">
      <c r="A11" s="18">
        <f t="shared" si="9"/>
        <v>7</v>
      </c>
      <c r="B11" s="19">
        <v>42972</v>
      </c>
      <c r="C11" s="19" t="s">
        <v>5</v>
      </c>
      <c r="D11" s="18" t="s">
        <v>5</v>
      </c>
      <c r="E11" s="18" t="s">
        <v>5</v>
      </c>
      <c r="F11" s="18" t="s">
        <v>11</v>
      </c>
      <c r="G11" s="25">
        <f t="shared" si="10"/>
        <v>1004109.59</v>
      </c>
      <c r="H11" s="21">
        <f t="shared" si="11"/>
        <v>0.1</v>
      </c>
      <c r="I11" s="22">
        <f t="shared" si="3"/>
        <v>31</v>
      </c>
      <c r="J11" s="23">
        <f t="shared" si="12"/>
        <v>8528.0548164397951</v>
      </c>
      <c r="K11" s="23">
        <f t="shared" si="4"/>
        <v>8528.0499999999993</v>
      </c>
      <c r="L11" s="23">
        <f t="shared" si="0"/>
        <v>8528.0499999999993</v>
      </c>
      <c r="M11" s="23">
        <f t="shared" si="1"/>
        <v>0</v>
      </c>
      <c r="N11" s="23">
        <f t="shared" si="2"/>
        <v>8528.0499999999993</v>
      </c>
      <c r="O11" s="23">
        <v>0</v>
      </c>
      <c r="P11" s="23"/>
      <c r="Q11" s="23">
        <f t="shared" si="13"/>
        <v>208.33</v>
      </c>
      <c r="R11" s="23">
        <f t="shared" si="5"/>
        <v>0</v>
      </c>
      <c r="S11" s="23">
        <f t="shared" si="6"/>
        <v>0</v>
      </c>
      <c r="T11" s="23">
        <f t="shared" si="7"/>
        <v>1004109.59</v>
      </c>
      <c r="V11" s="24">
        <f t="shared" si="8"/>
        <v>4.81644E-3</v>
      </c>
    </row>
    <row r="12" spans="1:24" x14ac:dyDescent="0.25">
      <c r="A12" s="18">
        <f t="shared" si="9"/>
        <v>8</v>
      </c>
      <c r="B12" s="19">
        <v>43003</v>
      </c>
      <c r="C12" s="19" t="s">
        <v>5</v>
      </c>
      <c r="D12" s="18" t="s">
        <v>5</v>
      </c>
      <c r="E12" s="18" t="s">
        <v>5</v>
      </c>
      <c r="F12" s="18" t="s">
        <v>11</v>
      </c>
      <c r="G12" s="25">
        <f t="shared" si="10"/>
        <v>1004109.59</v>
      </c>
      <c r="H12" s="21">
        <f t="shared" si="11"/>
        <v>0.1</v>
      </c>
      <c r="I12" s="22">
        <f t="shared" si="3"/>
        <v>31</v>
      </c>
      <c r="J12" s="23">
        <f t="shared" si="12"/>
        <v>8528.0588684947943</v>
      </c>
      <c r="K12" s="23">
        <f t="shared" si="4"/>
        <v>8528.06</v>
      </c>
      <c r="L12" s="23">
        <f t="shared" si="0"/>
        <v>8528.06</v>
      </c>
      <c r="M12" s="23">
        <f t="shared" si="1"/>
        <v>0</v>
      </c>
      <c r="N12" s="23">
        <f t="shared" si="2"/>
        <v>8528.06</v>
      </c>
      <c r="O12" s="23">
        <v>0</v>
      </c>
      <c r="P12" s="23"/>
      <c r="Q12" s="23">
        <f t="shared" si="13"/>
        <v>208.33</v>
      </c>
      <c r="R12" s="23">
        <f t="shared" si="5"/>
        <v>0</v>
      </c>
      <c r="S12" s="23">
        <f t="shared" si="6"/>
        <v>0</v>
      </c>
      <c r="T12" s="23">
        <f t="shared" si="7"/>
        <v>1004109.59</v>
      </c>
      <c r="V12" s="24">
        <f t="shared" si="8"/>
        <v>-1.1315050000000001E-3</v>
      </c>
    </row>
    <row r="13" spans="1:24" x14ac:dyDescent="0.25">
      <c r="A13" s="18">
        <f t="shared" si="9"/>
        <v>9</v>
      </c>
      <c r="B13" s="19">
        <v>43033</v>
      </c>
      <c r="C13" s="19" t="s">
        <v>5</v>
      </c>
      <c r="D13" s="18" t="s">
        <v>5</v>
      </c>
      <c r="E13" s="18" t="s">
        <v>5</v>
      </c>
      <c r="F13" s="18" t="s">
        <v>11</v>
      </c>
      <c r="G13" s="25">
        <f t="shared" si="10"/>
        <v>1004109.59</v>
      </c>
      <c r="H13" s="21">
        <f t="shared" si="11"/>
        <v>0.1</v>
      </c>
      <c r="I13" s="22">
        <f t="shared" si="3"/>
        <v>30</v>
      </c>
      <c r="J13" s="23">
        <f t="shared" si="12"/>
        <v>8252.9544027415759</v>
      </c>
      <c r="K13" s="23">
        <f t="shared" si="4"/>
        <v>8252.9500000000007</v>
      </c>
      <c r="L13" s="23">
        <f t="shared" si="0"/>
        <v>8252.9500000000007</v>
      </c>
      <c r="M13" s="23">
        <f t="shared" si="1"/>
        <v>0</v>
      </c>
      <c r="N13" s="23">
        <f t="shared" si="2"/>
        <v>8252.9500000000007</v>
      </c>
      <c r="O13" s="23">
        <v>0</v>
      </c>
      <c r="P13" s="23"/>
      <c r="Q13" s="23">
        <f t="shared" si="13"/>
        <v>208.33</v>
      </c>
      <c r="R13" s="23">
        <f t="shared" si="5"/>
        <v>0</v>
      </c>
      <c r="S13" s="23">
        <f t="shared" si="6"/>
        <v>0</v>
      </c>
      <c r="T13" s="23">
        <f t="shared" si="7"/>
        <v>1004109.59</v>
      </c>
      <c r="V13" s="24">
        <f t="shared" si="8"/>
        <v>4.4027420000000003E-3</v>
      </c>
    </row>
    <row r="14" spans="1:24" x14ac:dyDescent="0.25">
      <c r="A14" s="18">
        <f t="shared" si="9"/>
        <v>10</v>
      </c>
      <c r="B14" s="19">
        <v>43064</v>
      </c>
      <c r="C14" s="19" t="s">
        <v>5</v>
      </c>
      <c r="D14" s="18" t="s">
        <v>5</v>
      </c>
      <c r="E14" s="18" t="s">
        <v>5</v>
      </c>
      <c r="F14" s="18" t="s">
        <v>11</v>
      </c>
      <c r="G14" s="25">
        <f t="shared" si="10"/>
        <v>1004109.59</v>
      </c>
      <c r="H14" s="21">
        <f t="shared" si="11"/>
        <v>0.1</v>
      </c>
      <c r="I14" s="22">
        <f t="shared" si="3"/>
        <v>31</v>
      </c>
      <c r="J14" s="23">
        <f t="shared" si="12"/>
        <v>8528.0584547967956</v>
      </c>
      <c r="K14" s="23">
        <f t="shared" si="4"/>
        <v>8528.06</v>
      </c>
      <c r="L14" s="23">
        <f t="shared" si="0"/>
        <v>8528.06</v>
      </c>
      <c r="M14" s="23">
        <f t="shared" si="1"/>
        <v>0</v>
      </c>
      <c r="N14" s="23">
        <f t="shared" si="2"/>
        <v>8528.06</v>
      </c>
      <c r="O14" s="23">
        <v>0</v>
      </c>
      <c r="P14" s="23"/>
      <c r="Q14" s="23">
        <f t="shared" si="13"/>
        <v>208.33</v>
      </c>
      <c r="R14" s="23">
        <f t="shared" si="5"/>
        <v>0</v>
      </c>
      <c r="S14" s="23">
        <f t="shared" si="6"/>
        <v>0</v>
      </c>
      <c r="T14" s="23">
        <f t="shared" si="7"/>
        <v>1004109.59</v>
      </c>
      <c r="V14" s="24">
        <f t="shared" si="8"/>
        <v>-1.545203E-3</v>
      </c>
    </row>
    <row r="15" spans="1:24" x14ac:dyDescent="0.25">
      <c r="A15" s="18">
        <f t="shared" si="9"/>
        <v>11</v>
      </c>
      <c r="B15" s="19">
        <v>43094</v>
      </c>
      <c r="C15" s="19" t="s">
        <v>5</v>
      </c>
      <c r="D15" s="18" t="s">
        <v>5</v>
      </c>
      <c r="E15" s="18" t="s">
        <v>5</v>
      </c>
      <c r="F15" s="18" t="s">
        <v>11</v>
      </c>
      <c r="G15" s="25">
        <f t="shared" si="10"/>
        <v>1004109.59</v>
      </c>
      <c r="H15" s="21">
        <f t="shared" si="11"/>
        <v>0.1</v>
      </c>
      <c r="I15" s="22">
        <f t="shared" si="3"/>
        <v>30</v>
      </c>
      <c r="J15" s="23">
        <f t="shared" si="12"/>
        <v>8252.9539890435753</v>
      </c>
      <c r="K15" s="23">
        <f t="shared" si="4"/>
        <v>8252.9500000000007</v>
      </c>
      <c r="L15" s="23">
        <f t="shared" si="0"/>
        <v>8252.9500000000007</v>
      </c>
      <c r="M15" s="23">
        <f t="shared" si="1"/>
        <v>0</v>
      </c>
      <c r="N15" s="23">
        <f t="shared" si="2"/>
        <v>8252.9500000000007</v>
      </c>
      <c r="O15" s="23">
        <v>0</v>
      </c>
      <c r="P15" s="23"/>
      <c r="Q15" s="23">
        <f t="shared" si="13"/>
        <v>208.33</v>
      </c>
      <c r="R15" s="23">
        <f t="shared" si="5"/>
        <v>0</v>
      </c>
      <c r="S15" s="23">
        <f t="shared" si="6"/>
        <v>0</v>
      </c>
      <c r="T15" s="23">
        <f t="shared" si="7"/>
        <v>1004109.59</v>
      </c>
      <c r="V15" s="24">
        <f t="shared" si="8"/>
        <v>3.9890439999999997E-3</v>
      </c>
    </row>
    <row r="16" spans="1:24" x14ac:dyDescent="0.25">
      <c r="A16" s="18">
        <f t="shared" si="9"/>
        <v>12</v>
      </c>
      <c r="B16" s="19">
        <v>43125</v>
      </c>
      <c r="C16" s="19" t="s">
        <v>5</v>
      </c>
      <c r="D16" s="18" t="s">
        <v>5</v>
      </c>
      <c r="E16" s="18" t="s">
        <v>5</v>
      </c>
      <c r="F16" s="18" t="s">
        <v>11</v>
      </c>
      <c r="G16" s="25">
        <f t="shared" si="10"/>
        <v>1004109.59</v>
      </c>
      <c r="H16" s="21">
        <f t="shared" si="11"/>
        <v>0.1</v>
      </c>
      <c r="I16" s="22">
        <f t="shared" si="3"/>
        <v>31</v>
      </c>
      <c r="J16" s="23">
        <f t="shared" si="12"/>
        <v>8528.058041098795</v>
      </c>
      <c r="K16" s="23">
        <f t="shared" si="4"/>
        <v>8528.06</v>
      </c>
      <c r="L16" s="23">
        <f t="shared" si="0"/>
        <v>8528.06</v>
      </c>
      <c r="M16" s="23">
        <f t="shared" si="1"/>
        <v>0</v>
      </c>
      <c r="N16" s="23">
        <f t="shared" si="2"/>
        <v>8528.06</v>
      </c>
      <c r="O16" s="23">
        <v>0</v>
      </c>
      <c r="P16" s="23"/>
      <c r="Q16" s="23">
        <f t="shared" si="13"/>
        <v>208.33</v>
      </c>
      <c r="R16" s="23">
        <f t="shared" si="5"/>
        <v>0</v>
      </c>
      <c r="S16" s="23">
        <f t="shared" si="6"/>
        <v>0</v>
      </c>
      <c r="T16" s="23">
        <f t="shared" si="7"/>
        <v>1004109.59</v>
      </c>
      <c r="V16" s="24">
        <f t="shared" si="8"/>
        <v>-1.9589009999999999E-3</v>
      </c>
    </row>
    <row r="17" spans="1:24" x14ac:dyDescent="0.25">
      <c r="A17" s="8">
        <f t="shared" si="9"/>
        <v>13</v>
      </c>
      <c r="B17" s="9">
        <v>43156</v>
      </c>
      <c r="C17" s="8" t="s">
        <v>11</v>
      </c>
      <c r="D17" s="8" t="s">
        <v>5</v>
      </c>
      <c r="E17" s="8" t="s">
        <v>11</v>
      </c>
      <c r="F17" s="8" t="s">
        <v>11</v>
      </c>
      <c r="G17" s="10">
        <f t="shared" si="10"/>
        <v>1004109.59</v>
      </c>
      <c r="H17" s="11">
        <f t="shared" si="11"/>
        <v>0.1</v>
      </c>
      <c r="I17" s="12">
        <f t="shared" si="3"/>
        <v>31</v>
      </c>
      <c r="J17" s="13">
        <f t="shared" si="12"/>
        <v>8528.052093153794</v>
      </c>
      <c r="K17" s="13">
        <f t="shared" si="4"/>
        <v>8528.0499999999993</v>
      </c>
      <c r="L17" s="13">
        <v>0</v>
      </c>
      <c r="M17" s="13">
        <v>0</v>
      </c>
      <c r="N17" s="13">
        <f>L17+M17</f>
        <v>0</v>
      </c>
      <c r="O17" s="13">
        <v>0</v>
      </c>
      <c r="P17" s="13"/>
      <c r="Q17" s="13">
        <f t="shared" si="13"/>
        <v>208.33</v>
      </c>
      <c r="R17" s="13">
        <f t="shared" si="5"/>
        <v>8528.0499999999993</v>
      </c>
      <c r="S17" s="13">
        <f t="shared" si="6"/>
        <v>8528.0499999999993</v>
      </c>
      <c r="T17" s="13">
        <f t="shared" si="7"/>
        <v>1012637.64</v>
      </c>
      <c r="V17" s="24">
        <f t="shared" si="8"/>
        <v>2.0931539999999998E-3</v>
      </c>
    </row>
    <row r="18" spans="1:24" x14ac:dyDescent="0.25">
      <c r="A18" s="8">
        <f t="shared" si="9"/>
        <v>14</v>
      </c>
      <c r="B18" s="9">
        <v>43184</v>
      </c>
      <c r="C18" s="8" t="s">
        <v>11</v>
      </c>
      <c r="D18" s="8" t="s">
        <v>5</v>
      </c>
      <c r="E18" s="8" t="s">
        <v>11</v>
      </c>
      <c r="F18" s="8" t="s">
        <v>11</v>
      </c>
      <c r="G18" s="10">
        <f t="shared" si="10"/>
        <v>1012637.64</v>
      </c>
      <c r="H18" s="11">
        <f t="shared" si="11"/>
        <v>0.1</v>
      </c>
      <c r="I18" s="12">
        <f t="shared" si="3"/>
        <v>28</v>
      </c>
      <c r="J18" s="13">
        <f t="shared" si="12"/>
        <v>7768.1812493183852</v>
      </c>
      <c r="K18" s="13">
        <f t="shared" si="4"/>
        <v>7768.18</v>
      </c>
      <c r="L18" s="13">
        <v>0</v>
      </c>
      <c r="M18" s="13">
        <v>0</v>
      </c>
      <c r="N18" s="13">
        <f t="shared" ref="N18:N51" si="14">L18+M18</f>
        <v>0</v>
      </c>
      <c r="O18" s="13">
        <v>0</v>
      </c>
      <c r="P18" s="13"/>
      <c r="Q18" s="13">
        <f t="shared" si="13"/>
        <v>208.33</v>
      </c>
      <c r="R18" s="13">
        <f t="shared" si="5"/>
        <v>7768.18</v>
      </c>
      <c r="S18" s="13">
        <f t="shared" si="6"/>
        <v>7768.18</v>
      </c>
      <c r="T18" s="13">
        <f t="shared" si="7"/>
        <v>1020405.8200000001</v>
      </c>
      <c r="V18" s="24">
        <f t="shared" si="8"/>
        <v>1.2493179999999999E-3</v>
      </c>
    </row>
    <row r="19" spans="1:24" x14ac:dyDescent="0.25">
      <c r="A19" s="8">
        <f t="shared" si="9"/>
        <v>15</v>
      </c>
      <c r="B19" s="9">
        <v>43215</v>
      </c>
      <c r="C19" s="8" t="s">
        <v>11</v>
      </c>
      <c r="D19" s="8" t="s">
        <v>5</v>
      </c>
      <c r="E19" s="8" t="s">
        <v>5</v>
      </c>
      <c r="F19" s="8" t="s">
        <v>5</v>
      </c>
      <c r="G19" s="10">
        <f t="shared" si="10"/>
        <v>1020405.8200000001</v>
      </c>
      <c r="H19" s="11">
        <f t="shared" si="11"/>
        <v>0.1</v>
      </c>
      <c r="I19" s="12">
        <f t="shared" si="3"/>
        <v>31</v>
      </c>
      <c r="J19" s="13">
        <f t="shared" si="12"/>
        <v>8666.4616383590965</v>
      </c>
      <c r="K19" s="13">
        <f t="shared" si="4"/>
        <v>8666.4599999999991</v>
      </c>
      <c r="L19" s="13">
        <v>0</v>
      </c>
      <c r="M19" s="26">
        <v>59076.87</v>
      </c>
      <c r="N19" s="13">
        <f t="shared" si="14"/>
        <v>59076.87</v>
      </c>
      <c r="O19" s="13">
        <v>0</v>
      </c>
      <c r="P19" s="13"/>
      <c r="Q19" s="13">
        <f t="shared" si="13"/>
        <v>208.33</v>
      </c>
      <c r="R19" s="13">
        <f t="shared" si="5"/>
        <v>8666.4599999999991</v>
      </c>
      <c r="S19" s="13">
        <f t="shared" si="6"/>
        <v>8666.4599999999991</v>
      </c>
      <c r="T19" s="13">
        <f t="shared" si="7"/>
        <v>969995.41</v>
      </c>
      <c r="V19" s="24">
        <f t="shared" si="8"/>
        <v>1.638359E-3</v>
      </c>
    </row>
    <row r="20" spans="1:24" x14ac:dyDescent="0.25">
      <c r="A20" s="8">
        <f t="shared" si="9"/>
        <v>16</v>
      </c>
      <c r="B20" s="9">
        <v>43245</v>
      </c>
      <c r="C20" s="8" t="s">
        <v>11</v>
      </c>
      <c r="D20" s="8" t="s">
        <v>5</v>
      </c>
      <c r="E20" s="8" t="s">
        <v>11</v>
      </c>
      <c r="F20" s="8" t="s">
        <v>11</v>
      </c>
      <c r="G20" s="10">
        <f t="shared" si="10"/>
        <v>969995.41</v>
      </c>
      <c r="H20" s="11">
        <f t="shared" si="11"/>
        <v>0.1</v>
      </c>
      <c r="I20" s="12">
        <f t="shared" si="3"/>
        <v>30</v>
      </c>
      <c r="J20" s="13">
        <f t="shared" si="12"/>
        <v>7972.5666520576315</v>
      </c>
      <c r="K20" s="13">
        <f t="shared" si="4"/>
        <v>7972.57</v>
      </c>
      <c r="L20" s="13">
        <v>0</v>
      </c>
      <c r="M20" s="13">
        <v>0</v>
      </c>
      <c r="N20" s="13">
        <f t="shared" si="14"/>
        <v>0</v>
      </c>
      <c r="O20" s="13">
        <v>0</v>
      </c>
      <c r="P20" s="13"/>
      <c r="Q20" s="13">
        <f t="shared" si="13"/>
        <v>208.33</v>
      </c>
      <c r="R20" s="13">
        <f t="shared" si="5"/>
        <v>7972.57</v>
      </c>
      <c r="S20" s="13">
        <f t="shared" si="6"/>
        <v>7972.57</v>
      </c>
      <c r="T20" s="13">
        <f t="shared" si="7"/>
        <v>977967.98</v>
      </c>
      <c r="V20" s="24">
        <f t="shared" si="8"/>
        <v>-3.347942E-3</v>
      </c>
    </row>
    <row r="21" spans="1:24" x14ac:dyDescent="0.25">
      <c r="A21" s="8">
        <f t="shared" si="9"/>
        <v>17</v>
      </c>
      <c r="B21" s="9">
        <v>43276</v>
      </c>
      <c r="C21" s="8" t="s">
        <v>11</v>
      </c>
      <c r="D21" s="8" t="s">
        <v>5</v>
      </c>
      <c r="E21" s="8" t="s">
        <v>11</v>
      </c>
      <c r="F21" s="8" t="s">
        <v>11</v>
      </c>
      <c r="G21" s="10">
        <f t="shared" si="10"/>
        <v>977967.98</v>
      </c>
      <c r="H21" s="11">
        <f t="shared" si="11"/>
        <v>0.1</v>
      </c>
      <c r="I21" s="12">
        <f t="shared" si="3"/>
        <v>31</v>
      </c>
      <c r="J21" s="13">
        <f t="shared" si="12"/>
        <v>8306.0260712360832</v>
      </c>
      <c r="K21" s="13">
        <f t="shared" si="4"/>
        <v>8306.0300000000007</v>
      </c>
      <c r="L21" s="13">
        <v>0</v>
      </c>
      <c r="M21" s="13">
        <v>0</v>
      </c>
      <c r="N21" s="13">
        <f t="shared" si="14"/>
        <v>0</v>
      </c>
      <c r="O21" s="13">
        <v>0</v>
      </c>
      <c r="P21" s="13"/>
      <c r="Q21" s="13">
        <f t="shared" si="13"/>
        <v>208.33</v>
      </c>
      <c r="R21" s="13">
        <f t="shared" si="5"/>
        <v>8306.0300000000007</v>
      </c>
      <c r="S21" s="13">
        <f t="shared" si="6"/>
        <v>8306.0300000000007</v>
      </c>
      <c r="T21" s="13">
        <f t="shared" si="7"/>
        <v>986274.01</v>
      </c>
      <c r="V21" s="24">
        <f t="shared" si="8"/>
        <v>-3.9287640000000004E-3</v>
      </c>
    </row>
    <row r="22" spans="1:24" x14ac:dyDescent="0.25">
      <c r="A22" s="8">
        <f t="shared" si="9"/>
        <v>18</v>
      </c>
      <c r="B22" s="9">
        <v>43306</v>
      </c>
      <c r="C22" s="8" t="s">
        <v>11</v>
      </c>
      <c r="D22" s="8" t="s">
        <v>5</v>
      </c>
      <c r="E22" s="8" t="s">
        <v>5</v>
      </c>
      <c r="F22" s="8" t="s">
        <v>5</v>
      </c>
      <c r="G22" s="10">
        <f t="shared" si="10"/>
        <v>986274.01</v>
      </c>
      <c r="H22" s="11">
        <f t="shared" si="11"/>
        <v>0.1</v>
      </c>
      <c r="I22" s="12">
        <f t="shared" si="3"/>
        <v>30</v>
      </c>
      <c r="J22" s="13">
        <f t="shared" si="12"/>
        <v>8106.3577972633975</v>
      </c>
      <c r="K22" s="13">
        <f t="shared" si="4"/>
        <v>8106.36</v>
      </c>
      <c r="L22" s="13">
        <v>0</v>
      </c>
      <c r="M22" s="27">
        <f>M19</f>
        <v>59076.87</v>
      </c>
      <c r="N22" s="13">
        <f t="shared" si="14"/>
        <v>59076.87</v>
      </c>
      <c r="O22" s="13">
        <v>0</v>
      </c>
      <c r="P22" s="13"/>
      <c r="Q22" s="13">
        <f t="shared" si="13"/>
        <v>208.33</v>
      </c>
      <c r="R22" s="13">
        <f t="shared" si="5"/>
        <v>8106.36</v>
      </c>
      <c r="S22" s="13">
        <f t="shared" si="6"/>
        <v>8106.36</v>
      </c>
      <c r="T22" s="13">
        <f t="shared" si="7"/>
        <v>935303.5</v>
      </c>
      <c r="V22" s="24">
        <f t="shared" si="8"/>
        <v>-2.2027370000000002E-3</v>
      </c>
    </row>
    <row r="23" spans="1:24" x14ac:dyDescent="0.25">
      <c r="A23" s="8">
        <f t="shared" si="9"/>
        <v>19</v>
      </c>
      <c r="B23" s="9">
        <v>43337</v>
      </c>
      <c r="C23" s="8" t="s">
        <v>11</v>
      </c>
      <c r="D23" s="8" t="s">
        <v>5</v>
      </c>
      <c r="E23" s="8" t="s">
        <v>11</v>
      </c>
      <c r="F23" s="8" t="s">
        <v>11</v>
      </c>
      <c r="G23" s="10">
        <f t="shared" si="10"/>
        <v>935303.5</v>
      </c>
      <c r="H23" s="11">
        <f t="shared" si="11"/>
        <v>0.1</v>
      </c>
      <c r="I23" s="12">
        <f t="shared" si="3"/>
        <v>31</v>
      </c>
      <c r="J23" s="13">
        <f t="shared" si="12"/>
        <v>7943.6713589068358</v>
      </c>
      <c r="K23" s="13">
        <f t="shared" si="4"/>
        <v>7943.67</v>
      </c>
      <c r="L23" s="13">
        <v>0</v>
      </c>
      <c r="M23" s="13">
        <v>0</v>
      </c>
      <c r="N23" s="13">
        <f t="shared" si="14"/>
        <v>0</v>
      </c>
      <c r="O23" s="13">
        <v>0</v>
      </c>
      <c r="P23" s="13"/>
      <c r="Q23" s="13">
        <f t="shared" si="13"/>
        <v>208.33</v>
      </c>
      <c r="R23" s="13">
        <f t="shared" si="5"/>
        <v>7943.67</v>
      </c>
      <c r="S23" s="13">
        <f t="shared" si="6"/>
        <v>7943.67</v>
      </c>
      <c r="T23" s="13">
        <f t="shared" si="7"/>
        <v>943247.17</v>
      </c>
      <c r="V23" s="24">
        <f t="shared" si="8"/>
        <v>1.3589069999999999E-3</v>
      </c>
    </row>
    <row r="24" spans="1:24" x14ac:dyDescent="0.25">
      <c r="A24" s="8">
        <f t="shared" si="9"/>
        <v>20</v>
      </c>
      <c r="B24" s="9">
        <v>43368</v>
      </c>
      <c r="C24" s="8" t="s">
        <v>11</v>
      </c>
      <c r="D24" s="8" t="s">
        <v>5</v>
      </c>
      <c r="E24" s="8" t="s">
        <v>11</v>
      </c>
      <c r="F24" s="8" t="s">
        <v>11</v>
      </c>
      <c r="G24" s="10">
        <f t="shared" si="10"/>
        <v>943247.17</v>
      </c>
      <c r="H24" s="11">
        <f t="shared" si="11"/>
        <v>0.1</v>
      </c>
      <c r="I24" s="12">
        <f t="shared" si="3"/>
        <v>31</v>
      </c>
      <c r="J24" s="13">
        <f t="shared" si="12"/>
        <v>8011.141706852206</v>
      </c>
      <c r="K24" s="13">
        <f t="shared" si="4"/>
        <v>8011.14</v>
      </c>
      <c r="L24" s="13">
        <v>0</v>
      </c>
      <c r="M24" s="13">
        <v>0</v>
      </c>
      <c r="N24" s="13">
        <f t="shared" si="14"/>
        <v>0</v>
      </c>
      <c r="O24" s="13">
        <v>0</v>
      </c>
      <c r="P24" s="13"/>
      <c r="Q24" s="13">
        <f t="shared" si="13"/>
        <v>208.33</v>
      </c>
      <c r="R24" s="13">
        <f t="shared" si="5"/>
        <v>8011.14</v>
      </c>
      <c r="S24" s="13">
        <f t="shared" si="6"/>
        <v>8011.14</v>
      </c>
      <c r="T24" s="13">
        <f t="shared" si="7"/>
        <v>951258.31</v>
      </c>
      <c r="V24" s="24">
        <f t="shared" si="8"/>
        <v>1.706852E-3</v>
      </c>
    </row>
    <row r="25" spans="1:24" x14ac:dyDescent="0.25">
      <c r="A25" s="8">
        <f t="shared" si="9"/>
        <v>21</v>
      </c>
      <c r="B25" s="9">
        <v>43398</v>
      </c>
      <c r="C25" s="8" t="s">
        <v>11</v>
      </c>
      <c r="D25" s="8" t="s">
        <v>5</v>
      </c>
      <c r="E25" s="8" t="s">
        <v>5</v>
      </c>
      <c r="F25" s="8" t="s">
        <v>5</v>
      </c>
      <c r="G25" s="10">
        <f t="shared" si="10"/>
        <v>951258.31</v>
      </c>
      <c r="H25" s="11">
        <v>0.105</v>
      </c>
      <c r="I25" s="12">
        <f t="shared" si="3"/>
        <v>30</v>
      </c>
      <c r="J25" s="13">
        <f t="shared" si="12"/>
        <v>7818.5631589067953</v>
      </c>
      <c r="K25" s="13">
        <f t="shared" si="4"/>
        <v>7818.56</v>
      </c>
      <c r="L25" s="13">
        <v>0</v>
      </c>
      <c r="M25" s="27">
        <f>M22</f>
        <v>59076.87</v>
      </c>
      <c r="N25" s="13">
        <f t="shared" si="14"/>
        <v>59076.87</v>
      </c>
      <c r="O25" s="13">
        <v>0</v>
      </c>
      <c r="P25" s="13"/>
      <c r="Q25" s="13">
        <f t="shared" si="13"/>
        <v>208.33</v>
      </c>
      <c r="R25" s="13">
        <f t="shared" si="5"/>
        <v>7818.56</v>
      </c>
      <c r="S25" s="13">
        <f t="shared" si="6"/>
        <v>7818.56</v>
      </c>
      <c r="T25" s="13">
        <f t="shared" si="7"/>
        <v>900000.00000000012</v>
      </c>
      <c r="V25" s="24">
        <f t="shared" si="8"/>
        <v>3.1589069999999999E-3</v>
      </c>
      <c r="W25" s="3">
        <f>$T$3*(100%-10%)</f>
        <v>900000</v>
      </c>
      <c r="X25" s="5">
        <f>T25-W25</f>
        <v>0</v>
      </c>
    </row>
    <row r="26" spans="1:24" x14ac:dyDescent="0.25">
      <c r="A26" s="8">
        <f t="shared" si="9"/>
        <v>22</v>
      </c>
      <c r="B26" s="9">
        <v>43429</v>
      </c>
      <c r="C26" s="8" t="s">
        <v>11</v>
      </c>
      <c r="D26" s="8" t="s">
        <v>5</v>
      </c>
      <c r="E26" s="8" t="s">
        <v>11</v>
      </c>
      <c r="F26" s="8" t="s">
        <v>11</v>
      </c>
      <c r="G26" s="10">
        <f t="shared" si="10"/>
        <v>900000.00000000012</v>
      </c>
      <c r="H26" s="11">
        <f t="shared" si="11"/>
        <v>0.105</v>
      </c>
      <c r="I26" s="12">
        <f t="shared" si="3"/>
        <v>31</v>
      </c>
      <c r="J26" s="13">
        <f t="shared" si="12"/>
        <v>8026.0305561672758</v>
      </c>
      <c r="K26" s="13">
        <f t="shared" si="4"/>
        <v>8026.03</v>
      </c>
      <c r="L26" s="13">
        <v>0</v>
      </c>
      <c r="M26" s="13">
        <v>0</v>
      </c>
      <c r="N26" s="13">
        <f t="shared" si="14"/>
        <v>0</v>
      </c>
      <c r="O26" s="13">
        <v>0</v>
      </c>
      <c r="P26" s="13"/>
      <c r="Q26" s="13">
        <f t="shared" si="13"/>
        <v>208.33</v>
      </c>
      <c r="R26" s="13">
        <f t="shared" si="5"/>
        <v>8026.03</v>
      </c>
      <c r="S26" s="13">
        <f t="shared" si="6"/>
        <v>8026.03</v>
      </c>
      <c r="T26" s="13">
        <f t="shared" si="7"/>
        <v>908026.03000000014</v>
      </c>
      <c r="V26" s="24">
        <f t="shared" si="8"/>
        <v>5.5616699999999999E-4</v>
      </c>
    </row>
    <row r="27" spans="1:24" x14ac:dyDescent="0.25">
      <c r="A27" s="8">
        <f t="shared" si="9"/>
        <v>23</v>
      </c>
      <c r="B27" s="9">
        <v>43459</v>
      </c>
      <c r="C27" s="8" t="s">
        <v>11</v>
      </c>
      <c r="D27" s="8" t="s">
        <v>5</v>
      </c>
      <c r="E27" s="8" t="s">
        <v>11</v>
      </c>
      <c r="F27" s="8" t="s">
        <v>11</v>
      </c>
      <c r="G27" s="10">
        <f t="shared" si="10"/>
        <v>908026.03000000014</v>
      </c>
      <c r="H27" s="11">
        <f t="shared" si="11"/>
        <v>0.105</v>
      </c>
      <c r="I27" s="12">
        <f t="shared" si="3"/>
        <v>30</v>
      </c>
      <c r="J27" s="13">
        <f t="shared" si="12"/>
        <v>7836.3895821943979</v>
      </c>
      <c r="K27" s="13">
        <f t="shared" si="4"/>
        <v>7836.39</v>
      </c>
      <c r="L27" s="13">
        <v>0</v>
      </c>
      <c r="M27" s="13">
        <v>0</v>
      </c>
      <c r="N27" s="13">
        <f t="shared" si="14"/>
        <v>0</v>
      </c>
      <c r="O27" s="13">
        <v>0</v>
      </c>
      <c r="P27" s="13"/>
      <c r="Q27" s="13">
        <f t="shared" si="13"/>
        <v>208.33</v>
      </c>
      <c r="R27" s="13">
        <f t="shared" si="5"/>
        <v>7836.39</v>
      </c>
      <c r="S27" s="13">
        <f t="shared" si="6"/>
        <v>7836.39</v>
      </c>
      <c r="T27" s="13">
        <f t="shared" si="7"/>
        <v>915862.42000000016</v>
      </c>
      <c r="V27" s="24">
        <f t="shared" si="8"/>
        <v>-4.17806E-4</v>
      </c>
    </row>
    <row r="28" spans="1:24" x14ac:dyDescent="0.25">
      <c r="A28" s="8">
        <f t="shared" si="9"/>
        <v>24</v>
      </c>
      <c r="B28" s="9">
        <v>43490</v>
      </c>
      <c r="C28" s="8" t="s">
        <v>11</v>
      </c>
      <c r="D28" s="8" t="s">
        <v>5</v>
      </c>
      <c r="E28" s="8" t="s">
        <v>5</v>
      </c>
      <c r="F28" s="8" t="s">
        <v>5</v>
      </c>
      <c r="G28" s="10">
        <f t="shared" si="10"/>
        <v>915862.42000000016</v>
      </c>
      <c r="H28" s="11">
        <f t="shared" si="11"/>
        <v>0.105</v>
      </c>
      <c r="I28" s="12">
        <f t="shared" si="3"/>
        <v>31</v>
      </c>
      <c r="J28" s="13">
        <f t="shared" si="12"/>
        <v>8167.4849989063305</v>
      </c>
      <c r="K28" s="13">
        <f t="shared" si="4"/>
        <v>8167.48</v>
      </c>
      <c r="L28" s="13">
        <v>0</v>
      </c>
      <c r="M28" s="26">
        <v>88711.8</v>
      </c>
      <c r="N28" s="13">
        <f t="shared" si="14"/>
        <v>88711.8</v>
      </c>
      <c r="O28" s="13">
        <v>0</v>
      </c>
      <c r="P28" s="13"/>
      <c r="Q28" s="13">
        <f t="shared" si="13"/>
        <v>208.33</v>
      </c>
      <c r="R28" s="13">
        <f t="shared" si="5"/>
        <v>8167.48</v>
      </c>
      <c r="S28" s="13">
        <f t="shared" si="6"/>
        <v>8167.48</v>
      </c>
      <c r="T28" s="13">
        <f t="shared" si="7"/>
        <v>835318.10000000009</v>
      </c>
      <c r="V28" s="24">
        <f t="shared" si="8"/>
        <v>4.998906E-3</v>
      </c>
    </row>
    <row r="29" spans="1:24" x14ac:dyDescent="0.25">
      <c r="A29" s="8">
        <f t="shared" si="9"/>
        <v>25</v>
      </c>
      <c r="B29" s="9">
        <v>43521</v>
      </c>
      <c r="C29" s="8" t="s">
        <v>11</v>
      </c>
      <c r="D29" s="8" t="s">
        <v>5</v>
      </c>
      <c r="E29" s="8" t="s">
        <v>11</v>
      </c>
      <c r="F29" s="8" t="s">
        <v>11</v>
      </c>
      <c r="G29" s="10">
        <f t="shared" si="10"/>
        <v>835318.10000000009</v>
      </c>
      <c r="H29" s="11">
        <f t="shared" si="11"/>
        <v>0.105</v>
      </c>
      <c r="I29" s="12">
        <f t="shared" si="3"/>
        <v>31</v>
      </c>
      <c r="J29" s="13">
        <f t="shared" si="12"/>
        <v>7449.2116167142194</v>
      </c>
      <c r="K29" s="13">
        <f t="shared" si="4"/>
        <v>7449.21</v>
      </c>
      <c r="L29" s="13">
        <v>0</v>
      </c>
      <c r="M29" s="13">
        <v>0</v>
      </c>
      <c r="N29" s="13">
        <f t="shared" si="14"/>
        <v>0</v>
      </c>
      <c r="O29" s="13">
        <v>0</v>
      </c>
      <c r="P29" s="13"/>
      <c r="Q29" s="13">
        <f t="shared" si="13"/>
        <v>208.33</v>
      </c>
      <c r="R29" s="13">
        <f t="shared" si="5"/>
        <v>7449.21</v>
      </c>
      <c r="S29" s="13">
        <f t="shared" si="6"/>
        <v>7449.21</v>
      </c>
      <c r="T29" s="13">
        <f t="shared" si="7"/>
        <v>842767.31</v>
      </c>
      <c r="V29" s="24">
        <f t="shared" si="8"/>
        <v>1.616714E-3</v>
      </c>
    </row>
    <row r="30" spans="1:24" x14ac:dyDescent="0.25">
      <c r="A30" s="8">
        <f t="shared" si="9"/>
        <v>26</v>
      </c>
      <c r="B30" s="9">
        <v>43549</v>
      </c>
      <c r="C30" s="8" t="s">
        <v>11</v>
      </c>
      <c r="D30" s="8" t="s">
        <v>5</v>
      </c>
      <c r="E30" s="8" t="s">
        <v>11</v>
      </c>
      <c r="F30" s="8" t="s">
        <v>11</v>
      </c>
      <c r="G30" s="10">
        <f t="shared" si="10"/>
        <v>842767.31</v>
      </c>
      <c r="H30" s="11">
        <f t="shared" si="11"/>
        <v>0.105</v>
      </c>
      <c r="I30" s="12">
        <f t="shared" si="3"/>
        <v>28</v>
      </c>
      <c r="J30" s="13">
        <f t="shared" si="12"/>
        <v>6788.3191273989323</v>
      </c>
      <c r="K30" s="13">
        <f t="shared" si="4"/>
        <v>6788.32</v>
      </c>
      <c r="L30" s="13">
        <v>0</v>
      </c>
      <c r="M30" s="13">
        <v>0</v>
      </c>
      <c r="N30" s="13">
        <f t="shared" si="14"/>
        <v>0</v>
      </c>
      <c r="O30" s="13">
        <v>0</v>
      </c>
      <c r="P30" s="13"/>
      <c r="Q30" s="13">
        <f t="shared" si="13"/>
        <v>208.33</v>
      </c>
      <c r="R30" s="13">
        <f t="shared" si="5"/>
        <v>6788.32</v>
      </c>
      <c r="S30" s="13">
        <f t="shared" si="6"/>
        <v>6788.32</v>
      </c>
      <c r="T30" s="13">
        <f t="shared" si="7"/>
        <v>849555.63</v>
      </c>
      <c r="V30" s="24">
        <f t="shared" si="8"/>
        <v>-8.7260099999999998E-4</v>
      </c>
    </row>
    <row r="31" spans="1:24" x14ac:dyDescent="0.25">
      <c r="A31" s="8">
        <f t="shared" si="9"/>
        <v>27</v>
      </c>
      <c r="B31" s="9">
        <v>43580</v>
      </c>
      <c r="C31" s="8" t="s">
        <v>11</v>
      </c>
      <c r="D31" s="8" t="s">
        <v>5</v>
      </c>
      <c r="E31" s="8" t="s">
        <v>5</v>
      </c>
      <c r="F31" s="8" t="s">
        <v>5</v>
      </c>
      <c r="G31" s="10">
        <f t="shared" si="10"/>
        <v>849555.63</v>
      </c>
      <c r="H31" s="11">
        <f t="shared" si="11"/>
        <v>0.105</v>
      </c>
      <c r="I31" s="12">
        <f t="shared" si="3"/>
        <v>31</v>
      </c>
      <c r="J31" s="13">
        <f t="shared" si="12"/>
        <v>7576.1733072620136</v>
      </c>
      <c r="K31" s="13">
        <f t="shared" si="4"/>
        <v>7576.17</v>
      </c>
      <c r="L31" s="13">
        <v>0</v>
      </c>
      <c r="M31" s="27">
        <f>M28</f>
        <v>88711.8</v>
      </c>
      <c r="N31" s="13">
        <f t="shared" si="14"/>
        <v>88711.8</v>
      </c>
      <c r="O31" s="13">
        <v>0</v>
      </c>
      <c r="P31" s="13"/>
      <c r="Q31" s="13">
        <f t="shared" si="13"/>
        <v>208.33</v>
      </c>
      <c r="R31" s="13">
        <f t="shared" si="5"/>
        <v>7576.17</v>
      </c>
      <c r="S31" s="13">
        <f t="shared" si="6"/>
        <v>7576.17</v>
      </c>
      <c r="T31" s="13">
        <f t="shared" si="7"/>
        <v>768420</v>
      </c>
      <c r="V31" s="24">
        <f t="shared" si="8"/>
        <v>3.307262E-3</v>
      </c>
    </row>
    <row r="32" spans="1:24" x14ac:dyDescent="0.25">
      <c r="A32" s="8">
        <f t="shared" si="9"/>
        <v>28</v>
      </c>
      <c r="B32" s="9">
        <v>43610</v>
      </c>
      <c r="C32" s="8" t="s">
        <v>11</v>
      </c>
      <c r="D32" s="8" t="s">
        <v>5</v>
      </c>
      <c r="E32" s="8" t="s">
        <v>11</v>
      </c>
      <c r="F32" s="8" t="s">
        <v>11</v>
      </c>
      <c r="G32" s="10">
        <f t="shared" si="10"/>
        <v>768420</v>
      </c>
      <c r="H32" s="11">
        <f t="shared" si="11"/>
        <v>0.105</v>
      </c>
      <c r="I32" s="12">
        <f t="shared" si="3"/>
        <v>30</v>
      </c>
      <c r="J32" s="13">
        <f t="shared" si="12"/>
        <v>6631.5731702756975</v>
      </c>
      <c r="K32" s="13">
        <f t="shared" si="4"/>
        <v>6631.57</v>
      </c>
      <c r="L32" s="13">
        <v>0</v>
      </c>
      <c r="M32" s="13">
        <v>0</v>
      </c>
      <c r="N32" s="13">
        <f t="shared" si="14"/>
        <v>0</v>
      </c>
      <c r="O32" s="13">
        <v>0</v>
      </c>
      <c r="P32" s="13"/>
      <c r="Q32" s="13">
        <f t="shared" si="13"/>
        <v>208.33</v>
      </c>
      <c r="R32" s="13">
        <f t="shared" si="5"/>
        <v>6631.57</v>
      </c>
      <c r="S32" s="13">
        <f t="shared" si="6"/>
        <v>6631.57</v>
      </c>
      <c r="T32" s="13">
        <f t="shared" si="7"/>
        <v>775051.57</v>
      </c>
      <c r="V32" s="24">
        <f t="shared" si="8"/>
        <v>3.1702760000000001E-3</v>
      </c>
    </row>
    <row r="33" spans="1:24" x14ac:dyDescent="0.25">
      <c r="A33" s="8">
        <f t="shared" si="9"/>
        <v>29</v>
      </c>
      <c r="B33" s="9">
        <v>43641</v>
      </c>
      <c r="C33" s="8" t="s">
        <v>11</v>
      </c>
      <c r="D33" s="8" t="s">
        <v>5</v>
      </c>
      <c r="E33" s="8" t="s">
        <v>11</v>
      </c>
      <c r="F33" s="8" t="s">
        <v>11</v>
      </c>
      <c r="G33" s="10">
        <f t="shared" si="10"/>
        <v>775051.57</v>
      </c>
      <c r="H33" s="11">
        <f t="shared" si="11"/>
        <v>0.105</v>
      </c>
      <c r="I33" s="12">
        <f t="shared" si="3"/>
        <v>31</v>
      </c>
      <c r="J33" s="13">
        <f t="shared" si="12"/>
        <v>6911.7644315088755</v>
      </c>
      <c r="K33" s="13">
        <f t="shared" si="4"/>
        <v>6911.76</v>
      </c>
      <c r="L33" s="13">
        <v>0</v>
      </c>
      <c r="M33" s="13">
        <v>0</v>
      </c>
      <c r="N33" s="13">
        <f t="shared" si="14"/>
        <v>0</v>
      </c>
      <c r="O33" s="13">
        <v>0</v>
      </c>
      <c r="P33" s="13"/>
      <c r="Q33" s="13">
        <f t="shared" si="13"/>
        <v>208.33</v>
      </c>
      <c r="R33" s="13">
        <f t="shared" si="5"/>
        <v>6911.76</v>
      </c>
      <c r="S33" s="13">
        <f t="shared" si="6"/>
        <v>6911.76</v>
      </c>
      <c r="T33" s="13">
        <f t="shared" si="7"/>
        <v>781963.33</v>
      </c>
      <c r="V33" s="24">
        <f t="shared" si="8"/>
        <v>4.4315090000000001E-3</v>
      </c>
    </row>
    <row r="34" spans="1:24" x14ac:dyDescent="0.25">
      <c r="A34" s="8">
        <f t="shared" si="9"/>
        <v>30</v>
      </c>
      <c r="B34" s="9">
        <v>43671</v>
      </c>
      <c r="C34" s="8" t="s">
        <v>11</v>
      </c>
      <c r="D34" s="8" t="s">
        <v>5</v>
      </c>
      <c r="E34" s="8" t="s">
        <v>5</v>
      </c>
      <c r="F34" s="8" t="s">
        <v>5</v>
      </c>
      <c r="G34" s="10">
        <f t="shared" si="10"/>
        <v>781963.33</v>
      </c>
      <c r="H34" s="11">
        <v>0.11</v>
      </c>
      <c r="I34" s="12">
        <f t="shared" si="3"/>
        <v>30</v>
      </c>
      <c r="J34" s="13">
        <f t="shared" si="12"/>
        <v>6748.4550876733829</v>
      </c>
      <c r="K34" s="13">
        <f t="shared" si="4"/>
        <v>6748.46</v>
      </c>
      <c r="L34" s="13">
        <v>0</v>
      </c>
      <c r="M34" s="27">
        <f>M31</f>
        <v>88711.8</v>
      </c>
      <c r="N34" s="13">
        <f t="shared" si="14"/>
        <v>88711.8</v>
      </c>
      <c r="O34" s="13">
        <v>0</v>
      </c>
      <c r="P34" s="13"/>
      <c r="Q34" s="13">
        <f t="shared" si="13"/>
        <v>208.33</v>
      </c>
      <c r="R34" s="13">
        <f t="shared" si="5"/>
        <v>6748.46</v>
      </c>
      <c r="S34" s="13">
        <f t="shared" si="6"/>
        <v>6748.46</v>
      </c>
      <c r="T34" s="13">
        <f t="shared" si="7"/>
        <v>699999.98999999987</v>
      </c>
      <c r="V34" s="24">
        <f t="shared" si="8"/>
        <v>-4.9123270000000002E-3</v>
      </c>
      <c r="W34" s="3">
        <f>$T$3*(100%-30%)</f>
        <v>700000</v>
      </c>
      <c r="X34" s="5">
        <f>T34-W34</f>
        <v>-1.0000000125728548E-2</v>
      </c>
    </row>
    <row r="35" spans="1:24" x14ac:dyDescent="0.25">
      <c r="A35" s="8">
        <f t="shared" si="9"/>
        <v>31</v>
      </c>
      <c r="B35" s="9">
        <v>43702</v>
      </c>
      <c r="C35" s="8" t="s">
        <v>11</v>
      </c>
      <c r="D35" s="8" t="s">
        <v>5</v>
      </c>
      <c r="E35" s="8" t="s">
        <v>11</v>
      </c>
      <c r="F35" s="8" t="s">
        <v>11</v>
      </c>
      <c r="G35" s="10">
        <f t="shared" si="10"/>
        <v>699999.98999999987</v>
      </c>
      <c r="H35" s="11">
        <f t="shared" si="11"/>
        <v>0.11</v>
      </c>
      <c r="I35" s="12">
        <f t="shared" si="3"/>
        <v>31</v>
      </c>
      <c r="J35" s="13">
        <f t="shared" si="12"/>
        <v>6539.7210216456015</v>
      </c>
      <c r="K35" s="13">
        <f t="shared" si="4"/>
        <v>6539.72</v>
      </c>
      <c r="L35" s="13">
        <v>0</v>
      </c>
      <c r="M35" s="13">
        <v>0</v>
      </c>
      <c r="N35" s="13">
        <f t="shared" si="14"/>
        <v>0</v>
      </c>
      <c r="O35" s="13">
        <v>0</v>
      </c>
      <c r="P35" s="13"/>
      <c r="Q35" s="13">
        <f t="shared" si="13"/>
        <v>208.33</v>
      </c>
      <c r="R35" s="13">
        <f t="shared" si="5"/>
        <v>6539.72</v>
      </c>
      <c r="S35" s="13">
        <f t="shared" si="6"/>
        <v>6539.72</v>
      </c>
      <c r="T35" s="13">
        <f t="shared" si="7"/>
        <v>706539.70999999985</v>
      </c>
      <c r="V35" s="24">
        <f t="shared" si="8"/>
        <v>1.021646E-3</v>
      </c>
    </row>
    <row r="36" spans="1:24" x14ac:dyDescent="0.25">
      <c r="A36" s="8">
        <f t="shared" si="9"/>
        <v>32</v>
      </c>
      <c r="B36" s="9">
        <v>43733</v>
      </c>
      <c r="C36" s="8" t="s">
        <v>11</v>
      </c>
      <c r="D36" s="8" t="s">
        <v>5</v>
      </c>
      <c r="E36" s="8" t="s">
        <v>11</v>
      </c>
      <c r="F36" s="8" t="s">
        <v>11</v>
      </c>
      <c r="G36" s="10">
        <f t="shared" si="10"/>
        <v>706539.70999999985</v>
      </c>
      <c r="H36" s="11">
        <f t="shared" si="11"/>
        <v>0.11</v>
      </c>
      <c r="I36" s="12">
        <f t="shared" si="3"/>
        <v>31</v>
      </c>
      <c r="J36" s="13">
        <f t="shared" si="12"/>
        <v>6600.8240657555862</v>
      </c>
      <c r="K36" s="13">
        <f t="shared" si="4"/>
        <v>6600.82</v>
      </c>
      <c r="L36" s="13">
        <v>0</v>
      </c>
      <c r="M36" s="13">
        <v>0</v>
      </c>
      <c r="N36" s="13">
        <f t="shared" si="14"/>
        <v>0</v>
      </c>
      <c r="O36" s="13">
        <v>0</v>
      </c>
      <c r="P36" s="13"/>
      <c r="Q36" s="13">
        <f t="shared" si="13"/>
        <v>208.33</v>
      </c>
      <c r="R36" s="13">
        <f t="shared" si="5"/>
        <v>6600.82</v>
      </c>
      <c r="S36" s="13">
        <f t="shared" si="6"/>
        <v>6600.82</v>
      </c>
      <c r="T36" s="13">
        <f t="shared" si="7"/>
        <v>713140.5299999998</v>
      </c>
      <c r="V36" s="24">
        <f t="shared" si="8"/>
        <v>4.0657560000000002E-3</v>
      </c>
    </row>
    <row r="37" spans="1:24" x14ac:dyDescent="0.25">
      <c r="A37" s="8">
        <f t="shared" si="9"/>
        <v>33</v>
      </c>
      <c r="B37" s="9">
        <v>43763</v>
      </c>
      <c r="C37" s="8" t="s">
        <v>11</v>
      </c>
      <c r="D37" s="8" t="s">
        <v>5</v>
      </c>
      <c r="E37" s="8" t="s">
        <v>5</v>
      </c>
      <c r="F37" s="8" t="s">
        <v>5</v>
      </c>
      <c r="G37" s="10">
        <f t="shared" si="10"/>
        <v>713140.5299999998</v>
      </c>
      <c r="H37" s="11">
        <f t="shared" si="11"/>
        <v>0.11</v>
      </c>
      <c r="I37" s="12">
        <f t="shared" si="3"/>
        <v>30</v>
      </c>
      <c r="J37" s="13">
        <f t="shared" si="12"/>
        <v>6447.575980824492</v>
      </c>
      <c r="K37" s="13">
        <f t="shared" si="4"/>
        <v>6447.58</v>
      </c>
      <c r="L37" s="13">
        <v>0</v>
      </c>
      <c r="M37" s="26">
        <v>116791.24</v>
      </c>
      <c r="N37" s="13">
        <f t="shared" si="14"/>
        <v>116791.24</v>
      </c>
      <c r="O37" s="13">
        <v>0</v>
      </c>
      <c r="P37" s="13"/>
      <c r="Q37" s="13">
        <f t="shared" si="13"/>
        <v>208.33</v>
      </c>
      <c r="R37" s="13">
        <f t="shared" si="5"/>
        <v>6447.58</v>
      </c>
      <c r="S37" s="13">
        <f t="shared" si="6"/>
        <v>6447.58</v>
      </c>
      <c r="T37" s="13">
        <f t="shared" si="7"/>
        <v>602796.86999999976</v>
      </c>
      <c r="V37" s="24">
        <f t="shared" si="8"/>
        <v>-4.0191760000000002E-3</v>
      </c>
    </row>
    <row r="38" spans="1:24" x14ac:dyDescent="0.25">
      <c r="A38" s="8">
        <f t="shared" si="9"/>
        <v>34</v>
      </c>
      <c r="B38" s="9">
        <v>43794</v>
      </c>
      <c r="C38" s="8" t="s">
        <v>11</v>
      </c>
      <c r="D38" s="8" t="s">
        <v>5</v>
      </c>
      <c r="E38" s="8" t="s">
        <v>11</v>
      </c>
      <c r="F38" s="8" t="s">
        <v>11</v>
      </c>
      <c r="G38" s="10">
        <f t="shared" si="10"/>
        <v>602796.86999999976</v>
      </c>
      <c r="H38" s="11">
        <f t="shared" si="11"/>
        <v>0.11</v>
      </c>
      <c r="I38" s="12">
        <f t="shared" si="3"/>
        <v>31</v>
      </c>
      <c r="J38" s="13">
        <f t="shared" si="12"/>
        <v>5631.605095070573</v>
      </c>
      <c r="K38" s="13">
        <f t="shared" si="4"/>
        <v>5631.61</v>
      </c>
      <c r="L38" s="13">
        <v>0</v>
      </c>
      <c r="M38" s="13">
        <v>0</v>
      </c>
      <c r="N38" s="13">
        <f t="shared" si="14"/>
        <v>0</v>
      </c>
      <c r="O38" s="13">
        <v>0</v>
      </c>
      <c r="P38" s="13"/>
      <c r="Q38" s="13">
        <f t="shared" si="13"/>
        <v>208.33</v>
      </c>
      <c r="R38" s="13">
        <f t="shared" si="5"/>
        <v>5631.61</v>
      </c>
      <c r="S38" s="13">
        <f t="shared" si="6"/>
        <v>5631.61</v>
      </c>
      <c r="T38" s="13">
        <f t="shared" si="7"/>
        <v>608428.47999999975</v>
      </c>
      <c r="V38" s="24">
        <f t="shared" si="8"/>
        <v>-4.9049289999999997E-3</v>
      </c>
    </row>
    <row r="39" spans="1:24" x14ac:dyDescent="0.25">
      <c r="A39" s="8">
        <f t="shared" si="9"/>
        <v>35</v>
      </c>
      <c r="B39" s="9">
        <v>43824</v>
      </c>
      <c r="C39" s="8" t="s">
        <v>11</v>
      </c>
      <c r="D39" s="8" t="s">
        <v>5</v>
      </c>
      <c r="E39" s="8" t="s">
        <v>11</v>
      </c>
      <c r="F39" s="8" t="s">
        <v>11</v>
      </c>
      <c r="G39" s="10">
        <f t="shared" si="10"/>
        <v>608428.47999999975</v>
      </c>
      <c r="H39" s="11">
        <f t="shared" si="11"/>
        <v>0.11</v>
      </c>
      <c r="I39" s="12">
        <f t="shared" si="3"/>
        <v>30</v>
      </c>
      <c r="J39" s="13">
        <f t="shared" si="12"/>
        <v>5500.8553252079837</v>
      </c>
      <c r="K39" s="13">
        <f t="shared" si="4"/>
        <v>5500.86</v>
      </c>
      <c r="L39" s="13">
        <v>0</v>
      </c>
      <c r="M39" s="13">
        <v>0</v>
      </c>
      <c r="N39" s="13">
        <f t="shared" si="14"/>
        <v>0</v>
      </c>
      <c r="O39" s="13">
        <v>0</v>
      </c>
      <c r="P39" s="13"/>
      <c r="Q39" s="13">
        <f t="shared" si="13"/>
        <v>208.33</v>
      </c>
      <c r="R39" s="13">
        <f t="shared" si="5"/>
        <v>5500.86</v>
      </c>
      <c r="S39" s="13">
        <f t="shared" si="6"/>
        <v>5500.86</v>
      </c>
      <c r="T39" s="13">
        <f t="shared" si="7"/>
        <v>613929.33999999973</v>
      </c>
      <c r="V39" s="24">
        <f t="shared" si="8"/>
        <v>-4.6747919999999997E-3</v>
      </c>
    </row>
    <row r="40" spans="1:24" x14ac:dyDescent="0.25">
      <c r="A40" s="8">
        <f t="shared" si="9"/>
        <v>36</v>
      </c>
      <c r="B40" s="9">
        <v>43855</v>
      </c>
      <c r="C40" s="8" t="s">
        <v>11</v>
      </c>
      <c r="D40" s="8" t="s">
        <v>5</v>
      </c>
      <c r="E40" s="8" t="s">
        <v>5</v>
      </c>
      <c r="F40" s="8" t="s">
        <v>5</v>
      </c>
      <c r="G40" s="10">
        <f t="shared" si="10"/>
        <v>613929.33999999973</v>
      </c>
      <c r="H40" s="11">
        <f t="shared" si="11"/>
        <v>0.11</v>
      </c>
      <c r="I40" s="12">
        <f t="shared" si="3"/>
        <v>31</v>
      </c>
      <c r="J40" s="13">
        <f t="shared" si="12"/>
        <v>5735.6091591806007</v>
      </c>
      <c r="K40" s="13">
        <f t="shared" si="4"/>
        <v>5735.61</v>
      </c>
      <c r="L40" s="13">
        <v>0</v>
      </c>
      <c r="M40" s="27">
        <f>M37</f>
        <v>116791.24</v>
      </c>
      <c r="N40" s="13">
        <f t="shared" si="14"/>
        <v>116791.24</v>
      </c>
      <c r="O40" s="13">
        <v>0</v>
      </c>
      <c r="P40" s="13"/>
      <c r="Q40" s="13">
        <f t="shared" si="13"/>
        <v>208.33</v>
      </c>
      <c r="R40" s="13">
        <f t="shared" si="5"/>
        <v>5735.61</v>
      </c>
      <c r="S40" s="13">
        <f t="shared" si="6"/>
        <v>5735.61</v>
      </c>
      <c r="T40" s="13">
        <f t="shared" si="7"/>
        <v>502873.70999999973</v>
      </c>
      <c r="V40" s="24">
        <f t="shared" si="8"/>
        <v>-8.4081900000000003E-4</v>
      </c>
    </row>
    <row r="41" spans="1:24" x14ac:dyDescent="0.25">
      <c r="A41" s="8">
        <f t="shared" si="9"/>
        <v>37</v>
      </c>
      <c r="B41" s="9">
        <v>43886</v>
      </c>
      <c r="C41" s="8" t="s">
        <v>11</v>
      </c>
      <c r="D41" s="8" t="s">
        <v>5</v>
      </c>
      <c r="E41" s="8" t="s">
        <v>11</v>
      </c>
      <c r="F41" s="8" t="s">
        <v>11</v>
      </c>
      <c r="G41" s="10">
        <f t="shared" si="10"/>
        <v>502873.70999999973</v>
      </c>
      <c r="H41" s="11">
        <f t="shared" si="11"/>
        <v>0.11</v>
      </c>
      <c r="I41" s="12">
        <f t="shared" si="3"/>
        <v>31</v>
      </c>
      <c r="J41" s="13">
        <f t="shared" si="12"/>
        <v>4698.0795731536</v>
      </c>
      <c r="K41" s="13">
        <f t="shared" si="4"/>
        <v>4698.08</v>
      </c>
      <c r="L41" s="13">
        <v>0</v>
      </c>
      <c r="M41" s="13">
        <v>0</v>
      </c>
      <c r="N41" s="13">
        <f t="shared" si="14"/>
        <v>0</v>
      </c>
      <c r="O41" s="13">
        <v>0</v>
      </c>
      <c r="P41" s="13"/>
      <c r="Q41" s="13">
        <f t="shared" si="13"/>
        <v>208.33</v>
      </c>
      <c r="R41" s="13">
        <f t="shared" si="5"/>
        <v>4698.08</v>
      </c>
      <c r="S41" s="13">
        <f t="shared" si="6"/>
        <v>4698.08</v>
      </c>
      <c r="T41" s="13">
        <f t="shared" si="7"/>
        <v>507571.78999999975</v>
      </c>
      <c r="V41" s="24">
        <f t="shared" si="8"/>
        <v>-4.2684599999999999E-4</v>
      </c>
    </row>
    <row r="42" spans="1:24" x14ac:dyDescent="0.25">
      <c r="A42" s="8">
        <f t="shared" si="9"/>
        <v>38</v>
      </c>
      <c r="B42" s="9">
        <v>43915</v>
      </c>
      <c r="C42" s="8" t="s">
        <v>11</v>
      </c>
      <c r="D42" s="8" t="s">
        <v>5</v>
      </c>
      <c r="E42" s="8" t="s">
        <v>11</v>
      </c>
      <c r="F42" s="8" t="s">
        <v>11</v>
      </c>
      <c r="G42" s="10">
        <f t="shared" si="10"/>
        <v>507571.78999999975</v>
      </c>
      <c r="H42" s="11">
        <f t="shared" si="11"/>
        <v>0.11</v>
      </c>
      <c r="I42" s="12">
        <f t="shared" si="3"/>
        <v>29</v>
      </c>
      <c r="J42" s="13">
        <f t="shared" si="12"/>
        <v>4436.037956989614</v>
      </c>
      <c r="K42" s="13">
        <f t="shared" si="4"/>
        <v>4436.04</v>
      </c>
      <c r="L42" s="13">
        <v>0</v>
      </c>
      <c r="M42" s="13">
        <v>0</v>
      </c>
      <c r="N42" s="13">
        <f t="shared" si="14"/>
        <v>0</v>
      </c>
      <c r="O42" s="13">
        <v>0</v>
      </c>
      <c r="P42" s="13"/>
      <c r="Q42" s="13">
        <f t="shared" si="13"/>
        <v>208.33</v>
      </c>
      <c r="R42" s="13">
        <f t="shared" si="5"/>
        <v>4436.04</v>
      </c>
      <c r="S42" s="13">
        <f t="shared" si="6"/>
        <v>4436.04</v>
      </c>
      <c r="T42" s="13">
        <f t="shared" si="7"/>
        <v>512007.82999999973</v>
      </c>
      <c r="V42" s="24">
        <f t="shared" si="8"/>
        <v>-2.0430100000000001E-3</v>
      </c>
    </row>
    <row r="43" spans="1:24" x14ac:dyDescent="0.25">
      <c r="A43" s="8">
        <f t="shared" si="9"/>
        <v>39</v>
      </c>
      <c r="B43" s="9">
        <v>43946</v>
      </c>
      <c r="C43" s="8" t="s">
        <v>11</v>
      </c>
      <c r="D43" s="8" t="s">
        <v>5</v>
      </c>
      <c r="E43" s="8" t="s">
        <v>5</v>
      </c>
      <c r="F43" s="8" t="s">
        <v>5</v>
      </c>
      <c r="G43" s="10">
        <f t="shared" si="10"/>
        <v>512007.82999999973</v>
      </c>
      <c r="H43" s="11">
        <v>0.115</v>
      </c>
      <c r="I43" s="12">
        <f t="shared" si="3"/>
        <v>31</v>
      </c>
      <c r="J43" s="13">
        <f t="shared" si="12"/>
        <v>4783.4135742502713</v>
      </c>
      <c r="K43" s="13">
        <f t="shared" si="4"/>
        <v>4783.41</v>
      </c>
      <c r="L43" s="13">
        <v>0</v>
      </c>
      <c r="M43" s="27">
        <f>M40</f>
        <v>116791.24</v>
      </c>
      <c r="N43" s="13">
        <f t="shared" si="14"/>
        <v>116791.24</v>
      </c>
      <c r="O43" s="13">
        <v>0</v>
      </c>
      <c r="P43" s="13"/>
      <c r="Q43" s="13">
        <f t="shared" si="13"/>
        <v>208.33</v>
      </c>
      <c r="R43" s="13">
        <f t="shared" si="5"/>
        <v>4783.41</v>
      </c>
      <c r="S43" s="13">
        <f t="shared" si="6"/>
        <v>4783.41</v>
      </c>
      <c r="T43" s="13">
        <f t="shared" si="7"/>
        <v>399999.99999999971</v>
      </c>
      <c r="V43" s="24">
        <f t="shared" si="8"/>
        <v>3.5742500000000002E-3</v>
      </c>
      <c r="W43" s="3">
        <f>$T$3*(100%-60%)</f>
        <v>400000</v>
      </c>
      <c r="X43" s="5">
        <f>T43-W43</f>
        <v>0</v>
      </c>
    </row>
    <row r="44" spans="1:24" x14ac:dyDescent="0.25">
      <c r="A44" s="8">
        <f t="shared" si="9"/>
        <v>40</v>
      </c>
      <c r="B44" s="9">
        <v>43976</v>
      </c>
      <c r="C44" s="8" t="s">
        <v>11</v>
      </c>
      <c r="D44" s="8" t="s">
        <v>5</v>
      </c>
      <c r="E44" s="8" t="s">
        <v>11</v>
      </c>
      <c r="F44" s="8" t="s">
        <v>11</v>
      </c>
      <c r="G44" s="10">
        <f t="shared" si="10"/>
        <v>399999.99999999971</v>
      </c>
      <c r="H44" s="11">
        <f t="shared" si="11"/>
        <v>0.115</v>
      </c>
      <c r="I44" s="12">
        <f t="shared" si="3"/>
        <v>30</v>
      </c>
      <c r="J44" s="13">
        <f t="shared" si="12"/>
        <v>3780.8254920582167</v>
      </c>
      <c r="K44" s="13">
        <f t="shared" si="4"/>
        <v>3780.83</v>
      </c>
      <c r="L44" s="13">
        <v>0</v>
      </c>
      <c r="M44" s="13">
        <v>0</v>
      </c>
      <c r="N44" s="13">
        <f t="shared" si="14"/>
        <v>0</v>
      </c>
      <c r="O44" s="13">
        <v>0</v>
      </c>
      <c r="P44" s="13"/>
      <c r="Q44" s="13">
        <f t="shared" si="13"/>
        <v>208.33</v>
      </c>
      <c r="R44" s="13">
        <f t="shared" si="5"/>
        <v>3780.83</v>
      </c>
      <c r="S44" s="13">
        <f t="shared" si="6"/>
        <v>3780.83</v>
      </c>
      <c r="T44" s="13">
        <f t="shared" si="7"/>
        <v>403780.82999999973</v>
      </c>
      <c r="V44" s="24">
        <f t="shared" si="8"/>
        <v>-4.507942E-3</v>
      </c>
    </row>
    <row r="45" spans="1:24" x14ac:dyDescent="0.25">
      <c r="A45" s="8">
        <f t="shared" si="9"/>
        <v>41</v>
      </c>
      <c r="B45" s="9">
        <v>44007</v>
      </c>
      <c r="C45" s="8" t="s">
        <v>11</v>
      </c>
      <c r="D45" s="8" t="s">
        <v>5</v>
      </c>
      <c r="E45" s="8" t="s">
        <v>11</v>
      </c>
      <c r="F45" s="8" t="s">
        <v>11</v>
      </c>
      <c r="G45" s="10">
        <f t="shared" si="10"/>
        <v>403780.82999999973</v>
      </c>
      <c r="H45" s="11">
        <f t="shared" si="11"/>
        <v>0.115</v>
      </c>
      <c r="I45" s="12">
        <f t="shared" si="3"/>
        <v>31</v>
      </c>
      <c r="J45" s="13">
        <f t="shared" si="12"/>
        <v>3943.7726398662167</v>
      </c>
      <c r="K45" s="13">
        <f t="shared" si="4"/>
        <v>3943.77</v>
      </c>
      <c r="L45" s="13">
        <v>0</v>
      </c>
      <c r="M45" s="13">
        <v>0</v>
      </c>
      <c r="N45" s="13">
        <f t="shared" si="14"/>
        <v>0</v>
      </c>
      <c r="O45" s="13">
        <v>0</v>
      </c>
      <c r="P45" s="13"/>
      <c r="Q45" s="13">
        <f t="shared" si="13"/>
        <v>208.33</v>
      </c>
      <c r="R45" s="13">
        <f t="shared" si="5"/>
        <v>3943.77</v>
      </c>
      <c r="S45" s="13">
        <f t="shared" si="6"/>
        <v>3943.77</v>
      </c>
      <c r="T45" s="13">
        <f t="shared" si="7"/>
        <v>407724.59999999974</v>
      </c>
      <c r="V45" s="24">
        <f t="shared" si="8"/>
        <v>2.6398659999999998E-3</v>
      </c>
    </row>
    <row r="46" spans="1:24" x14ac:dyDescent="0.25">
      <c r="A46" s="8">
        <f t="shared" si="9"/>
        <v>42</v>
      </c>
      <c r="B46" s="9">
        <v>44037</v>
      </c>
      <c r="C46" s="8" t="s">
        <v>11</v>
      </c>
      <c r="D46" s="8" t="s">
        <v>5</v>
      </c>
      <c r="E46" s="8" t="s">
        <v>5</v>
      </c>
      <c r="F46" s="8" t="s">
        <v>5</v>
      </c>
      <c r="G46" s="10">
        <f t="shared" si="10"/>
        <v>407724.59999999974</v>
      </c>
      <c r="H46" s="11">
        <f t="shared" si="11"/>
        <v>0.115</v>
      </c>
      <c r="I46" s="12">
        <f t="shared" si="3"/>
        <v>30</v>
      </c>
      <c r="J46" s="13">
        <f t="shared" si="12"/>
        <v>3853.8379001399708</v>
      </c>
      <c r="K46" s="13">
        <f t="shared" si="4"/>
        <v>3853.84</v>
      </c>
      <c r="L46" s="13">
        <v>0</v>
      </c>
      <c r="M46" s="26">
        <v>140723.9</v>
      </c>
      <c r="N46" s="13">
        <f t="shared" si="14"/>
        <v>140723.9</v>
      </c>
      <c r="O46" s="13">
        <v>0</v>
      </c>
      <c r="P46" s="13"/>
      <c r="Q46" s="13">
        <f t="shared" si="13"/>
        <v>208.33</v>
      </c>
      <c r="R46" s="13">
        <f t="shared" si="5"/>
        <v>3853.84</v>
      </c>
      <c r="S46" s="13">
        <f t="shared" si="6"/>
        <v>3853.84</v>
      </c>
      <c r="T46" s="13">
        <f t="shared" si="7"/>
        <v>270854.53999999975</v>
      </c>
      <c r="V46" s="24">
        <f t="shared" si="8"/>
        <v>-2.0998599999999998E-3</v>
      </c>
    </row>
    <row r="47" spans="1:24" x14ac:dyDescent="0.25">
      <c r="A47" s="8">
        <f t="shared" si="9"/>
        <v>43</v>
      </c>
      <c r="B47" s="9">
        <v>44068</v>
      </c>
      <c r="C47" s="8" t="s">
        <v>11</v>
      </c>
      <c r="D47" s="8" t="s">
        <v>5</v>
      </c>
      <c r="E47" s="8" t="s">
        <v>11</v>
      </c>
      <c r="F47" s="8" t="s">
        <v>11</v>
      </c>
      <c r="G47" s="10">
        <f t="shared" si="10"/>
        <v>270854.53999999975</v>
      </c>
      <c r="H47" s="11">
        <f t="shared" si="11"/>
        <v>0.115</v>
      </c>
      <c r="I47" s="12">
        <f t="shared" si="3"/>
        <v>31</v>
      </c>
      <c r="J47" s="13">
        <f t="shared" si="12"/>
        <v>2645.4675853454773</v>
      </c>
      <c r="K47" s="13">
        <f t="shared" si="4"/>
        <v>2645.47</v>
      </c>
      <c r="L47" s="13">
        <v>0</v>
      </c>
      <c r="M47" s="13">
        <v>0</v>
      </c>
      <c r="N47" s="13">
        <f t="shared" si="14"/>
        <v>0</v>
      </c>
      <c r="O47" s="13">
        <v>0</v>
      </c>
      <c r="P47" s="13"/>
      <c r="Q47" s="13">
        <f t="shared" si="13"/>
        <v>208.33</v>
      </c>
      <c r="R47" s="13">
        <f t="shared" si="5"/>
        <v>2645.47</v>
      </c>
      <c r="S47" s="13">
        <f t="shared" si="6"/>
        <v>2645.47</v>
      </c>
      <c r="T47" s="13">
        <f t="shared" si="7"/>
        <v>273500.00999999972</v>
      </c>
      <c r="V47" s="24">
        <f t="shared" si="8"/>
        <v>-2.4146549999999999E-3</v>
      </c>
    </row>
    <row r="48" spans="1:24" x14ac:dyDescent="0.25">
      <c r="A48" s="8">
        <f t="shared" si="9"/>
        <v>44</v>
      </c>
      <c r="B48" s="9">
        <v>44099</v>
      </c>
      <c r="C48" s="8" t="s">
        <v>11</v>
      </c>
      <c r="D48" s="8" t="s">
        <v>5</v>
      </c>
      <c r="E48" s="8" t="s">
        <v>11</v>
      </c>
      <c r="F48" s="8" t="s">
        <v>11</v>
      </c>
      <c r="G48" s="10">
        <f t="shared" si="10"/>
        <v>273500.00999999972</v>
      </c>
      <c r="H48" s="11">
        <f t="shared" si="11"/>
        <v>0.115</v>
      </c>
      <c r="I48" s="12">
        <f t="shared" si="3"/>
        <v>31</v>
      </c>
      <c r="J48" s="13">
        <f t="shared" si="12"/>
        <v>2671.3059021943127</v>
      </c>
      <c r="K48" s="13">
        <f t="shared" si="4"/>
        <v>2671.31</v>
      </c>
      <c r="L48" s="13">
        <v>0</v>
      </c>
      <c r="M48" s="13">
        <v>0</v>
      </c>
      <c r="N48" s="13">
        <f t="shared" si="14"/>
        <v>0</v>
      </c>
      <c r="O48" s="13">
        <v>0</v>
      </c>
      <c r="P48" s="13"/>
      <c r="Q48" s="13">
        <f t="shared" si="13"/>
        <v>208.33</v>
      </c>
      <c r="R48" s="13">
        <f t="shared" si="5"/>
        <v>2671.31</v>
      </c>
      <c r="S48" s="13">
        <f t="shared" si="6"/>
        <v>2671.31</v>
      </c>
      <c r="T48" s="13">
        <f t="shared" si="7"/>
        <v>276171.31999999972</v>
      </c>
      <c r="V48" s="24">
        <f t="shared" si="8"/>
        <v>-4.0978059999999998E-3</v>
      </c>
    </row>
    <row r="49" spans="1:24" x14ac:dyDescent="0.25">
      <c r="A49" s="8">
        <f t="shared" si="9"/>
        <v>45</v>
      </c>
      <c r="B49" s="9">
        <v>44129</v>
      </c>
      <c r="C49" s="8" t="s">
        <v>11</v>
      </c>
      <c r="D49" s="8" t="s">
        <v>5</v>
      </c>
      <c r="E49" s="8" t="s">
        <v>5</v>
      </c>
      <c r="F49" s="8" t="s">
        <v>5</v>
      </c>
      <c r="G49" s="10">
        <f t="shared" si="10"/>
        <v>276171.31999999972</v>
      </c>
      <c r="H49" s="11">
        <f t="shared" si="11"/>
        <v>0.115</v>
      </c>
      <c r="I49" s="12">
        <f t="shared" si="3"/>
        <v>30</v>
      </c>
      <c r="J49" s="13">
        <f t="shared" si="12"/>
        <v>2610.3823515090658</v>
      </c>
      <c r="K49" s="13">
        <f t="shared" si="4"/>
        <v>2610.38</v>
      </c>
      <c r="L49" s="13">
        <v>0</v>
      </c>
      <c r="M49" s="27">
        <f>M46</f>
        <v>140723.9</v>
      </c>
      <c r="N49" s="13">
        <f t="shared" si="14"/>
        <v>140723.9</v>
      </c>
      <c r="O49" s="13">
        <v>0</v>
      </c>
      <c r="P49" s="13"/>
      <c r="Q49" s="13">
        <f t="shared" si="13"/>
        <v>208.33</v>
      </c>
      <c r="R49" s="13">
        <f t="shared" si="5"/>
        <v>2610.38</v>
      </c>
      <c r="S49" s="13">
        <f t="shared" si="6"/>
        <v>2610.38</v>
      </c>
      <c r="T49" s="13">
        <f t="shared" si="7"/>
        <v>138057.79999999973</v>
      </c>
      <c r="V49" s="24">
        <f t="shared" si="8"/>
        <v>2.3515089999999999E-3</v>
      </c>
    </row>
    <row r="50" spans="1:24" x14ac:dyDescent="0.25">
      <c r="A50" s="8">
        <f t="shared" si="9"/>
        <v>46</v>
      </c>
      <c r="B50" s="9">
        <v>44160</v>
      </c>
      <c r="C50" s="8" t="s">
        <v>11</v>
      </c>
      <c r="D50" s="8" t="s">
        <v>5</v>
      </c>
      <c r="E50" s="8" t="s">
        <v>11</v>
      </c>
      <c r="F50" s="8" t="s">
        <v>11</v>
      </c>
      <c r="G50" s="10">
        <f t="shared" si="10"/>
        <v>138057.79999999973</v>
      </c>
      <c r="H50" s="11">
        <f t="shared" si="11"/>
        <v>0.115</v>
      </c>
      <c r="I50" s="12">
        <f t="shared" si="3"/>
        <v>31</v>
      </c>
      <c r="J50" s="13">
        <f t="shared" si="12"/>
        <v>1348.4299049336548</v>
      </c>
      <c r="K50" s="13">
        <f t="shared" si="4"/>
        <v>1348.43</v>
      </c>
      <c r="L50" s="13">
        <v>0</v>
      </c>
      <c r="M50" s="13">
        <v>0</v>
      </c>
      <c r="N50" s="13">
        <f t="shared" si="14"/>
        <v>0</v>
      </c>
      <c r="O50" s="13">
        <v>0</v>
      </c>
      <c r="P50" s="13"/>
      <c r="Q50" s="13">
        <f t="shared" si="13"/>
        <v>208.33</v>
      </c>
      <c r="R50" s="13">
        <f t="shared" si="5"/>
        <v>1348.43</v>
      </c>
      <c r="S50" s="13">
        <f t="shared" si="6"/>
        <v>1348.43</v>
      </c>
      <c r="T50" s="13">
        <f t="shared" si="7"/>
        <v>139406.22999999972</v>
      </c>
      <c r="V50" s="24">
        <f t="shared" si="8"/>
        <v>-9.5066000000000001E-5</v>
      </c>
    </row>
    <row r="51" spans="1:24" x14ac:dyDescent="0.25">
      <c r="A51" s="8">
        <f t="shared" si="9"/>
        <v>47</v>
      </c>
      <c r="B51" s="9">
        <v>44190</v>
      </c>
      <c r="C51" s="8" t="s">
        <v>11</v>
      </c>
      <c r="D51" s="8" t="s">
        <v>5</v>
      </c>
      <c r="E51" s="8" t="s">
        <v>11</v>
      </c>
      <c r="F51" s="8" t="s">
        <v>11</v>
      </c>
      <c r="G51" s="10">
        <f t="shared" si="10"/>
        <v>139406.22999999972</v>
      </c>
      <c r="H51" s="11">
        <f t="shared" si="11"/>
        <v>0.115</v>
      </c>
      <c r="I51" s="12">
        <f t="shared" si="3"/>
        <v>30</v>
      </c>
      <c r="J51" s="13">
        <f t="shared" si="12"/>
        <v>1317.6752295915317</v>
      </c>
      <c r="K51" s="13">
        <f t="shared" si="4"/>
        <v>1317.68</v>
      </c>
      <c r="L51" s="13">
        <v>0</v>
      </c>
      <c r="M51" s="13">
        <v>0</v>
      </c>
      <c r="N51" s="13">
        <f t="shared" si="14"/>
        <v>0</v>
      </c>
      <c r="O51" s="13">
        <v>0</v>
      </c>
      <c r="P51" s="13"/>
      <c r="Q51" s="13">
        <f t="shared" si="13"/>
        <v>208.33</v>
      </c>
      <c r="R51" s="13">
        <f t="shared" si="5"/>
        <v>1317.68</v>
      </c>
      <c r="S51" s="13">
        <f t="shared" si="6"/>
        <v>1317.68</v>
      </c>
      <c r="T51" s="13">
        <f>T50-M51+O51+S51-P51</f>
        <v>140723.90999999971</v>
      </c>
      <c r="V51" s="24">
        <f t="shared" si="8"/>
        <v>-4.7704080000000003E-3</v>
      </c>
    </row>
    <row r="52" spans="1:24" x14ac:dyDescent="0.25">
      <c r="A52" s="8">
        <f t="shared" si="9"/>
        <v>48</v>
      </c>
      <c r="B52" s="9">
        <v>44221</v>
      </c>
      <c r="C52" s="8" t="s">
        <v>11</v>
      </c>
      <c r="D52" s="8" t="s">
        <v>5</v>
      </c>
      <c r="E52" s="8" t="s">
        <v>5</v>
      </c>
      <c r="F52" s="8" t="s">
        <v>5</v>
      </c>
      <c r="G52" s="10">
        <f t="shared" si="10"/>
        <v>140723.90999999971</v>
      </c>
      <c r="H52" s="11">
        <f t="shared" si="11"/>
        <v>0.115</v>
      </c>
      <c r="I52" s="12">
        <f t="shared" si="3"/>
        <v>31</v>
      </c>
      <c r="J52" s="13">
        <f t="shared" si="12"/>
        <v>1374.463008085148</v>
      </c>
      <c r="K52" s="13">
        <f t="shared" si="4"/>
        <v>1374.46</v>
      </c>
      <c r="L52" s="13">
        <f>IF(OR(E52="Y",F52="Y"),(R51-S51+J52),0)</f>
        <v>1374.463008085148</v>
      </c>
      <c r="M52" s="27">
        <f>T51</f>
        <v>140723.90999999971</v>
      </c>
      <c r="N52" s="27">
        <f>M52+L52</f>
        <v>142098.37300808486</v>
      </c>
      <c r="O52" s="13">
        <v>0</v>
      </c>
      <c r="P52" s="13"/>
      <c r="Q52" s="13">
        <f t="shared" si="13"/>
        <v>208.33</v>
      </c>
      <c r="R52" s="13">
        <f t="shared" si="5"/>
        <v>-3.0080851479397097E-3</v>
      </c>
      <c r="S52" s="13">
        <f t="shared" si="6"/>
        <v>-3.0080851479397097E-3</v>
      </c>
      <c r="T52" s="13">
        <f t="shared" si="7"/>
        <v>-3.0080851479397097E-3</v>
      </c>
      <c r="W52" s="3"/>
      <c r="X52" s="5">
        <f>M46-M52</f>
        <v>-9.9999997182749212E-3</v>
      </c>
    </row>
    <row r="53" spans="1:24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6">
        <f>SUM(J3:J52)</f>
        <v>317696.86048504116</v>
      </c>
      <c r="K53" s="16"/>
      <c r="L53" s="16">
        <f>SUM(L3:L52)</f>
        <v>101785.42300808514</v>
      </c>
      <c r="M53" s="16">
        <f>SUM(M3:M52)</f>
        <v>1215911.4399999997</v>
      </c>
      <c r="N53" s="16">
        <f>SUM(N3:N52)</f>
        <v>1317696.8630080849</v>
      </c>
      <c r="O53" s="15"/>
      <c r="P53" s="15"/>
      <c r="Q53" s="16">
        <f>SUM(Q3:Q52)</f>
        <v>9999.8399999999983</v>
      </c>
      <c r="R53" s="15"/>
      <c r="S53" s="16">
        <f>SUM(S3:S52)</f>
        <v>215911.43699191476</v>
      </c>
      <c r="T53" s="15"/>
    </row>
  </sheetData>
  <dataValidations count="2">
    <dataValidation type="list" allowBlank="1" showInputMessage="1" showErrorMessage="1" sqref="H1">
      <formula1>"PD,AD"</formula1>
    </dataValidation>
    <dataValidation type="list" allowBlank="1" showInputMessage="1" showErrorMessage="1" sqref="S1">
      <formula1>"DD, PS, FI, ET, NI"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X53"/>
  <sheetViews>
    <sheetView topLeftCell="H1" workbookViewId="0">
      <pane ySplit="2" topLeftCell="A33" activePane="bottomLeft" state="frozen"/>
      <selection pane="bottomLeft" activeCell="M47" sqref="M47"/>
    </sheetView>
  </sheetViews>
  <sheetFormatPr defaultRowHeight="15" x14ac:dyDescent="0.25"/>
  <cols>
    <col min="1" max="1" width="5.5703125" style="1" bestFit="1" customWidth="1"/>
    <col min="2" max="2" width="10.140625" style="1" bestFit="1" customWidth="1"/>
    <col min="3" max="3" width="6.140625" style="1" bestFit="1" customWidth="1"/>
    <col min="4" max="4" width="4.28515625" style="1" bestFit="1" customWidth="1"/>
    <col min="5" max="5" width="7" style="1" bestFit="1" customWidth="1"/>
    <col min="6" max="6" width="4.42578125" style="1" bestFit="1" customWidth="1"/>
    <col min="7" max="7" width="13.7109375" style="1" bestFit="1" customWidth="1"/>
    <col min="8" max="8" width="7.140625" style="1" bestFit="1" customWidth="1"/>
    <col min="9" max="9" width="5.140625" style="1" bestFit="1" customWidth="1"/>
    <col min="10" max="10" width="18" style="1" bestFit="1" customWidth="1"/>
    <col min="11" max="11" width="18" style="1" customWidth="1"/>
    <col min="12" max="12" width="13.28515625" style="1" bestFit="1" customWidth="1"/>
    <col min="13" max="14" width="12.5703125" style="1" bestFit="1" customWidth="1"/>
    <col min="15" max="15" width="13.5703125" style="1" bestFit="1" customWidth="1"/>
    <col min="16" max="16" width="11" style="1" bestFit="1" customWidth="1"/>
    <col min="17" max="17" width="11" style="1" customWidth="1"/>
    <col min="18" max="18" width="11.140625" style="1" bestFit="1" customWidth="1"/>
    <col min="19" max="19" width="11" style="1" bestFit="1" customWidth="1"/>
    <col min="20" max="20" width="12.5703125" style="1" bestFit="1" customWidth="1"/>
    <col min="21" max="21" width="9.140625" style="1"/>
    <col min="22" max="22" width="10.7109375" style="1" hidden="1" customWidth="1"/>
    <col min="23" max="23" width="16.5703125" style="1" bestFit="1" customWidth="1"/>
    <col min="24" max="24" width="11.5703125" style="1" bestFit="1" customWidth="1"/>
    <col min="25" max="16384" width="9.140625" style="1"/>
  </cols>
  <sheetData>
    <row r="1" spans="1:24" x14ac:dyDescent="0.25">
      <c r="G1" s="1" t="s">
        <v>21</v>
      </c>
      <c r="H1" s="17" t="s">
        <v>26</v>
      </c>
      <c r="J1" s="1" t="s">
        <v>33</v>
      </c>
      <c r="K1" s="1" t="s">
        <v>34</v>
      </c>
      <c r="N1" s="3">
        <v>83333.333333333328</v>
      </c>
      <c r="O1" s="5">
        <f>N1-M52</f>
        <v>-50000.006666665329</v>
      </c>
      <c r="Q1" s="3" t="s">
        <v>22</v>
      </c>
      <c r="R1" s="3">
        <v>10000</v>
      </c>
      <c r="S1" s="17" t="s">
        <v>32</v>
      </c>
      <c r="T1" s="4">
        <f>ROUND(IF(S1="FI",R1,IF(S1="NI",R1/5,IF(S1="ET",R1/48,0))),2)</f>
        <v>2000</v>
      </c>
    </row>
    <row r="2" spans="1:24" s="2" customFormat="1" x14ac:dyDescent="0.25">
      <c r="A2" s="6" t="s">
        <v>3</v>
      </c>
      <c r="B2" s="7" t="s">
        <v>0</v>
      </c>
      <c r="C2" s="7" t="s">
        <v>19</v>
      </c>
      <c r="D2" s="7" t="s">
        <v>6</v>
      </c>
      <c r="E2" s="7" t="s">
        <v>13</v>
      </c>
      <c r="F2" s="7" t="s">
        <v>7</v>
      </c>
      <c r="G2" s="7" t="s">
        <v>14</v>
      </c>
      <c r="H2" s="7" t="s">
        <v>2</v>
      </c>
      <c r="I2" s="7" t="s">
        <v>1</v>
      </c>
      <c r="J2" s="7" t="s">
        <v>15</v>
      </c>
      <c r="K2" s="7" t="s">
        <v>28</v>
      </c>
      <c r="L2" s="7" t="s">
        <v>16</v>
      </c>
      <c r="M2" s="7" t="s">
        <v>10</v>
      </c>
      <c r="N2" s="7" t="s">
        <v>9</v>
      </c>
      <c r="O2" s="7" t="s">
        <v>8</v>
      </c>
      <c r="P2" s="7" t="s">
        <v>20</v>
      </c>
      <c r="Q2" s="7" t="s">
        <v>24</v>
      </c>
      <c r="R2" s="7" t="s">
        <v>17</v>
      </c>
      <c r="S2" s="7" t="s">
        <v>25</v>
      </c>
      <c r="T2" s="7" t="s">
        <v>4</v>
      </c>
      <c r="V2" s="2" t="s">
        <v>29</v>
      </c>
      <c r="W2" s="2" t="s">
        <v>36</v>
      </c>
      <c r="X2" s="2" t="s">
        <v>37</v>
      </c>
    </row>
    <row r="3" spans="1:24" x14ac:dyDescent="0.25">
      <c r="A3" s="8">
        <v>0</v>
      </c>
      <c r="B3" s="9">
        <v>42745</v>
      </c>
      <c r="C3" s="9"/>
      <c r="D3" s="8" t="s">
        <v>11</v>
      </c>
      <c r="E3" s="8" t="s">
        <v>11</v>
      </c>
      <c r="F3" s="8" t="s">
        <v>11</v>
      </c>
      <c r="G3" s="10">
        <v>0</v>
      </c>
      <c r="H3" s="11">
        <v>0.1</v>
      </c>
      <c r="I3" s="12">
        <v>0</v>
      </c>
      <c r="J3" s="13">
        <v>0</v>
      </c>
      <c r="K3" s="13"/>
      <c r="L3" s="13">
        <v>0</v>
      </c>
      <c r="M3" s="13">
        <v>0</v>
      </c>
      <c r="N3" s="13">
        <f>IF(F3&lt;&gt;"Y",0,IF(A3=24,(G3+L3),#REF!))</f>
        <v>0</v>
      </c>
      <c r="O3" s="13">
        <v>1100000</v>
      </c>
      <c r="P3" s="13">
        <v>100000</v>
      </c>
      <c r="Q3" s="13">
        <v>0</v>
      </c>
      <c r="R3" s="13">
        <v>0</v>
      </c>
      <c r="S3" s="13">
        <f>IF(D3="Y",R3,0)</f>
        <v>0</v>
      </c>
      <c r="T3" s="13">
        <f>IF(S1="PS",O3-P3+R1,O3-P3)</f>
        <v>1000000</v>
      </c>
    </row>
    <row r="4" spans="1:24" x14ac:dyDescent="0.25">
      <c r="A4" s="18" t="s">
        <v>12</v>
      </c>
      <c r="B4" s="19">
        <v>42760</v>
      </c>
      <c r="C4" s="19" t="s">
        <v>11</v>
      </c>
      <c r="D4" s="18" t="s">
        <v>11</v>
      </c>
      <c r="E4" s="18" t="s">
        <v>11</v>
      </c>
      <c r="F4" s="18" t="s">
        <v>11</v>
      </c>
      <c r="G4" s="25">
        <f>T3</f>
        <v>1000000</v>
      </c>
      <c r="H4" s="21">
        <f>H3</f>
        <v>0.1</v>
      </c>
      <c r="I4" s="22">
        <f>IF($H$1="PD",(360*(YEAR(B4)-YEAR(B3)))+(30*(MONTH(B4)-MONTH(B3)))+(DAY(B4)-DAY(B3)),B4-B3)</f>
        <v>15</v>
      </c>
      <c r="J4" s="23">
        <f>G4*H3*I4/365</f>
        <v>4109.58904109589</v>
      </c>
      <c r="K4" s="23">
        <f>ROUND(J4,2)</f>
        <v>4109.59</v>
      </c>
      <c r="L4" s="23">
        <f t="shared" ref="L4:L16" si="0">IF(F4="N",IF(E4="Y",K4+R3-S3,0),IF(N4&gt;=(K4+R3-S3),(K4+R3-S3),N4))</f>
        <v>0</v>
      </c>
      <c r="M4" s="23">
        <f t="shared" ref="M4:M16" si="1">N4-L4</f>
        <v>0</v>
      </c>
      <c r="N4" s="23">
        <f t="shared" ref="N4:N16" si="2">IF(F4="Y",$N$1,L4)</f>
        <v>0</v>
      </c>
      <c r="O4" s="23">
        <v>0</v>
      </c>
      <c r="P4" s="23"/>
      <c r="Q4" s="23">
        <v>0</v>
      </c>
      <c r="R4" s="23">
        <f>R3-S3+K4-L4</f>
        <v>4109.59</v>
      </c>
      <c r="S4" s="23">
        <f>IF(D4="Y",R4,0)</f>
        <v>0</v>
      </c>
      <c r="T4" s="23">
        <f>T3-M4+O4+S4-P4</f>
        <v>1000000</v>
      </c>
      <c r="V4" s="24">
        <f>ROUND(J4-K4,9)</f>
        <v>-9.5890400000000001E-4</v>
      </c>
    </row>
    <row r="5" spans="1:24" x14ac:dyDescent="0.25">
      <c r="A5" s="18">
        <v>1</v>
      </c>
      <c r="B5" s="19">
        <v>42791</v>
      </c>
      <c r="C5" s="19" t="s">
        <v>5</v>
      </c>
      <c r="D5" s="18" t="s">
        <v>11</v>
      </c>
      <c r="E5" s="18" t="s">
        <v>5</v>
      </c>
      <c r="F5" s="18" t="s">
        <v>11</v>
      </c>
      <c r="G5" s="25">
        <f>T4</f>
        <v>1000000</v>
      </c>
      <c r="H5" s="21">
        <f>H4</f>
        <v>0.1</v>
      </c>
      <c r="I5" s="22">
        <f t="shared" ref="I5:I52" si="3">IF($H$1="PD",(360*(YEAR(B5)-YEAR(B4)))+(30*(MONTH(B5)-MONTH(B4)))+(DAY(B5)-DAY(B4)),B5-B4)</f>
        <v>31</v>
      </c>
      <c r="J5" s="23">
        <f>(G5*H4*I5/365)+V4</f>
        <v>8493.1497260275064</v>
      </c>
      <c r="K5" s="23">
        <f t="shared" ref="K5:K52" si="4">ROUND(J5,2)</f>
        <v>8493.15</v>
      </c>
      <c r="L5" s="23">
        <f t="shared" si="0"/>
        <v>12602.74</v>
      </c>
      <c r="M5" s="23">
        <f t="shared" si="1"/>
        <v>0</v>
      </c>
      <c r="N5" s="23">
        <f t="shared" si="2"/>
        <v>12602.74</v>
      </c>
      <c r="O5" s="23">
        <v>0</v>
      </c>
      <c r="P5" s="23"/>
      <c r="Q5" s="23">
        <f>IF(S1="FI",R1,T1)</f>
        <v>2000</v>
      </c>
      <c r="R5" s="23">
        <f t="shared" ref="R5:R52" si="5">R4-S4+K5-L5</f>
        <v>0</v>
      </c>
      <c r="S5" s="23">
        <f t="shared" ref="S5:S52" si="6">IF(D5="Y",R5,0)</f>
        <v>0</v>
      </c>
      <c r="T5" s="23">
        <f t="shared" ref="T5:T52" si="7">T4-M5+O5+S5-P5</f>
        <v>1000000</v>
      </c>
      <c r="V5" s="24">
        <f t="shared" ref="V5:V51" si="8">ROUND(J5-K5,9)</f>
        <v>-2.7397199999999999E-4</v>
      </c>
    </row>
    <row r="6" spans="1:24" x14ac:dyDescent="0.25">
      <c r="A6" s="18">
        <f t="shared" ref="A6:A52" si="9">A5+1</f>
        <v>2</v>
      </c>
      <c r="B6" s="19">
        <v>42819</v>
      </c>
      <c r="C6" s="19" t="s">
        <v>5</v>
      </c>
      <c r="D6" s="18" t="s">
        <v>11</v>
      </c>
      <c r="E6" s="18" t="s">
        <v>5</v>
      </c>
      <c r="F6" s="18" t="s">
        <v>11</v>
      </c>
      <c r="G6" s="25">
        <f t="shared" ref="G6:G52" si="10">T5</f>
        <v>1000000</v>
      </c>
      <c r="H6" s="21">
        <f t="shared" ref="H6:H52" si="11">H5</f>
        <v>0.1</v>
      </c>
      <c r="I6" s="22">
        <f t="shared" si="3"/>
        <v>28</v>
      </c>
      <c r="J6" s="23">
        <f t="shared" ref="J6:J52" si="12">(G6*H5*I6/365)+V5</f>
        <v>7671.2326027403287</v>
      </c>
      <c r="K6" s="23">
        <f t="shared" si="4"/>
        <v>7671.23</v>
      </c>
      <c r="L6" s="23">
        <f t="shared" si="0"/>
        <v>7671.23</v>
      </c>
      <c r="M6" s="23">
        <f t="shared" si="1"/>
        <v>0</v>
      </c>
      <c r="N6" s="23">
        <f t="shared" si="2"/>
        <v>7671.23</v>
      </c>
      <c r="O6" s="23">
        <v>0</v>
      </c>
      <c r="P6" s="23"/>
      <c r="Q6" s="23">
        <f>IF(OR($S$1="NI",$S$1="ET"),$T$1,0)</f>
        <v>2000</v>
      </c>
      <c r="R6" s="23">
        <f t="shared" si="5"/>
        <v>0</v>
      </c>
      <c r="S6" s="23">
        <f t="shared" si="6"/>
        <v>0</v>
      </c>
      <c r="T6" s="23">
        <f t="shared" si="7"/>
        <v>1000000</v>
      </c>
      <c r="V6" s="24">
        <f t="shared" si="8"/>
        <v>2.6027400000000001E-3</v>
      </c>
    </row>
    <row r="7" spans="1:24" x14ac:dyDescent="0.25">
      <c r="A7" s="18">
        <f t="shared" si="9"/>
        <v>3</v>
      </c>
      <c r="B7" s="19">
        <v>42850</v>
      </c>
      <c r="C7" s="19" t="s">
        <v>5</v>
      </c>
      <c r="D7" s="18" t="s">
        <v>11</v>
      </c>
      <c r="E7" s="18" t="s">
        <v>5</v>
      </c>
      <c r="F7" s="18" t="s">
        <v>11</v>
      </c>
      <c r="G7" s="25">
        <f t="shared" si="10"/>
        <v>1000000</v>
      </c>
      <c r="H7" s="21">
        <f t="shared" si="11"/>
        <v>0.1</v>
      </c>
      <c r="I7" s="22">
        <f t="shared" si="3"/>
        <v>31</v>
      </c>
      <c r="J7" s="23">
        <f t="shared" si="12"/>
        <v>8493.1532876715064</v>
      </c>
      <c r="K7" s="23">
        <f t="shared" si="4"/>
        <v>8493.15</v>
      </c>
      <c r="L7" s="23">
        <f t="shared" si="0"/>
        <v>8493.15</v>
      </c>
      <c r="M7" s="23">
        <f t="shared" si="1"/>
        <v>0</v>
      </c>
      <c r="N7" s="23">
        <f t="shared" si="2"/>
        <v>8493.15</v>
      </c>
      <c r="O7" s="23">
        <v>0</v>
      </c>
      <c r="P7" s="23"/>
      <c r="Q7" s="23">
        <f>IF(OR($S$1="NI",$S$1="ET"),$T$1,0)</f>
        <v>2000</v>
      </c>
      <c r="R7" s="23">
        <f t="shared" si="5"/>
        <v>0</v>
      </c>
      <c r="S7" s="23">
        <f t="shared" si="6"/>
        <v>0</v>
      </c>
      <c r="T7" s="23">
        <f t="shared" si="7"/>
        <v>1000000</v>
      </c>
      <c r="V7" s="24">
        <f t="shared" si="8"/>
        <v>3.2876720000000002E-3</v>
      </c>
    </row>
    <row r="8" spans="1:24" x14ac:dyDescent="0.25">
      <c r="A8" s="18">
        <f t="shared" si="9"/>
        <v>4</v>
      </c>
      <c r="B8" s="19">
        <v>42880</v>
      </c>
      <c r="C8" s="19" t="s">
        <v>5</v>
      </c>
      <c r="D8" s="18" t="s">
        <v>11</v>
      </c>
      <c r="E8" s="18" t="s">
        <v>5</v>
      </c>
      <c r="F8" s="18" t="s">
        <v>11</v>
      </c>
      <c r="G8" s="25">
        <f t="shared" si="10"/>
        <v>1000000</v>
      </c>
      <c r="H8" s="21">
        <f t="shared" si="11"/>
        <v>0.1</v>
      </c>
      <c r="I8" s="22">
        <f t="shared" si="3"/>
        <v>30</v>
      </c>
      <c r="J8" s="23">
        <f t="shared" si="12"/>
        <v>8219.1813698637798</v>
      </c>
      <c r="K8" s="23">
        <f t="shared" si="4"/>
        <v>8219.18</v>
      </c>
      <c r="L8" s="23">
        <f t="shared" si="0"/>
        <v>8219.18</v>
      </c>
      <c r="M8" s="23">
        <f t="shared" si="1"/>
        <v>0</v>
      </c>
      <c r="N8" s="23">
        <f t="shared" si="2"/>
        <v>8219.18</v>
      </c>
      <c r="O8" s="23">
        <v>0</v>
      </c>
      <c r="P8" s="23"/>
      <c r="Q8" s="23">
        <f>IF(OR($S$1="NI",$S$1="ET"),$T$1,0)</f>
        <v>2000</v>
      </c>
      <c r="R8" s="23">
        <f t="shared" si="5"/>
        <v>0</v>
      </c>
      <c r="S8" s="23">
        <f t="shared" si="6"/>
        <v>0</v>
      </c>
      <c r="T8" s="23">
        <f t="shared" si="7"/>
        <v>1000000</v>
      </c>
      <c r="V8" s="24">
        <f t="shared" si="8"/>
        <v>1.3698639999999999E-3</v>
      </c>
    </row>
    <row r="9" spans="1:24" x14ac:dyDescent="0.25">
      <c r="A9" s="18">
        <f t="shared" si="9"/>
        <v>5</v>
      </c>
      <c r="B9" s="19">
        <v>42911</v>
      </c>
      <c r="C9" s="19" t="s">
        <v>5</v>
      </c>
      <c r="D9" s="18" t="s">
        <v>11</v>
      </c>
      <c r="E9" s="18" t="s">
        <v>5</v>
      </c>
      <c r="F9" s="18" t="s">
        <v>11</v>
      </c>
      <c r="G9" s="25">
        <f t="shared" si="10"/>
        <v>1000000</v>
      </c>
      <c r="H9" s="21">
        <f t="shared" si="11"/>
        <v>0.1</v>
      </c>
      <c r="I9" s="22">
        <f t="shared" si="3"/>
        <v>31</v>
      </c>
      <c r="J9" s="23">
        <f t="shared" si="12"/>
        <v>8493.152054795506</v>
      </c>
      <c r="K9" s="23">
        <f t="shared" si="4"/>
        <v>8493.15</v>
      </c>
      <c r="L9" s="23">
        <f t="shared" si="0"/>
        <v>8493.15</v>
      </c>
      <c r="M9" s="23">
        <f t="shared" si="1"/>
        <v>0</v>
      </c>
      <c r="N9" s="23">
        <f t="shared" si="2"/>
        <v>8493.15</v>
      </c>
      <c r="O9" s="23">
        <v>0</v>
      </c>
      <c r="P9" s="23"/>
      <c r="Q9" s="23">
        <f>IF(OR($S$1="NI",$S$1="ET"),$T$1,0)</f>
        <v>2000</v>
      </c>
      <c r="R9" s="23">
        <f t="shared" si="5"/>
        <v>0</v>
      </c>
      <c r="S9" s="23">
        <f t="shared" si="6"/>
        <v>0</v>
      </c>
      <c r="T9" s="23">
        <f t="shared" si="7"/>
        <v>1000000</v>
      </c>
      <c r="V9" s="24">
        <f t="shared" si="8"/>
        <v>2.0547959999999998E-3</v>
      </c>
    </row>
    <row r="10" spans="1:24" x14ac:dyDescent="0.25">
      <c r="A10" s="18">
        <f t="shared" si="9"/>
        <v>6</v>
      </c>
      <c r="B10" s="19">
        <v>42941</v>
      </c>
      <c r="C10" s="19" t="s">
        <v>5</v>
      </c>
      <c r="D10" s="18" t="s">
        <v>11</v>
      </c>
      <c r="E10" s="18" t="s">
        <v>5</v>
      </c>
      <c r="F10" s="18" t="s">
        <v>11</v>
      </c>
      <c r="G10" s="25">
        <f t="shared" si="10"/>
        <v>1000000</v>
      </c>
      <c r="H10" s="21">
        <f t="shared" si="11"/>
        <v>0.1</v>
      </c>
      <c r="I10" s="22">
        <f t="shared" si="3"/>
        <v>30</v>
      </c>
      <c r="J10" s="23">
        <f t="shared" si="12"/>
        <v>8219.1801369877794</v>
      </c>
      <c r="K10" s="23">
        <f t="shared" si="4"/>
        <v>8219.18</v>
      </c>
      <c r="L10" s="23">
        <f t="shared" si="0"/>
        <v>8219.18</v>
      </c>
      <c r="M10" s="23">
        <f t="shared" si="1"/>
        <v>0</v>
      </c>
      <c r="N10" s="23">
        <f t="shared" si="2"/>
        <v>8219.18</v>
      </c>
      <c r="O10" s="23">
        <v>0</v>
      </c>
      <c r="P10" s="23"/>
      <c r="Q10" s="23">
        <f t="shared" ref="Q10:Q52" si="13">IF($S$1="ET",$T$1,0)</f>
        <v>0</v>
      </c>
      <c r="R10" s="23">
        <f t="shared" si="5"/>
        <v>0</v>
      </c>
      <c r="S10" s="23">
        <f t="shared" si="6"/>
        <v>0</v>
      </c>
      <c r="T10" s="23">
        <f t="shared" si="7"/>
        <v>1000000</v>
      </c>
      <c r="V10" s="24">
        <f t="shared" si="8"/>
        <v>1.36988E-4</v>
      </c>
    </row>
    <row r="11" spans="1:24" x14ac:dyDescent="0.25">
      <c r="A11" s="18">
        <f t="shared" si="9"/>
        <v>7</v>
      </c>
      <c r="B11" s="19">
        <v>42972</v>
      </c>
      <c r="C11" s="19" t="s">
        <v>5</v>
      </c>
      <c r="D11" s="18" t="s">
        <v>11</v>
      </c>
      <c r="E11" s="18" t="s">
        <v>5</v>
      </c>
      <c r="F11" s="18" t="s">
        <v>11</v>
      </c>
      <c r="G11" s="25">
        <f t="shared" si="10"/>
        <v>1000000</v>
      </c>
      <c r="H11" s="21">
        <f t="shared" si="11"/>
        <v>0.1</v>
      </c>
      <c r="I11" s="22">
        <f t="shared" si="3"/>
        <v>31</v>
      </c>
      <c r="J11" s="23">
        <f t="shared" si="12"/>
        <v>8493.1508219195057</v>
      </c>
      <c r="K11" s="23">
        <f t="shared" si="4"/>
        <v>8493.15</v>
      </c>
      <c r="L11" s="23">
        <f t="shared" si="0"/>
        <v>8493.15</v>
      </c>
      <c r="M11" s="23">
        <f t="shared" si="1"/>
        <v>0</v>
      </c>
      <c r="N11" s="23">
        <f t="shared" si="2"/>
        <v>8493.15</v>
      </c>
      <c r="O11" s="23">
        <v>0</v>
      </c>
      <c r="P11" s="23"/>
      <c r="Q11" s="23">
        <f t="shared" si="13"/>
        <v>0</v>
      </c>
      <c r="R11" s="23">
        <f t="shared" si="5"/>
        <v>0</v>
      </c>
      <c r="S11" s="23">
        <f t="shared" si="6"/>
        <v>0</v>
      </c>
      <c r="T11" s="23">
        <f t="shared" si="7"/>
        <v>1000000</v>
      </c>
      <c r="V11" s="24">
        <f t="shared" si="8"/>
        <v>8.2191999999999996E-4</v>
      </c>
    </row>
    <row r="12" spans="1:24" x14ac:dyDescent="0.25">
      <c r="A12" s="18">
        <f t="shared" si="9"/>
        <v>8</v>
      </c>
      <c r="B12" s="19">
        <v>43003</v>
      </c>
      <c r="C12" s="19" t="s">
        <v>5</v>
      </c>
      <c r="D12" s="18" t="s">
        <v>11</v>
      </c>
      <c r="E12" s="18" t="s">
        <v>5</v>
      </c>
      <c r="F12" s="18" t="s">
        <v>11</v>
      </c>
      <c r="G12" s="25">
        <f t="shared" si="10"/>
        <v>1000000</v>
      </c>
      <c r="H12" s="21">
        <f t="shared" si="11"/>
        <v>0.1</v>
      </c>
      <c r="I12" s="22">
        <f t="shared" si="3"/>
        <v>31</v>
      </c>
      <c r="J12" s="23">
        <f t="shared" si="12"/>
        <v>8493.1515068515073</v>
      </c>
      <c r="K12" s="23">
        <f t="shared" si="4"/>
        <v>8493.15</v>
      </c>
      <c r="L12" s="23">
        <f t="shared" si="0"/>
        <v>8493.15</v>
      </c>
      <c r="M12" s="23">
        <f t="shared" si="1"/>
        <v>0</v>
      </c>
      <c r="N12" s="23">
        <f t="shared" si="2"/>
        <v>8493.15</v>
      </c>
      <c r="O12" s="23">
        <v>0</v>
      </c>
      <c r="P12" s="23"/>
      <c r="Q12" s="23">
        <f t="shared" si="13"/>
        <v>0</v>
      </c>
      <c r="R12" s="23">
        <f t="shared" si="5"/>
        <v>0</v>
      </c>
      <c r="S12" s="23">
        <f t="shared" si="6"/>
        <v>0</v>
      </c>
      <c r="T12" s="23">
        <f t="shared" si="7"/>
        <v>1000000</v>
      </c>
      <c r="V12" s="24">
        <f t="shared" si="8"/>
        <v>1.5068519999999999E-3</v>
      </c>
    </row>
    <row r="13" spans="1:24" x14ac:dyDescent="0.25">
      <c r="A13" s="18">
        <f t="shared" si="9"/>
        <v>9</v>
      </c>
      <c r="B13" s="19">
        <v>43033</v>
      </c>
      <c r="C13" s="19" t="s">
        <v>5</v>
      </c>
      <c r="D13" s="18" t="s">
        <v>11</v>
      </c>
      <c r="E13" s="18" t="s">
        <v>5</v>
      </c>
      <c r="F13" s="18" t="s">
        <v>11</v>
      </c>
      <c r="G13" s="25">
        <f t="shared" si="10"/>
        <v>1000000</v>
      </c>
      <c r="H13" s="21">
        <f t="shared" si="11"/>
        <v>0.1</v>
      </c>
      <c r="I13" s="22">
        <f t="shared" si="3"/>
        <v>30</v>
      </c>
      <c r="J13" s="23">
        <f t="shared" si="12"/>
        <v>8219.1795890437807</v>
      </c>
      <c r="K13" s="23">
        <f t="shared" si="4"/>
        <v>8219.18</v>
      </c>
      <c r="L13" s="23">
        <f t="shared" si="0"/>
        <v>8219.18</v>
      </c>
      <c r="M13" s="23">
        <f t="shared" si="1"/>
        <v>0</v>
      </c>
      <c r="N13" s="23">
        <f t="shared" si="2"/>
        <v>8219.18</v>
      </c>
      <c r="O13" s="23">
        <v>0</v>
      </c>
      <c r="P13" s="23"/>
      <c r="Q13" s="23">
        <f t="shared" si="13"/>
        <v>0</v>
      </c>
      <c r="R13" s="23">
        <f t="shared" si="5"/>
        <v>0</v>
      </c>
      <c r="S13" s="23">
        <f t="shared" si="6"/>
        <v>0</v>
      </c>
      <c r="T13" s="23">
        <f t="shared" si="7"/>
        <v>1000000</v>
      </c>
      <c r="V13" s="24">
        <f t="shared" si="8"/>
        <v>-4.1095599999999997E-4</v>
      </c>
    </row>
    <row r="14" spans="1:24" x14ac:dyDescent="0.25">
      <c r="A14" s="18">
        <f t="shared" si="9"/>
        <v>10</v>
      </c>
      <c r="B14" s="19">
        <v>43064</v>
      </c>
      <c r="C14" s="19" t="s">
        <v>5</v>
      </c>
      <c r="D14" s="18" t="s">
        <v>11</v>
      </c>
      <c r="E14" s="18" t="s">
        <v>5</v>
      </c>
      <c r="F14" s="18" t="s">
        <v>11</v>
      </c>
      <c r="G14" s="25">
        <f t="shared" si="10"/>
        <v>1000000</v>
      </c>
      <c r="H14" s="21">
        <f t="shared" si="11"/>
        <v>0.1</v>
      </c>
      <c r="I14" s="22">
        <f t="shared" si="3"/>
        <v>31</v>
      </c>
      <c r="J14" s="23">
        <f t="shared" si="12"/>
        <v>8493.1502739755069</v>
      </c>
      <c r="K14" s="23">
        <f t="shared" si="4"/>
        <v>8493.15</v>
      </c>
      <c r="L14" s="23">
        <f t="shared" si="0"/>
        <v>8493.15</v>
      </c>
      <c r="M14" s="23">
        <f t="shared" si="1"/>
        <v>0</v>
      </c>
      <c r="N14" s="23">
        <f t="shared" si="2"/>
        <v>8493.15</v>
      </c>
      <c r="O14" s="23">
        <v>0</v>
      </c>
      <c r="P14" s="23"/>
      <c r="Q14" s="23">
        <f t="shared" si="13"/>
        <v>0</v>
      </c>
      <c r="R14" s="23">
        <f t="shared" si="5"/>
        <v>0</v>
      </c>
      <c r="S14" s="23">
        <f t="shared" si="6"/>
        <v>0</v>
      </c>
      <c r="T14" s="23">
        <f t="shared" si="7"/>
        <v>1000000</v>
      </c>
      <c r="V14" s="24">
        <f t="shared" si="8"/>
        <v>2.7397599999999999E-4</v>
      </c>
    </row>
    <row r="15" spans="1:24" x14ac:dyDescent="0.25">
      <c r="A15" s="18">
        <f t="shared" si="9"/>
        <v>11</v>
      </c>
      <c r="B15" s="19">
        <v>43094</v>
      </c>
      <c r="C15" s="19" t="s">
        <v>5</v>
      </c>
      <c r="D15" s="18" t="s">
        <v>11</v>
      </c>
      <c r="E15" s="18" t="s">
        <v>5</v>
      </c>
      <c r="F15" s="18" t="s">
        <v>11</v>
      </c>
      <c r="G15" s="25">
        <f t="shared" si="10"/>
        <v>1000000</v>
      </c>
      <c r="H15" s="21">
        <f t="shared" si="11"/>
        <v>0.1</v>
      </c>
      <c r="I15" s="22">
        <f t="shared" si="3"/>
        <v>30</v>
      </c>
      <c r="J15" s="23">
        <f t="shared" si="12"/>
        <v>8219.1783561677803</v>
      </c>
      <c r="K15" s="23">
        <f t="shared" si="4"/>
        <v>8219.18</v>
      </c>
      <c r="L15" s="23">
        <f t="shared" si="0"/>
        <v>8219.18</v>
      </c>
      <c r="M15" s="23">
        <f t="shared" si="1"/>
        <v>0</v>
      </c>
      <c r="N15" s="23">
        <f t="shared" si="2"/>
        <v>8219.18</v>
      </c>
      <c r="O15" s="23">
        <v>0</v>
      </c>
      <c r="P15" s="23"/>
      <c r="Q15" s="23">
        <f t="shared" si="13"/>
        <v>0</v>
      </c>
      <c r="R15" s="23">
        <f t="shared" si="5"/>
        <v>0</v>
      </c>
      <c r="S15" s="23">
        <f t="shared" si="6"/>
        <v>0</v>
      </c>
      <c r="T15" s="23">
        <f t="shared" si="7"/>
        <v>1000000</v>
      </c>
      <c r="V15" s="24">
        <f t="shared" si="8"/>
        <v>-1.643832E-3</v>
      </c>
    </row>
    <row r="16" spans="1:24" x14ac:dyDescent="0.25">
      <c r="A16" s="18">
        <f t="shared" si="9"/>
        <v>12</v>
      </c>
      <c r="B16" s="19">
        <v>43125</v>
      </c>
      <c r="C16" s="19" t="s">
        <v>5</v>
      </c>
      <c r="D16" s="18" t="s">
        <v>5</v>
      </c>
      <c r="E16" s="18" t="s">
        <v>5</v>
      </c>
      <c r="F16" s="18" t="s">
        <v>11</v>
      </c>
      <c r="G16" s="25">
        <f t="shared" si="10"/>
        <v>1000000</v>
      </c>
      <c r="H16" s="21">
        <f t="shared" si="11"/>
        <v>0.1</v>
      </c>
      <c r="I16" s="22">
        <f t="shared" si="3"/>
        <v>31</v>
      </c>
      <c r="J16" s="23">
        <f t="shared" si="12"/>
        <v>8493.1490410995066</v>
      </c>
      <c r="K16" s="23">
        <f t="shared" si="4"/>
        <v>8493.15</v>
      </c>
      <c r="L16" s="23">
        <f t="shared" si="0"/>
        <v>8493.15</v>
      </c>
      <c r="M16" s="23">
        <f t="shared" si="1"/>
        <v>0</v>
      </c>
      <c r="N16" s="23">
        <f t="shared" si="2"/>
        <v>8493.15</v>
      </c>
      <c r="O16" s="23">
        <v>0</v>
      </c>
      <c r="P16" s="23"/>
      <c r="Q16" s="23">
        <f t="shared" si="13"/>
        <v>0</v>
      </c>
      <c r="R16" s="23">
        <f t="shared" si="5"/>
        <v>0</v>
      </c>
      <c r="S16" s="23">
        <f t="shared" si="6"/>
        <v>0</v>
      </c>
      <c r="T16" s="23">
        <f t="shared" si="7"/>
        <v>1000000</v>
      </c>
      <c r="V16" s="24">
        <f t="shared" si="8"/>
        <v>-9.5890000000000005E-4</v>
      </c>
    </row>
    <row r="17" spans="1:24" x14ac:dyDescent="0.25">
      <c r="A17" s="8">
        <f t="shared" si="9"/>
        <v>13</v>
      </c>
      <c r="B17" s="9">
        <v>43156</v>
      </c>
      <c r="C17" s="8" t="s">
        <v>11</v>
      </c>
      <c r="D17" s="8" t="s">
        <v>11</v>
      </c>
      <c r="E17" s="8" t="s">
        <v>11</v>
      </c>
      <c r="F17" s="8" t="s">
        <v>11</v>
      </c>
      <c r="G17" s="10">
        <f t="shared" si="10"/>
        <v>1000000</v>
      </c>
      <c r="H17" s="11">
        <f t="shared" si="11"/>
        <v>0.1</v>
      </c>
      <c r="I17" s="12">
        <f t="shared" si="3"/>
        <v>31</v>
      </c>
      <c r="J17" s="13">
        <f t="shared" si="12"/>
        <v>8493.1497260315064</v>
      </c>
      <c r="K17" s="13">
        <f t="shared" si="4"/>
        <v>8493.15</v>
      </c>
      <c r="L17" s="13">
        <f t="shared" ref="L17:L52" si="14">IF(OR(E17="Y",F17="Y"),(R16-S16+J17),0)</f>
        <v>0</v>
      </c>
      <c r="M17" s="13">
        <v>0</v>
      </c>
      <c r="N17" s="13">
        <f>L17+M17</f>
        <v>0</v>
      </c>
      <c r="O17" s="13">
        <v>0</v>
      </c>
      <c r="P17" s="13"/>
      <c r="Q17" s="13">
        <f t="shared" si="13"/>
        <v>0</v>
      </c>
      <c r="R17" s="13">
        <f t="shared" si="5"/>
        <v>8493.15</v>
      </c>
      <c r="S17" s="13">
        <f t="shared" si="6"/>
        <v>0</v>
      </c>
      <c r="T17" s="13">
        <f t="shared" si="7"/>
        <v>1000000</v>
      </c>
      <c r="V17" s="24">
        <f t="shared" si="8"/>
        <v>-2.7396799999999998E-4</v>
      </c>
    </row>
    <row r="18" spans="1:24" x14ac:dyDescent="0.25">
      <c r="A18" s="8">
        <f t="shared" si="9"/>
        <v>14</v>
      </c>
      <c r="B18" s="9">
        <v>43184</v>
      </c>
      <c r="C18" s="8" t="s">
        <v>11</v>
      </c>
      <c r="D18" s="8" t="s">
        <v>11</v>
      </c>
      <c r="E18" s="8" t="s">
        <v>11</v>
      </c>
      <c r="F18" s="8" t="s">
        <v>11</v>
      </c>
      <c r="G18" s="10">
        <f t="shared" si="10"/>
        <v>1000000</v>
      </c>
      <c r="H18" s="11">
        <f t="shared" si="11"/>
        <v>0.1</v>
      </c>
      <c r="I18" s="12">
        <f t="shared" si="3"/>
        <v>28</v>
      </c>
      <c r="J18" s="13">
        <f t="shared" si="12"/>
        <v>7671.2326027443287</v>
      </c>
      <c r="K18" s="13">
        <f t="shared" si="4"/>
        <v>7671.23</v>
      </c>
      <c r="L18" s="13">
        <f t="shared" si="14"/>
        <v>0</v>
      </c>
      <c r="M18" s="13">
        <v>0</v>
      </c>
      <c r="N18" s="13">
        <f t="shared" ref="N18:N51" si="15">L18+M18</f>
        <v>0</v>
      </c>
      <c r="O18" s="13">
        <v>0</v>
      </c>
      <c r="P18" s="13"/>
      <c r="Q18" s="13">
        <f t="shared" si="13"/>
        <v>0</v>
      </c>
      <c r="R18" s="13">
        <f t="shared" si="5"/>
        <v>16164.38</v>
      </c>
      <c r="S18" s="13">
        <f t="shared" si="6"/>
        <v>0</v>
      </c>
      <c r="T18" s="13">
        <f t="shared" si="7"/>
        <v>1000000</v>
      </c>
      <c r="V18" s="24">
        <f t="shared" si="8"/>
        <v>2.6027440000000002E-3</v>
      </c>
    </row>
    <row r="19" spans="1:24" x14ac:dyDescent="0.25">
      <c r="A19" s="8">
        <f t="shared" si="9"/>
        <v>15</v>
      </c>
      <c r="B19" s="9">
        <v>43215</v>
      </c>
      <c r="C19" s="8" t="s">
        <v>11</v>
      </c>
      <c r="D19" s="8" t="s">
        <v>11</v>
      </c>
      <c r="E19" s="8" t="s">
        <v>5</v>
      </c>
      <c r="F19" s="8" t="s">
        <v>5</v>
      </c>
      <c r="G19" s="10">
        <f t="shared" si="10"/>
        <v>1000000</v>
      </c>
      <c r="H19" s="11">
        <f t="shared" si="11"/>
        <v>0.1</v>
      </c>
      <c r="I19" s="12">
        <f t="shared" si="3"/>
        <v>31</v>
      </c>
      <c r="J19" s="13">
        <f t="shared" si="12"/>
        <v>8493.1532876755064</v>
      </c>
      <c r="K19" s="13">
        <f t="shared" si="4"/>
        <v>8493.15</v>
      </c>
      <c r="L19" s="13">
        <f t="shared" si="14"/>
        <v>24657.533287675506</v>
      </c>
      <c r="M19" s="26">
        <v>33333.33</v>
      </c>
      <c r="N19" s="13">
        <f t="shared" si="15"/>
        <v>57990.863287675507</v>
      </c>
      <c r="O19" s="13">
        <v>0</v>
      </c>
      <c r="P19" s="13"/>
      <c r="Q19" s="13">
        <f t="shared" si="13"/>
        <v>0</v>
      </c>
      <c r="R19" s="13">
        <f t="shared" si="5"/>
        <v>-3.287675506726373E-3</v>
      </c>
      <c r="S19" s="13">
        <f t="shared" si="6"/>
        <v>0</v>
      </c>
      <c r="T19" s="13">
        <f t="shared" si="7"/>
        <v>966666.67</v>
      </c>
      <c r="V19" s="24">
        <f t="shared" si="8"/>
        <v>3.2876759999999998E-3</v>
      </c>
    </row>
    <row r="20" spans="1:24" x14ac:dyDescent="0.25">
      <c r="A20" s="8">
        <f t="shared" si="9"/>
        <v>16</v>
      </c>
      <c r="B20" s="9">
        <v>43245</v>
      </c>
      <c r="C20" s="8" t="s">
        <v>11</v>
      </c>
      <c r="D20" s="8" t="s">
        <v>11</v>
      </c>
      <c r="E20" s="8" t="s">
        <v>11</v>
      </c>
      <c r="F20" s="8" t="s">
        <v>11</v>
      </c>
      <c r="G20" s="10">
        <f t="shared" si="10"/>
        <v>966666.67</v>
      </c>
      <c r="H20" s="11">
        <f t="shared" si="11"/>
        <v>0.1</v>
      </c>
      <c r="I20" s="12">
        <f t="shared" si="3"/>
        <v>30</v>
      </c>
      <c r="J20" s="13">
        <f t="shared" si="12"/>
        <v>7945.208794525317</v>
      </c>
      <c r="K20" s="13">
        <f t="shared" si="4"/>
        <v>7945.21</v>
      </c>
      <c r="L20" s="13">
        <f t="shared" si="14"/>
        <v>0</v>
      </c>
      <c r="M20" s="13">
        <v>0</v>
      </c>
      <c r="N20" s="13">
        <f t="shared" si="15"/>
        <v>0</v>
      </c>
      <c r="O20" s="13">
        <v>0</v>
      </c>
      <c r="P20" s="13"/>
      <c r="Q20" s="13">
        <f t="shared" si="13"/>
        <v>0</v>
      </c>
      <c r="R20" s="13">
        <f t="shared" si="5"/>
        <v>7945.2067123244933</v>
      </c>
      <c r="S20" s="13">
        <f t="shared" si="6"/>
        <v>0</v>
      </c>
      <c r="T20" s="13">
        <f t="shared" si="7"/>
        <v>966666.67</v>
      </c>
      <c r="V20" s="24">
        <f t="shared" si="8"/>
        <v>-1.2054749999999999E-3</v>
      </c>
    </row>
    <row r="21" spans="1:24" x14ac:dyDescent="0.25">
      <c r="A21" s="8">
        <f t="shared" si="9"/>
        <v>17</v>
      </c>
      <c r="B21" s="9">
        <v>43276</v>
      </c>
      <c r="C21" s="8" t="s">
        <v>11</v>
      </c>
      <c r="D21" s="8" t="s">
        <v>11</v>
      </c>
      <c r="E21" s="8" t="s">
        <v>11</v>
      </c>
      <c r="F21" s="8" t="s">
        <v>11</v>
      </c>
      <c r="G21" s="10">
        <f t="shared" si="10"/>
        <v>966666.67</v>
      </c>
      <c r="H21" s="11">
        <f t="shared" si="11"/>
        <v>0.1</v>
      </c>
      <c r="I21" s="12">
        <f t="shared" si="3"/>
        <v>31</v>
      </c>
      <c r="J21" s="13">
        <f t="shared" si="12"/>
        <v>8210.044484935961</v>
      </c>
      <c r="K21" s="13">
        <f t="shared" si="4"/>
        <v>8210.0400000000009</v>
      </c>
      <c r="L21" s="13">
        <f t="shared" si="14"/>
        <v>0</v>
      </c>
      <c r="M21" s="13">
        <v>0</v>
      </c>
      <c r="N21" s="13">
        <f t="shared" si="15"/>
        <v>0</v>
      </c>
      <c r="O21" s="13">
        <v>0</v>
      </c>
      <c r="P21" s="13"/>
      <c r="Q21" s="13">
        <f t="shared" si="13"/>
        <v>0</v>
      </c>
      <c r="R21" s="13">
        <f t="shared" si="5"/>
        <v>16155.246712324493</v>
      </c>
      <c r="S21" s="13">
        <f t="shared" si="6"/>
        <v>0</v>
      </c>
      <c r="T21" s="13">
        <f t="shared" si="7"/>
        <v>966666.67</v>
      </c>
      <c r="V21" s="24">
        <f t="shared" si="8"/>
        <v>4.4849360000000001E-3</v>
      </c>
    </row>
    <row r="22" spans="1:24" x14ac:dyDescent="0.25">
      <c r="A22" s="8">
        <f t="shared" si="9"/>
        <v>18</v>
      </c>
      <c r="B22" s="9">
        <v>43306</v>
      </c>
      <c r="C22" s="8" t="s">
        <v>11</v>
      </c>
      <c r="D22" s="8" t="s">
        <v>11</v>
      </c>
      <c r="E22" s="8" t="s">
        <v>5</v>
      </c>
      <c r="F22" s="8" t="s">
        <v>5</v>
      </c>
      <c r="G22" s="10">
        <f t="shared" si="10"/>
        <v>966666.67</v>
      </c>
      <c r="H22" s="11">
        <f t="shared" si="11"/>
        <v>0.1</v>
      </c>
      <c r="I22" s="12">
        <f t="shared" si="3"/>
        <v>30</v>
      </c>
      <c r="J22" s="13">
        <f t="shared" si="12"/>
        <v>7945.2099917853175</v>
      </c>
      <c r="K22" s="13">
        <f t="shared" si="4"/>
        <v>7945.21</v>
      </c>
      <c r="L22" s="13">
        <f t="shared" si="14"/>
        <v>24100.456704109813</v>
      </c>
      <c r="M22" s="27">
        <f>M19</f>
        <v>33333.33</v>
      </c>
      <c r="N22" s="13">
        <f t="shared" si="15"/>
        <v>57433.786704109814</v>
      </c>
      <c r="O22" s="13">
        <v>0</v>
      </c>
      <c r="P22" s="13"/>
      <c r="Q22" s="13">
        <f t="shared" si="13"/>
        <v>0</v>
      </c>
      <c r="R22" s="13">
        <f t="shared" si="5"/>
        <v>8.214679837692529E-6</v>
      </c>
      <c r="S22" s="13">
        <f t="shared" si="6"/>
        <v>0</v>
      </c>
      <c r="T22" s="13">
        <f t="shared" si="7"/>
        <v>933333.34000000008</v>
      </c>
      <c r="V22" s="24">
        <f t="shared" si="8"/>
        <v>-8.2150000000000001E-6</v>
      </c>
    </row>
    <row r="23" spans="1:24" x14ac:dyDescent="0.25">
      <c r="A23" s="8">
        <f t="shared" si="9"/>
        <v>19</v>
      </c>
      <c r="B23" s="9">
        <v>43337</v>
      </c>
      <c r="C23" s="8" t="s">
        <v>11</v>
      </c>
      <c r="D23" s="8" t="s">
        <v>11</v>
      </c>
      <c r="E23" s="8" t="s">
        <v>11</v>
      </c>
      <c r="F23" s="8" t="s">
        <v>11</v>
      </c>
      <c r="G23" s="10">
        <f t="shared" si="10"/>
        <v>933333.34000000008</v>
      </c>
      <c r="H23" s="11">
        <f t="shared" si="11"/>
        <v>0.1</v>
      </c>
      <c r="I23" s="12">
        <f t="shared" si="3"/>
        <v>31</v>
      </c>
      <c r="J23" s="13">
        <f t="shared" si="12"/>
        <v>7926.9406876754128</v>
      </c>
      <c r="K23" s="13">
        <f t="shared" si="4"/>
        <v>7926.94</v>
      </c>
      <c r="L23" s="13">
        <f t="shared" si="14"/>
        <v>0</v>
      </c>
      <c r="M23" s="13">
        <v>0</v>
      </c>
      <c r="N23" s="13">
        <f t="shared" si="15"/>
        <v>0</v>
      </c>
      <c r="O23" s="13">
        <v>0</v>
      </c>
      <c r="P23" s="13"/>
      <c r="Q23" s="13">
        <f t="shared" si="13"/>
        <v>0</v>
      </c>
      <c r="R23" s="13">
        <f t="shared" si="5"/>
        <v>7926.9400082146794</v>
      </c>
      <c r="S23" s="13">
        <f t="shared" si="6"/>
        <v>0</v>
      </c>
      <c r="T23" s="13">
        <f t="shared" si="7"/>
        <v>933333.34000000008</v>
      </c>
      <c r="V23" s="24">
        <f t="shared" si="8"/>
        <v>6.8767500000000001E-4</v>
      </c>
    </row>
    <row r="24" spans="1:24" x14ac:dyDescent="0.25">
      <c r="A24" s="8">
        <f t="shared" si="9"/>
        <v>20</v>
      </c>
      <c r="B24" s="9">
        <v>43368</v>
      </c>
      <c r="C24" s="8" t="s">
        <v>11</v>
      </c>
      <c r="D24" s="8" t="s">
        <v>11</v>
      </c>
      <c r="E24" s="8" t="s">
        <v>11</v>
      </c>
      <c r="F24" s="8" t="s">
        <v>11</v>
      </c>
      <c r="G24" s="10">
        <f t="shared" si="10"/>
        <v>933333.34000000008</v>
      </c>
      <c r="H24" s="11">
        <f t="shared" si="11"/>
        <v>0.1</v>
      </c>
      <c r="I24" s="12">
        <f t="shared" si="3"/>
        <v>31</v>
      </c>
      <c r="J24" s="13">
        <f t="shared" si="12"/>
        <v>7926.9413835654132</v>
      </c>
      <c r="K24" s="13">
        <f t="shared" si="4"/>
        <v>7926.94</v>
      </c>
      <c r="L24" s="13">
        <f t="shared" si="14"/>
        <v>0</v>
      </c>
      <c r="M24" s="13">
        <v>0</v>
      </c>
      <c r="N24" s="13">
        <f t="shared" si="15"/>
        <v>0</v>
      </c>
      <c r="O24" s="13">
        <v>0</v>
      </c>
      <c r="P24" s="13"/>
      <c r="Q24" s="13">
        <f t="shared" si="13"/>
        <v>0</v>
      </c>
      <c r="R24" s="13">
        <f t="shared" si="5"/>
        <v>15853.880008214679</v>
      </c>
      <c r="S24" s="13">
        <f t="shared" si="6"/>
        <v>0</v>
      </c>
      <c r="T24" s="13">
        <f t="shared" si="7"/>
        <v>933333.34000000008</v>
      </c>
      <c r="V24" s="24">
        <f t="shared" si="8"/>
        <v>1.383565E-3</v>
      </c>
    </row>
    <row r="25" spans="1:24" x14ac:dyDescent="0.25">
      <c r="A25" s="8">
        <f t="shared" si="9"/>
        <v>21</v>
      </c>
      <c r="B25" s="9">
        <v>43398</v>
      </c>
      <c r="C25" s="8" t="s">
        <v>11</v>
      </c>
      <c r="D25" s="8" t="s">
        <v>11</v>
      </c>
      <c r="E25" s="8" t="s">
        <v>5</v>
      </c>
      <c r="F25" s="8" t="s">
        <v>5</v>
      </c>
      <c r="G25" s="10">
        <f t="shared" si="10"/>
        <v>933333.34000000008</v>
      </c>
      <c r="H25" s="11">
        <v>0.105</v>
      </c>
      <c r="I25" s="12">
        <f t="shared" si="3"/>
        <v>30</v>
      </c>
      <c r="J25" s="13">
        <f t="shared" si="12"/>
        <v>7671.2343150718507</v>
      </c>
      <c r="K25" s="13">
        <f t="shared" si="4"/>
        <v>7671.23</v>
      </c>
      <c r="L25" s="13">
        <f t="shared" si="14"/>
        <v>23525.114323286529</v>
      </c>
      <c r="M25" s="27">
        <f>M22</f>
        <v>33333.33</v>
      </c>
      <c r="N25" s="13">
        <f t="shared" si="15"/>
        <v>56858.444323286531</v>
      </c>
      <c r="O25" s="13">
        <v>0</v>
      </c>
      <c r="P25" s="13"/>
      <c r="Q25" s="13">
        <f t="shared" si="13"/>
        <v>0</v>
      </c>
      <c r="R25" s="13">
        <f t="shared" si="5"/>
        <v>-4.3150718483957462E-3</v>
      </c>
      <c r="S25" s="13">
        <f t="shared" si="6"/>
        <v>0</v>
      </c>
      <c r="T25" s="13">
        <f t="shared" si="7"/>
        <v>900000.01000000013</v>
      </c>
      <c r="V25" s="24">
        <f t="shared" si="8"/>
        <v>4.3150719999999997E-3</v>
      </c>
      <c r="W25" s="3">
        <f>$T$3*(100%-10%)</f>
        <v>900000</v>
      </c>
      <c r="X25" s="5">
        <f>T25-W25</f>
        <v>1.0000000125728548E-2</v>
      </c>
    </row>
    <row r="26" spans="1:24" x14ac:dyDescent="0.25">
      <c r="A26" s="8">
        <f t="shared" si="9"/>
        <v>22</v>
      </c>
      <c r="B26" s="9">
        <v>43429</v>
      </c>
      <c r="C26" s="8" t="s">
        <v>11</v>
      </c>
      <c r="D26" s="8" t="s">
        <v>11</v>
      </c>
      <c r="E26" s="8" t="s">
        <v>11</v>
      </c>
      <c r="F26" s="8" t="s">
        <v>11</v>
      </c>
      <c r="G26" s="10">
        <f t="shared" si="10"/>
        <v>900000.01000000013</v>
      </c>
      <c r="H26" s="11">
        <f t="shared" si="11"/>
        <v>0.105</v>
      </c>
      <c r="I26" s="12">
        <f t="shared" si="3"/>
        <v>31</v>
      </c>
      <c r="J26" s="13">
        <f t="shared" si="12"/>
        <v>8026.0318015103567</v>
      </c>
      <c r="K26" s="13">
        <f t="shared" si="4"/>
        <v>8026.03</v>
      </c>
      <c r="L26" s="13">
        <f t="shared" si="14"/>
        <v>0</v>
      </c>
      <c r="M26" s="13">
        <v>0</v>
      </c>
      <c r="N26" s="13">
        <f t="shared" si="15"/>
        <v>0</v>
      </c>
      <c r="O26" s="13">
        <v>0</v>
      </c>
      <c r="P26" s="13"/>
      <c r="Q26" s="13">
        <f t="shared" si="13"/>
        <v>0</v>
      </c>
      <c r="R26" s="13">
        <f t="shared" si="5"/>
        <v>8026.0256849281513</v>
      </c>
      <c r="S26" s="13">
        <f t="shared" si="6"/>
        <v>0</v>
      </c>
      <c r="T26" s="13">
        <f t="shared" si="7"/>
        <v>900000.01000000013</v>
      </c>
      <c r="V26" s="24">
        <f t="shared" si="8"/>
        <v>1.8015100000000001E-3</v>
      </c>
    </row>
    <row r="27" spans="1:24" x14ac:dyDescent="0.25">
      <c r="A27" s="8">
        <f t="shared" si="9"/>
        <v>23</v>
      </c>
      <c r="B27" s="9">
        <v>43459</v>
      </c>
      <c r="C27" s="8" t="s">
        <v>11</v>
      </c>
      <c r="D27" s="8" t="s">
        <v>11</v>
      </c>
      <c r="E27" s="8" t="s">
        <v>11</v>
      </c>
      <c r="F27" s="8" t="s">
        <v>11</v>
      </c>
      <c r="G27" s="10">
        <f t="shared" si="10"/>
        <v>900000.01000000013</v>
      </c>
      <c r="H27" s="11">
        <f t="shared" si="11"/>
        <v>0.105</v>
      </c>
      <c r="I27" s="12">
        <f t="shared" si="3"/>
        <v>30</v>
      </c>
      <c r="J27" s="13">
        <f t="shared" si="12"/>
        <v>7767.1251754826035</v>
      </c>
      <c r="K27" s="13">
        <f t="shared" si="4"/>
        <v>7767.13</v>
      </c>
      <c r="L27" s="13">
        <f t="shared" si="14"/>
        <v>0</v>
      </c>
      <c r="M27" s="13">
        <v>0</v>
      </c>
      <c r="N27" s="13">
        <f t="shared" si="15"/>
        <v>0</v>
      </c>
      <c r="O27" s="13">
        <v>0</v>
      </c>
      <c r="P27" s="13"/>
      <c r="Q27" s="13">
        <f t="shared" si="13"/>
        <v>0</v>
      </c>
      <c r="R27" s="13">
        <f t="shared" si="5"/>
        <v>15793.155684928151</v>
      </c>
      <c r="S27" s="13">
        <f t="shared" si="6"/>
        <v>0</v>
      </c>
      <c r="T27" s="13">
        <f t="shared" si="7"/>
        <v>900000.01000000013</v>
      </c>
      <c r="V27" s="24">
        <f t="shared" si="8"/>
        <v>-4.8245170000000004E-3</v>
      </c>
    </row>
    <row r="28" spans="1:24" x14ac:dyDescent="0.25">
      <c r="A28" s="8">
        <f t="shared" si="9"/>
        <v>24</v>
      </c>
      <c r="B28" s="9">
        <v>43490</v>
      </c>
      <c r="C28" s="8" t="s">
        <v>11</v>
      </c>
      <c r="D28" s="8" t="s">
        <v>11</v>
      </c>
      <c r="E28" s="8" t="s">
        <v>5</v>
      </c>
      <c r="F28" s="8" t="s">
        <v>5</v>
      </c>
      <c r="G28" s="10">
        <f t="shared" si="10"/>
        <v>900000.01000000013</v>
      </c>
      <c r="H28" s="11">
        <f t="shared" si="11"/>
        <v>0.105</v>
      </c>
      <c r="I28" s="12">
        <f t="shared" si="3"/>
        <v>31</v>
      </c>
      <c r="J28" s="13">
        <f t="shared" si="12"/>
        <v>8026.0226619213563</v>
      </c>
      <c r="K28" s="13">
        <f t="shared" si="4"/>
        <v>8026.02</v>
      </c>
      <c r="L28" s="13">
        <f t="shared" si="14"/>
        <v>23819.178346849509</v>
      </c>
      <c r="M28" s="26">
        <v>66666.67</v>
      </c>
      <c r="N28" s="13">
        <f t="shared" si="15"/>
        <v>90485.848346849511</v>
      </c>
      <c r="O28" s="13">
        <v>0</v>
      </c>
      <c r="P28" s="13"/>
      <c r="Q28" s="13">
        <f t="shared" si="13"/>
        <v>0</v>
      </c>
      <c r="R28" s="13">
        <f t="shared" si="5"/>
        <v>-2.6619213567755651E-3</v>
      </c>
      <c r="S28" s="13">
        <f t="shared" si="6"/>
        <v>0</v>
      </c>
      <c r="T28" s="13">
        <f t="shared" si="7"/>
        <v>833333.34000000008</v>
      </c>
      <c r="V28" s="24">
        <f t="shared" si="8"/>
        <v>2.6619209999999998E-3</v>
      </c>
    </row>
    <row r="29" spans="1:24" x14ac:dyDescent="0.25">
      <c r="A29" s="8">
        <f t="shared" si="9"/>
        <v>25</v>
      </c>
      <c r="B29" s="9">
        <v>43521</v>
      </c>
      <c r="C29" s="8" t="s">
        <v>11</v>
      </c>
      <c r="D29" s="8" t="s">
        <v>11</v>
      </c>
      <c r="E29" s="8" t="s">
        <v>11</v>
      </c>
      <c r="F29" s="8" t="s">
        <v>11</v>
      </c>
      <c r="G29" s="10">
        <f t="shared" si="10"/>
        <v>833333.34000000008</v>
      </c>
      <c r="H29" s="11">
        <f t="shared" si="11"/>
        <v>0.105</v>
      </c>
      <c r="I29" s="12">
        <f t="shared" si="3"/>
        <v>31</v>
      </c>
      <c r="J29" s="13">
        <f t="shared" si="12"/>
        <v>7431.5095706881229</v>
      </c>
      <c r="K29" s="13">
        <f t="shared" si="4"/>
        <v>7431.51</v>
      </c>
      <c r="L29" s="13">
        <f t="shared" si="14"/>
        <v>0</v>
      </c>
      <c r="M29" s="13">
        <v>0</v>
      </c>
      <c r="N29" s="13">
        <f t="shared" si="15"/>
        <v>0</v>
      </c>
      <c r="O29" s="13">
        <v>0</v>
      </c>
      <c r="P29" s="13"/>
      <c r="Q29" s="13">
        <f t="shared" si="13"/>
        <v>0</v>
      </c>
      <c r="R29" s="13">
        <f t="shared" si="5"/>
        <v>7431.5073380786434</v>
      </c>
      <c r="S29" s="13">
        <f t="shared" si="6"/>
        <v>0</v>
      </c>
      <c r="T29" s="13">
        <f t="shared" si="7"/>
        <v>833333.34000000008</v>
      </c>
      <c r="V29" s="24">
        <f t="shared" si="8"/>
        <v>-4.29312E-4</v>
      </c>
    </row>
    <row r="30" spans="1:24" x14ac:dyDescent="0.25">
      <c r="A30" s="8">
        <f t="shared" si="9"/>
        <v>26</v>
      </c>
      <c r="B30" s="9">
        <v>43549</v>
      </c>
      <c r="C30" s="8" t="s">
        <v>11</v>
      </c>
      <c r="D30" s="8" t="s">
        <v>11</v>
      </c>
      <c r="E30" s="8" t="s">
        <v>11</v>
      </c>
      <c r="F30" s="8" t="s">
        <v>11</v>
      </c>
      <c r="G30" s="10">
        <f t="shared" si="10"/>
        <v>833333.34000000008</v>
      </c>
      <c r="H30" s="11">
        <f t="shared" si="11"/>
        <v>0.105</v>
      </c>
      <c r="I30" s="12">
        <f t="shared" si="3"/>
        <v>28</v>
      </c>
      <c r="J30" s="13">
        <f t="shared" si="12"/>
        <v>6712.3283915099182</v>
      </c>
      <c r="K30" s="13">
        <f t="shared" si="4"/>
        <v>6712.33</v>
      </c>
      <c r="L30" s="13">
        <f t="shared" si="14"/>
        <v>0</v>
      </c>
      <c r="M30" s="13">
        <v>0</v>
      </c>
      <c r="N30" s="13">
        <f t="shared" si="15"/>
        <v>0</v>
      </c>
      <c r="O30" s="13">
        <v>0</v>
      </c>
      <c r="P30" s="13"/>
      <c r="Q30" s="13">
        <f t="shared" si="13"/>
        <v>0</v>
      </c>
      <c r="R30" s="13">
        <f t="shared" si="5"/>
        <v>14143.837338078643</v>
      </c>
      <c r="S30" s="13">
        <f t="shared" si="6"/>
        <v>0</v>
      </c>
      <c r="T30" s="13">
        <f t="shared" si="7"/>
        <v>833333.34000000008</v>
      </c>
      <c r="V30" s="24">
        <f t="shared" si="8"/>
        <v>-1.60849E-3</v>
      </c>
    </row>
    <row r="31" spans="1:24" x14ac:dyDescent="0.25">
      <c r="A31" s="8">
        <f t="shared" si="9"/>
        <v>27</v>
      </c>
      <c r="B31" s="9">
        <v>43580</v>
      </c>
      <c r="C31" s="8" t="s">
        <v>11</v>
      </c>
      <c r="D31" s="8" t="s">
        <v>11</v>
      </c>
      <c r="E31" s="8" t="s">
        <v>5</v>
      </c>
      <c r="F31" s="8" t="s">
        <v>5</v>
      </c>
      <c r="G31" s="10">
        <f t="shared" si="10"/>
        <v>833333.34000000008</v>
      </c>
      <c r="H31" s="11">
        <f t="shared" si="11"/>
        <v>0.105</v>
      </c>
      <c r="I31" s="12">
        <f t="shared" si="3"/>
        <v>31</v>
      </c>
      <c r="J31" s="13">
        <f t="shared" si="12"/>
        <v>7431.5053002771228</v>
      </c>
      <c r="K31" s="13">
        <f t="shared" si="4"/>
        <v>7431.51</v>
      </c>
      <c r="L31" s="13">
        <f t="shared" si="14"/>
        <v>21575.342638355767</v>
      </c>
      <c r="M31" s="27">
        <f>M28</f>
        <v>66666.67</v>
      </c>
      <c r="N31" s="13">
        <f t="shared" si="15"/>
        <v>88242.012638355765</v>
      </c>
      <c r="O31" s="13">
        <v>0</v>
      </c>
      <c r="P31" s="13"/>
      <c r="Q31" s="13">
        <f t="shared" si="13"/>
        <v>0</v>
      </c>
      <c r="R31" s="13">
        <f t="shared" si="5"/>
        <v>4.6997228782856837E-3</v>
      </c>
      <c r="S31" s="13">
        <f t="shared" si="6"/>
        <v>0</v>
      </c>
      <c r="T31" s="13">
        <f t="shared" si="7"/>
        <v>766666.67</v>
      </c>
      <c r="V31" s="24">
        <f t="shared" si="8"/>
        <v>-4.6997230000000003E-3</v>
      </c>
    </row>
    <row r="32" spans="1:24" x14ac:dyDescent="0.25">
      <c r="A32" s="8">
        <f t="shared" si="9"/>
        <v>28</v>
      </c>
      <c r="B32" s="9">
        <v>43610</v>
      </c>
      <c r="C32" s="8" t="s">
        <v>11</v>
      </c>
      <c r="D32" s="8" t="s">
        <v>11</v>
      </c>
      <c r="E32" s="8" t="s">
        <v>11</v>
      </c>
      <c r="F32" s="8" t="s">
        <v>11</v>
      </c>
      <c r="G32" s="10">
        <f t="shared" si="10"/>
        <v>766666.67</v>
      </c>
      <c r="H32" s="11">
        <f t="shared" si="11"/>
        <v>0.105</v>
      </c>
      <c r="I32" s="12">
        <f t="shared" si="3"/>
        <v>30</v>
      </c>
      <c r="J32" s="13">
        <f t="shared" si="12"/>
        <v>6616.4336852085062</v>
      </c>
      <c r="K32" s="13">
        <f t="shared" si="4"/>
        <v>6616.43</v>
      </c>
      <c r="L32" s="13">
        <f t="shared" si="14"/>
        <v>0</v>
      </c>
      <c r="M32" s="13">
        <v>0</v>
      </c>
      <c r="N32" s="13">
        <f t="shared" si="15"/>
        <v>0</v>
      </c>
      <c r="O32" s="13">
        <v>0</v>
      </c>
      <c r="P32" s="13"/>
      <c r="Q32" s="13">
        <f t="shared" si="13"/>
        <v>0</v>
      </c>
      <c r="R32" s="13">
        <f t="shared" si="5"/>
        <v>6616.4346997228786</v>
      </c>
      <c r="S32" s="13">
        <f t="shared" si="6"/>
        <v>0</v>
      </c>
      <c r="T32" s="13">
        <f t="shared" si="7"/>
        <v>766666.67</v>
      </c>
      <c r="V32" s="24">
        <f t="shared" si="8"/>
        <v>3.6852090000000001E-3</v>
      </c>
    </row>
    <row r="33" spans="1:24" x14ac:dyDescent="0.25">
      <c r="A33" s="8">
        <f t="shared" si="9"/>
        <v>29</v>
      </c>
      <c r="B33" s="9">
        <v>43641</v>
      </c>
      <c r="C33" s="8" t="s">
        <v>11</v>
      </c>
      <c r="D33" s="8" t="s">
        <v>11</v>
      </c>
      <c r="E33" s="8" t="s">
        <v>11</v>
      </c>
      <c r="F33" s="8" t="s">
        <v>11</v>
      </c>
      <c r="G33" s="10">
        <f t="shared" si="10"/>
        <v>766666.67</v>
      </c>
      <c r="H33" s="11">
        <f t="shared" si="11"/>
        <v>0.105</v>
      </c>
      <c r="I33" s="12">
        <f t="shared" si="3"/>
        <v>31</v>
      </c>
      <c r="J33" s="13">
        <f t="shared" si="12"/>
        <v>6836.9900163048906</v>
      </c>
      <c r="K33" s="13">
        <f t="shared" si="4"/>
        <v>6836.99</v>
      </c>
      <c r="L33" s="13">
        <f t="shared" si="14"/>
        <v>0</v>
      </c>
      <c r="M33" s="13">
        <v>0</v>
      </c>
      <c r="N33" s="13">
        <f t="shared" si="15"/>
        <v>0</v>
      </c>
      <c r="O33" s="13">
        <v>0</v>
      </c>
      <c r="P33" s="13"/>
      <c r="Q33" s="13">
        <f t="shared" si="13"/>
        <v>0</v>
      </c>
      <c r="R33" s="13">
        <f t="shared" si="5"/>
        <v>13453.424699722878</v>
      </c>
      <c r="S33" s="13">
        <f t="shared" si="6"/>
        <v>0</v>
      </c>
      <c r="T33" s="13">
        <f t="shared" si="7"/>
        <v>766666.67</v>
      </c>
      <c r="V33" s="24">
        <f t="shared" si="8"/>
        <v>1.6305000000000001E-5</v>
      </c>
    </row>
    <row r="34" spans="1:24" x14ac:dyDescent="0.25">
      <c r="A34" s="8">
        <f t="shared" si="9"/>
        <v>30</v>
      </c>
      <c r="B34" s="9">
        <v>43671</v>
      </c>
      <c r="C34" s="8" t="s">
        <v>11</v>
      </c>
      <c r="D34" s="8" t="s">
        <v>11</v>
      </c>
      <c r="E34" s="8" t="s">
        <v>5</v>
      </c>
      <c r="F34" s="8" t="s">
        <v>5</v>
      </c>
      <c r="G34" s="10">
        <f t="shared" si="10"/>
        <v>766666.67</v>
      </c>
      <c r="H34" s="11">
        <v>0.11</v>
      </c>
      <c r="I34" s="12">
        <f t="shared" si="3"/>
        <v>30</v>
      </c>
      <c r="J34" s="13">
        <f t="shared" si="12"/>
        <v>6616.4384012365063</v>
      </c>
      <c r="K34" s="13">
        <f t="shared" si="4"/>
        <v>6616.44</v>
      </c>
      <c r="L34" s="13">
        <f t="shared" si="14"/>
        <v>20069.863100959385</v>
      </c>
      <c r="M34" s="27">
        <f>M31</f>
        <v>66666.67</v>
      </c>
      <c r="N34" s="13">
        <f t="shared" si="15"/>
        <v>86736.533100959379</v>
      </c>
      <c r="O34" s="13">
        <v>0</v>
      </c>
      <c r="P34" s="13"/>
      <c r="Q34" s="13">
        <f t="shared" si="13"/>
        <v>0</v>
      </c>
      <c r="R34" s="13">
        <f t="shared" si="5"/>
        <v>1.5987634942575824E-3</v>
      </c>
      <c r="S34" s="13">
        <f t="shared" si="6"/>
        <v>0</v>
      </c>
      <c r="T34" s="13">
        <f t="shared" si="7"/>
        <v>700000</v>
      </c>
      <c r="V34" s="24">
        <f t="shared" si="8"/>
        <v>-1.598763E-3</v>
      </c>
      <c r="W34" s="3">
        <f>$T$3*(100%-30%)</f>
        <v>700000</v>
      </c>
      <c r="X34" s="5">
        <f>T34-W34</f>
        <v>0</v>
      </c>
    </row>
    <row r="35" spans="1:24" x14ac:dyDescent="0.25">
      <c r="A35" s="8">
        <f t="shared" si="9"/>
        <v>31</v>
      </c>
      <c r="B35" s="9">
        <v>43702</v>
      </c>
      <c r="C35" s="8" t="s">
        <v>11</v>
      </c>
      <c r="D35" s="8" t="s">
        <v>11</v>
      </c>
      <c r="E35" s="8" t="s">
        <v>11</v>
      </c>
      <c r="F35" s="8" t="s">
        <v>11</v>
      </c>
      <c r="G35" s="10">
        <f t="shared" si="10"/>
        <v>700000</v>
      </c>
      <c r="H35" s="11">
        <f t="shared" si="11"/>
        <v>0.11</v>
      </c>
      <c r="I35" s="12">
        <f t="shared" si="3"/>
        <v>31</v>
      </c>
      <c r="J35" s="13">
        <f t="shared" si="12"/>
        <v>6539.7244286342602</v>
      </c>
      <c r="K35" s="13">
        <f t="shared" si="4"/>
        <v>6539.72</v>
      </c>
      <c r="L35" s="13">
        <f t="shared" si="14"/>
        <v>0</v>
      </c>
      <c r="M35" s="13">
        <v>0</v>
      </c>
      <c r="N35" s="13">
        <f t="shared" si="15"/>
        <v>0</v>
      </c>
      <c r="O35" s="13">
        <v>0</v>
      </c>
      <c r="P35" s="13"/>
      <c r="Q35" s="13">
        <f t="shared" si="13"/>
        <v>0</v>
      </c>
      <c r="R35" s="13">
        <f t="shared" si="5"/>
        <v>6539.7215987634945</v>
      </c>
      <c r="S35" s="13">
        <f t="shared" si="6"/>
        <v>0</v>
      </c>
      <c r="T35" s="13">
        <f t="shared" si="7"/>
        <v>700000</v>
      </c>
      <c r="V35" s="24">
        <f t="shared" si="8"/>
        <v>4.4286339999999999E-3</v>
      </c>
    </row>
    <row r="36" spans="1:24" x14ac:dyDescent="0.25">
      <c r="A36" s="8">
        <f t="shared" si="9"/>
        <v>32</v>
      </c>
      <c r="B36" s="9">
        <v>43733</v>
      </c>
      <c r="C36" s="8" t="s">
        <v>11</v>
      </c>
      <c r="D36" s="8" t="s">
        <v>11</v>
      </c>
      <c r="E36" s="8" t="s">
        <v>11</v>
      </c>
      <c r="F36" s="8" t="s">
        <v>11</v>
      </c>
      <c r="G36" s="10">
        <f t="shared" si="10"/>
        <v>700000</v>
      </c>
      <c r="H36" s="11">
        <f t="shared" si="11"/>
        <v>0.11</v>
      </c>
      <c r="I36" s="12">
        <f t="shared" si="3"/>
        <v>31</v>
      </c>
      <c r="J36" s="13">
        <f t="shared" si="12"/>
        <v>6539.7304560312605</v>
      </c>
      <c r="K36" s="13">
        <f t="shared" si="4"/>
        <v>6539.73</v>
      </c>
      <c r="L36" s="13">
        <f t="shared" si="14"/>
        <v>0</v>
      </c>
      <c r="M36" s="13">
        <v>0</v>
      </c>
      <c r="N36" s="13">
        <f t="shared" si="15"/>
        <v>0</v>
      </c>
      <c r="O36" s="13">
        <v>0</v>
      </c>
      <c r="P36" s="13"/>
      <c r="Q36" s="13">
        <f t="shared" si="13"/>
        <v>0</v>
      </c>
      <c r="R36" s="13">
        <f t="shared" si="5"/>
        <v>13079.451598763495</v>
      </c>
      <c r="S36" s="13">
        <f t="shared" si="6"/>
        <v>0</v>
      </c>
      <c r="T36" s="13">
        <f t="shared" si="7"/>
        <v>700000</v>
      </c>
      <c r="V36" s="24">
        <f t="shared" si="8"/>
        <v>4.5603100000000003E-4</v>
      </c>
    </row>
    <row r="37" spans="1:24" x14ac:dyDescent="0.25">
      <c r="A37" s="8">
        <f t="shared" si="9"/>
        <v>33</v>
      </c>
      <c r="B37" s="9">
        <v>43763</v>
      </c>
      <c r="C37" s="8" t="s">
        <v>11</v>
      </c>
      <c r="D37" s="8" t="s">
        <v>11</v>
      </c>
      <c r="E37" s="8" t="s">
        <v>5</v>
      </c>
      <c r="F37" s="8" t="s">
        <v>5</v>
      </c>
      <c r="G37" s="10">
        <f t="shared" si="10"/>
        <v>700000</v>
      </c>
      <c r="H37" s="11">
        <f t="shared" si="11"/>
        <v>0.11</v>
      </c>
      <c r="I37" s="12">
        <f t="shared" si="3"/>
        <v>30</v>
      </c>
      <c r="J37" s="13">
        <f t="shared" si="12"/>
        <v>6328.7675793186709</v>
      </c>
      <c r="K37" s="13">
        <f t="shared" si="4"/>
        <v>6328.77</v>
      </c>
      <c r="L37" s="13">
        <f t="shared" si="14"/>
        <v>19408.219178082167</v>
      </c>
      <c r="M37" s="26">
        <v>100000.00000000045</v>
      </c>
      <c r="N37" s="13">
        <f t="shared" si="15"/>
        <v>119408.21917808263</v>
      </c>
      <c r="O37" s="13">
        <v>0</v>
      </c>
      <c r="P37" s="13"/>
      <c r="Q37" s="13">
        <f t="shared" si="13"/>
        <v>0</v>
      </c>
      <c r="R37" s="13">
        <f t="shared" si="5"/>
        <v>2.4206813286582474E-3</v>
      </c>
      <c r="S37" s="13">
        <f t="shared" si="6"/>
        <v>0</v>
      </c>
      <c r="T37" s="13">
        <f t="shared" si="7"/>
        <v>599999.99999999953</v>
      </c>
      <c r="V37" s="24">
        <f t="shared" si="8"/>
        <v>-2.420681E-3</v>
      </c>
    </row>
    <row r="38" spans="1:24" x14ac:dyDescent="0.25">
      <c r="A38" s="8">
        <f t="shared" si="9"/>
        <v>34</v>
      </c>
      <c r="B38" s="9">
        <v>43794</v>
      </c>
      <c r="C38" s="8" t="s">
        <v>11</v>
      </c>
      <c r="D38" s="8" t="s">
        <v>11</v>
      </c>
      <c r="E38" s="8" t="s">
        <v>11</v>
      </c>
      <c r="F38" s="8" t="s">
        <v>11</v>
      </c>
      <c r="G38" s="10">
        <f t="shared" si="10"/>
        <v>599999.99999999953</v>
      </c>
      <c r="H38" s="11">
        <f t="shared" si="11"/>
        <v>0.11</v>
      </c>
      <c r="I38" s="12">
        <f t="shared" si="3"/>
        <v>31</v>
      </c>
      <c r="J38" s="13">
        <f t="shared" si="12"/>
        <v>5605.4770313737899</v>
      </c>
      <c r="K38" s="13">
        <f t="shared" si="4"/>
        <v>5605.48</v>
      </c>
      <c r="L38" s="13">
        <f t="shared" si="14"/>
        <v>0</v>
      </c>
      <c r="M38" s="13">
        <v>0</v>
      </c>
      <c r="N38" s="13">
        <f t="shared" si="15"/>
        <v>0</v>
      </c>
      <c r="O38" s="13">
        <v>0</v>
      </c>
      <c r="P38" s="13"/>
      <c r="Q38" s="13">
        <f t="shared" si="13"/>
        <v>0</v>
      </c>
      <c r="R38" s="13">
        <f t="shared" si="5"/>
        <v>5605.4824206813282</v>
      </c>
      <c r="S38" s="13">
        <f t="shared" si="6"/>
        <v>0</v>
      </c>
      <c r="T38" s="13">
        <f t="shared" si="7"/>
        <v>599999.99999999953</v>
      </c>
      <c r="V38" s="24">
        <f t="shared" si="8"/>
        <v>-2.9686259999999998E-3</v>
      </c>
    </row>
    <row r="39" spans="1:24" x14ac:dyDescent="0.25">
      <c r="A39" s="8">
        <f t="shared" si="9"/>
        <v>35</v>
      </c>
      <c r="B39" s="9">
        <v>43824</v>
      </c>
      <c r="C39" s="8" t="s">
        <v>11</v>
      </c>
      <c r="D39" s="8" t="s">
        <v>11</v>
      </c>
      <c r="E39" s="8" t="s">
        <v>11</v>
      </c>
      <c r="F39" s="8" t="s">
        <v>11</v>
      </c>
      <c r="G39" s="10">
        <f t="shared" si="10"/>
        <v>599999.99999999953</v>
      </c>
      <c r="H39" s="11">
        <f t="shared" si="11"/>
        <v>0.11</v>
      </c>
      <c r="I39" s="12">
        <f t="shared" si="3"/>
        <v>30</v>
      </c>
      <c r="J39" s="13">
        <f t="shared" si="12"/>
        <v>5424.6545656205708</v>
      </c>
      <c r="K39" s="13">
        <f t="shared" si="4"/>
        <v>5424.65</v>
      </c>
      <c r="L39" s="13">
        <f t="shared" si="14"/>
        <v>0</v>
      </c>
      <c r="M39" s="13">
        <v>0</v>
      </c>
      <c r="N39" s="13">
        <f t="shared" si="15"/>
        <v>0</v>
      </c>
      <c r="O39" s="13">
        <v>0</v>
      </c>
      <c r="P39" s="13"/>
      <c r="Q39" s="13">
        <f t="shared" si="13"/>
        <v>0</v>
      </c>
      <c r="R39" s="13">
        <f t="shared" si="5"/>
        <v>11030.132420681328</v>
      </c>
      <c r="S39" s="13">
        <f t="shared" si="6"/>
        <v>0</v>
      </c>
      <c r="T39" s="13">
        <f t="shared" si="7"/>
        <v>599999.99999999953</v>
      </c>
      <c r="V39" s="24">
        <f t="shared" si="8"/>
        <v>4.5656209999999997E-3</v>
      </c>
    </row>
    <row r="40" spans="1:24" x14ac:dyDescent="0.25">
      <c r="A40" s="8">
        <f t="shared" si="9"/>
        <v>36</v>
      </c>
      <c r="B40" s="9">
        <v>43855</v>
      </c>
      <c r="C40" s="8" t="s">
        <v>11</v>
      </c>
      <c r="D40" s="8" t="s">
        <v>11</v>
      </c>
      <c r="E40" s="8" t="s">
        <v>5</v>
      </c>
      <c r="F40" s="8" t="s">
        <v>5</v>
      </c>
      <c r="G40" s="10">
        <f t="shared" si="10"/>
        <v>599999.99999999953</v>
      </c>
      <c r="H40" s="11">
        <f t="shared" si="11"/>
        <v>0.11</v>
      </c>
      <c r="I40" s="12">
        <f t="shared" si="3"/>
        <v>31</v>
      </c>
      <c r="J40" s="13">
        <f t="shared" si="12"/>
        <v>5605.4840176757907</v>
      </c>
      <c r="K40" s="13">
        <f t="shared" si="4"/>
        <v>5605.48</v>
      </c>
      <c r="L40" s="13">
        <f t="shared" si="14"/>
        <v>16635.616438357119</v>
      </c>
      <c r="M40" s="27">
        <f>M37</f>
        <v>100000.00000000045</v>
      </c>
      <c r="N40" s="13">
        <f t="shared" si="15"/>
        <v>116635.61643835757</v>
      </c>
      <c r="O40" s="13">
        <v>0</v>
      </c>
      <c r="P40" s="13"/>
      <c r="Q40" s="13">
        <f t="shared" si="13"/>
        <v>0</v>
      </c>
      <c r="R40" s="13">
        <f t="shared" si="5"/>
        <v>-4.0176757938752417E-3</v>
      </c>
      <c r="S40" s="13">
        <f t="shared" si="6"/>
        <v>0</v>
      </c>
      <c r="T40" s="13">
        <f t="shared" si="7"/>
        <v>499999.99999999907</v>
      </c>
      <c r="V40" s="24">
        <f t="shared" si="8"/>
        <v>4.0176760000000004E-3</v>
      </c>
    </row>
    <row r="41" spans="1:24" x14ac:dyDescent="0.25">
      <c r="A41" s="8">
        <f t="shared" si="9"/>
        <v>37</v>
      </c>
      <c r="B41" s="9">
        <v>43886</v>
      </c>
      <c r="C41" s="8" t="s">
        <v>11</v>
      </c>
      <c r="D41" s="8" t="s">
        <v>11</v>
      </c>
      <c r="E41" s="8" t="s">
        <v>11</v>
      </c>
      <c r="F41" s="8" t="s">
        <v>11</v>
      </c>
      <c r="G41" s="10">
        <f t="shared" si="10"/>
        <v>499999.99999999907</v>
      </c>
      <c r="H41" s="11">
        <f t="shared" si="11"/>
        <v>0.11</v>
      </c>
      <c r="I41" s="12">
        <f t="shared" si="3"/>
        <v>31</v>
      </c>
      <c r="J41" s="13">
        <f t="shared" si="12"/>
        <v>4671.2368943883203</v>
      </c>
      <c r="K41" s="13">
        <f t="shared" si="4"/>
        <v>4671.24</v>
      </c>
      <c r="L41" s="13">
        <f t="shared" si="14"/>
        <v>0</v>
      </c>
      <c r="M41" s="13">
        <v>0</v>
      </c>
      <c r="N41" s="13">
        <f t="shared" si="15"/>
        <v>0</v>
      </c>
      <c r="O41" s="13">
        <v>0</v>
      </c>
      <c r="P41" s="13"/>
      <c r="Q41" s="13">
        <f t="shared" si="13"/>
        <v>0</v>
      </c>
      <c r="R41" s="13">
        <f t="shared" si="5"/>
        <v>4671.2359823242059</v>
      </c>
      <c r="S41" s="13">
        <f t="shared" si="6"/>
        <v>0</v>
      </c>
      <c r="T41" s="13">
        <f t="shared" si="7"/>
        <v>499999.99999999907</v>
      </c>
      <c r="V41" s="24">
        <f t="shared" si="8"/>
        <v>-3.1056120000000002E-3</v>
      </c>
    </row>
    <row r="42" spans="1:24" x14ac:dyDescent="0.25">
      <c r="A42" s="8">
        <f t="shared" si="9"/>
        <v>38</v>
      </c>
      <c r="B42" s="9">
        <v>43915</v>
      </c>
      <c r="C42" s="8" t="s">
        <v>11</v>
      </c>
      <c r="D42" s="8" t="s">
        <v>11</v>
      </c>
      <c r="E42" s="8" t="s">
        <v>11</v>
      </c>
      <c r="F42" s="8" t="s">
        <v>11</v>
      </c>
      <c r="G42" s="10">
        <f t="shared" si="10"/>
        <v>499999.99999999907</v>
      </c>
      <c r="H42" s="11">
        <f t="shared" si="11"/>
        <v>0.11</v>
      </c>
      <c r="I42" s="12">
        <f t="shared" si="3"/>
        <v>29</v>
      </c>
      <c r="J42" s="13">
        <f t="shared" si="12"/>
        <v>4369.8599080866225</v>
      </c>
      <c r="K42" s="13">
        <f t="shared" si="4"/>
        <v>4369.8599999999997</v>
      </c>
      <c r="L42" s="13">
        <f t="shared" si="14"/>
        <v>0</v>
      </c>
      <c r="M42" s="13">
        <v>0</v>
      </c>
      <c r="N42" s="13">
        <f t="shared" si="15"/>
        <v>0</v>
      </c>
      <c r="O42" s="13">
        <v>0</v>
      </c>
      <c r="P42" s="13"/>
      <c r="Q42" s="13">
        <f t="shared" si="13"/>
        <v>0</v>
      </c>
      <c r="R42" s="13">
        <f t="shared" si="5"/>
        <v>9041.0959823242047</v>
      </c>
      <c r="S42" s="13">
        <f t="shared" si="6"/>
        <v>0</v>
      </c>
      <c r="T42" s="13">
        <f t="shared" si="7"/>
        <v>499999.99999999907</v>
      </c>
      <c r="V42" s="24">
        <f t="shared" si="8"/>
        <v>-9.1912999999999999E-5</v>
      </c>
    </row>
    <row r="43" spans="1:24" x14ac:dyDescent="0.25">
      <c r="A43" s="8">
        <f t="shared" si="9"/>
        <v>39</v>
      </c>
      <c r="B43" s="9">
        <v>43946</v>
      </c>
      <c r="C43" s="8" t="s">
        <v>11</v>
      </c>
      <c r="D43" s="8" t="s">
        <v>11</v>
      </c>
      <c r="E43" s="8" t="s">
        <v>5</v>
      </c>
      <c r="F43" s="8" t="s">
        <v>5</v>
      </c>
      <c r="G43" s="10">
        <f t="shared" si="10"/>
        <v>499999.99999999907</v>
      </c>
      <c r="H43" s="11">
        <v>0.115</v>
      </c>
      <c r="I43" s="12">
        <f t="shared" si="3"/>
        <v>31</v>
      </c>
      <c r="J43" s="13">
        <f t="shared" si="12"/>
        <v>4671.2327847993201</v>
      </c>
      <c r="K43" s="13">
        <f t="shared" si="4"/>
        <v>4671.2299999999996</v>
      </c>
      <c r="L43" s="13">
        <f t="shared" si="14"/>
        <v>13712.328767123525</v>
      </c>
      <c r="M43" s="27">
        <f>M40</f>
        <v>100000.00000000045</v>
      </c>
      <c r="N43" s="13">
        <f t="shared" si="15"/>
        <v>113712.32876712398</v>
      </c>
      <c r="O43" s="13">
        <v>0</v>
      </c>
      <c r="P43" s="13"/>
      <c r="Q43" s="13">
        <f t="shared" si="13"/>
        <v>0</v>
      </c>
      <c r="R43" s="13">
        <f t="shared" si="5"/>
        <v>-2.7847993205796229E-3</v>
      </c>
      <c r="S43" s="13">
        <f t="shared" si="6"/>
        <v>0</v>
      </c>
      <c r="T43" s="13">
        <f t="shared" si="7"/>
        <v>399999.9999999986</v>
      </c>
      <c r="V43" s="24">
        <f t="shared" si="8"/>
        <v>2.7847990000000001E-3</v>
      </c>
      <c r="W43" s="3">
        <f>$T$3*(100%-60%)</f>
        <v>400000</v>
      </c>
      <c r="X43" s="5">
        <f>T43-W43</f>
        <v>-1.3969838619232178E-9</v>
      </c>
    </row>
    <row r="44" spans="1:24" x14ac:dyDescent="0.25">
      <c r="A44" s="8">
        <f t="shared" si="9"/>
        <v>40</v>
      </c>
      <c r="B44" s="9">
        <v>43976</v>
      </c>
      <c r="C44" s="8" t="s">
        <v>11</v>
      </c>
      <c r="D44" s="8" t="s">
        <v>11</v>
      </c>
      <c r="E44" s="8" t="s">
        <v>11</v>
      </c>
      <c r="F44" s="8" t="s">
        <v>11</v>
      </c>
      <c r="G44" s="10">
        <f t="shared" si="10"/>
        <v>399999.9999999986</v>
      </c>
      <c r="H44" s="11">
        <f t="shared" si="11"/>
        <v>0.115</v>
      </c>
      <c r="I44" s="12">
        <f t="shared" si="3"/>
        <v>30</v>
      </c>
      <c r="J44" s="13">
        <f t="shared" si="12"/>
        <v>3780.8247026072058</v>
      </c>
      <c r="K44" s="13">
        <f t="shared" si="4"/>
        <v>3780.82</v>
      </c>
      <c r="L44" s="13">
        <f t="shared" si="14"/>
        <v>0</v>
      </c>
      <c r="M44" s="13">
        <v>0</v>
      </c>
      <c r="N44" s="13">
        <f t="shared" si="15"/>
        <v>0</v>
      </c>
      <c r="O44" s="13">
        <v>0</v>
      </c>
      <c r="P44" s="13"/>
      <c r="Q44" s="13">
        <f t="shared" si="13"/>
        <v>0</v>
      </c>
      <c r="R44" s="13">
        <f t="shared" si="5"/>
        <v>3780.8172152006796</v>
      </c>
      <c r="S44" s="13">
        <f t="shared" si="6"/>
        <v>0</v>
      </c>
      <c r="T44" s="13">
        <f t="shared" si="7"/>
        <v>399999.9999999986</v>
      </c>
      <c r="V44" s="24">
        <f t="shared" si="8"/>
        <v>4.7026070000000001E-3</v>
      </c>
    </row>
    <row r="45" spans="1:24" x14ac:dyDescent="0.25">
      <c r="A45" s="8">
        <f t="shared" si="9"/>
        <v>41</v>
      </c>
      <c r="B45" s="9">
        <v>44007</v>
      </c>
      <c r="C45" s="8" t="s">
        <v>11</v>
      </c>
      <c r="D45" s="8" t="s">
        <v>11</v>
      </c>
      <c r="E45" s="8" t="s">
        <v>11</v>
      </c>
      <c r="F45" s="8" t="s">
        <v>11</v>
      </c>
      <c r="G45" s="10">
        <f t="shared" si="10"/>
        <v>399999.9999999986</v>
      </c>
      <c r="H45" s="11">
        <f t="shared" si="11"/>
        <v>0.115</v>
      </c>
      <c r="I45" s="12">
        <f t="shared" si="3"/>
        <v>31</v>
      </c>
      <c r="J45" s="13">
        <f t="shared" si="12"/>
        <v>3906.85401767548</v>
      </c>
      <c r="K45" s="13">
        <f t="shared" si="4"/>
        <v>3906.85</v>
      </c>
      <c r="L45" s="13">
        <f t="shared" si="14"/>
        <v>0</v>
      </c>
      <c r="M45" s="13">
        <v>0</v>
      </c>
      <c r="N45" s="13">
        <f t="shared" si="15"/>
        <v>0</v>
      </c>
      <c r="O45" s="13">
        <v>0</v>
      </c>
      <c r="P45" s="13"/>
      <c r="Q45" s="13">
        <f t="shared" si="13"/>
        <v>0</v>
      </c>
      <c r="R45" s="13">
        <f t="shared" si="5"/>
        <v>7687.6672152006795</v>
      </c>
      <c r="S45" s="13">
        <f t="shared" si="6"/>
        <v>0</v>
      </c>
      <c r="T45" s="13">
        <f t="shared" si="7"/>
        <v>399999.9999999986</v>
      </c>
      <c r="V45" s="24">
        <f t="shared" si="8"/>
        <v>4.0176750000000001E-3</v>
      </c>
    </row>
    <row r="46" spans="1:24" x14ac:dyDescent="0.25">
      <c r="A46" s="8">
        <f t="shared" si="9"/>
        <v>42</v>
      </c>
      <c r="B46" s="9">
        <v>44037</v>
      </c>
      <c r="C46" s="8" t="s">
        <v>11</v>
      </c>
      <c r="D46" s="8" t="s">
        <v>11</v>
      </c>
      <c r="E46" s="8" t="s">
        <v>5</v>
      </c>
      <c r="F46" s="8" t="s">
        <v>5</v>
      </c>
      <c r="G46" s="10">
        <f t="shared" si="10"/>
        <v>399999.9999999986</v>
      </c>
      <c r="H46" s="11">
        <f t="shared" si="11"/>
        <v>0.115</v>
      </c>
      <c r="I46" s="12">
        <f t="shared" si="3"/>
        <v>30</v>
      </c>
      <c r="J46" s="13">
        <f t="shared" si="12"/>
        <v>3780.8259354832057</v>
      </c>
      <c r="K46" s="13">
        <f t="shared" si="4"/>
        <v>3780.83</v>
      </c>
      <c r="L46" s="13">
        <f t="shared" si="14"/>
        <v>11468.493150683886</v>
      </c>
      <c r="M46" s="26">
        <v>133333.32999999999</v>
      </c>
      <c r="N46" s="13">
        <f t="shared" si="15"/>
        <v>144801.82315068386</v>
      </c>
      <c r="O46" s="13">
        <v>0</v>
      </c>
      <c r="P46" s="13"/>
      <c r="Q46" s="13">
        <f t="shared" si="13"/>
        <v>0</v>
      </c>
      <c r="R46" s="13">
        <f t="shared" si="5"/>
        <v>4.0645167937327642E-3</v>
      </c>
      <c r="S46" s="13">
        <f t="shared" si="6"/>
        <v>0</v>
      </c>
      <c r="T46" s="13">
        <f t="shared" si="7"/>
        <v>266666.66999999864</v>
      </c>
      <c r="V46" s="24">
        <f t="shared" si="8"/>
        <v>-4.0645170000000001E-3</v>
      </c>
    </row>
    <row r="47" spans="1:24" x14ac:dyDescent="0.25">
      <c r="A47" s="8">
        <f t="shared" si="9"/>
        <v>43</v>
      </c>
      <c r="B47" s="9">
        <v>44068</v>
      </c>
      <c r="C47" s="8" t="s">
        <v>11</v>
      </c>
      <c r="D47" s="8" t="s">
        <v>11</v>
      </c>
      <c r="E47" s="8" t="s">
        <v>11</v>
      </c>
      <c r="F47" s="8" t="s">
        <v>11</v>
      </c>
      <c r="G47" s="10">
        <f t="shared" si="10"/>
        <v>266666.66999999864</v>
      </c>
      <c r="H47" s="11">
        <f t="shared" si="11"/>
        <v>0.115</v>
      </c>
      <c r="I47" s="12">
        <f t="shared" si="3"/>
        <v>31</v>
      </c>
      <c r="J47" s="13">
        <f t="shared" si="12"/>
        <v>2604.5621780857268</v>
      </c>
      <c r="K47" s="13">
        <f t="shared" si="4"/>
        <v>2604.56</v>
      </c>
      <c r="L47" s="13">
        <f t="shared" si="14"/>
        <v>0</v>
      </c>
      <c r="M47" s="13">
        <v>0</v>
      </c>
      <c r="N47" s="13">
        <f t="shared" si="15"/>
        <v>0</v>
      </c>
      <c r="O47" s="13">
        <v>0</v>
      </c>
      <c r="P47" s="13"/>
      <c r="Q47" s="13">
        <f t="shared" si="13"/>
        <v>0</v>
      </c>
      <c r="R47" s="13">
        <f t="shared" si="5"/>
        <v>2604.5640645167937</v>
      </c>
      <c r="S47" s="13">
        <f t="shared" si="6"/>
        <v>0</v>
      </c>
      <c r="T47" s="13">
        <f t="shared" si="7"/>
        <v>266666.66999999864</v>
      </c>
      <c r="V47" s="24">
        <f t="shared" si="8"/>
        <v>2.1780860000000001E-3</v>
      </c>
    </row>
    <row r="48" spans="1:24" x14ac:dyDescent="0.25">
      <c r="A48" s="8">
        <f t="shared" si="9"/>
        <v>44</v>
      </c>
      <c r="B48" s="9">
        <v>44099</v>
      </c>
      <c r="C48" s="8" t="s">
        <v>11</v>
      </c>
      <c r="D48" s="8" t="s">
        <v>11</v>
      </c>
      <c r="E48" s="8" t="s">
        <v>11</v>
      </c>
      <c r="F48" s="8" t="s">
        <v>11</v>
      </c>
      <c r="G48" s="10">
        <f t="shared" si="10"/>
        <v>266666.66999999864</v>
      </c>
      <c r="H48" s="11">
        <f t="shared" si="11"/>
        <v>0.115</v>
      </c>
      <c r="I48" s="12">
        <f t="shared" si="3"/>
        <v>31</v>
      </c>
      <c r="J48" s="13">
        <f t="shared" si="12"/>
        <v>2604.5684206887272</v>
      </c>
      <c r="K48" s="13">
        <f t="shared" si="4"/>
        <v>2604.5700000000002</v>
      </c>
      <c r="L48" s="13">
        <f t="shared" si="14"/>
        <v>0</v>
      </c>
      <c r="M48" s="13">
        <v>0</v>
      </c>
      <c r="N48" s="13">
        <f t="shared" si="15"/>
        <v>0</v>
      </c>
      <c r="O48" s="13">
        <v>0</v>
      </c>
      <c r="P48" s="13"/>
      <c r="Q48" s="13">
        <f t="shared" si="13"/>
        <v>0</v>
      </c>
      <c r="R48" s="13">
        <f t="shared" si="5"/>
        <v>5209.1340645167938</v>
      </c>
      <c r="S48" s="13">
        <f t="shared" si="6"/>
        <v>0</v>
      </c>
      <c r="T48" s="13">
        <f t="shared" si="7"/>
        <v>266666.66999999864</v>
      </c>
      <c r="V48" s="24">
        <f t="shared" si="8"/>
        <v>-1.5793109999999999E-3</v>
      </c>
    </row>
    <row r="49" spans="1:24" x14ac:dyDescent="0.25">
      <c r="A49" s="8">
        <f t="shared" si="9"/>
        <v>45</v>
      </c>
      <c r="B49" s="9">
        <v>44129</v>
      </c>
      <c r="C49" s="8" t="s">
        <v>11</v>
      </c>
      <c r="D49" s="8" t="s">
        <v>11</v>
      </c>
      <c r="E49" s="8" t="s">
        <v>5</v>
      </c>
      <c r="F49" s="8" t="s">
        <v>5</v>
      </c>
      <c r="G49" s="10">
        <f t="shared" si="10"/>
        <v>266666.66999999864</v>
      </c>
      <c r="H49" s="11">
        <f t="shared" si="11"/>
        <v>0.115</v>
      </c>
      <c r="I49" s="12">
        <f t="shared" si="3"/>
        <v>30</v>
      </c>
      <c r="J49" s="13">
        <f t="shared" si="12"/>
        <v>2520.546397401316</v>
      </c>
      <c r="K49" s="13">
        <f t="shared" si="4"/>
        <v>2520.5500000000002</v>
      </c>
      <c r="L49" s="13">
        <f t="shared" si="14"/>
        <v>7729.6804619181094</v>
      </c>
      <c r="M49" s="27">
        <f>M46</f>
        <v>133333.32999999999</v>
      </c>
      <c r="N49" s="13">
        <f t="shared" si="15"/>
        <v>141063.01046191811</v>
      </c>
      <c r="O49" s="13">
        <v>0</v>
      </c>
      <c r="P49" s="13"/>
      <c r="Q49" s="13">
        <f t="shared" si="13"/>
        <v>0</v>
      </c>
      <c r="R49" s="13">
        <f t="shared" si="5"/>
        <v>3.6025986846652813E-3</v>
      </c>
      <c r="S49" s="13">
        <f t="shared" si="6"/>
        <v>0</v>
      </c>
      <c r="T49" s="13">
        <f t="shared" si="7"/>
        <v>133333.33999999866</v>
      </c>
      <c r="V49" s="24">
        <f t="shared" si="8"/>
        <v>-3.6025990000000002E-3</v>
      </c>
    </row>
    <row r="50" spans="1:24" x14ac:dyDescent="0.25">
      <c r="A50" s="8">
        <f t="shared" si="9"/>
        <v>46</v>
      </c>
      <c r="B50" s="9">
        <v>44160</v>
      </c>
      <c r="C50" s="8" t="s">
        <v>11</v>
      </c>
      <c r="D50" s="8" t="s">
        <v>11</v>
      </c>
      <c r="E50" s="8" t="s">
        <v>11</v>
      </c>
      <c r="F50" s="8" t="s">
        <v>11</v>
      </c>
      <c r="G50" s="10">
        <f t="shared" si="10"/>
        <v>133333.33999999866</v>
      </c>
      <c r="H50" s="11">
        <f t="shared" si="11"/>
        <v>0.115</v>
      </c>
      <c r="I50" s="12">
        <f t="shared" si="3"/>
        <v>31</v>
      </c>
      <c r="J50" s="13">
        <f t="shared" si="12"/>
        <v>1302.2795675379732</v>
      </c>
      <c r="K50" s="13">
        <f t="shared" si="4"/>
        <v>1302.28</v>
      </c>
      <c r="L50" s="13">
        <f t="shared" si="14"/>
        <v>0</v>
      </c>
      <c r="M50" s="13">
        <v>0</v>
      </c>
      <c r="N50" s="13">
        <f t="shared" si="15"/>
        <v>0</v>
      </c>
      <c r="O50" s="13">
        <v>0</v>
      </c>
      <c r="P50" s="13"/>
      <c r="Q50" s="13">
        <f t="shared" si="13"/>
        <v>0</v>
      </c>
      <c r="R50" s="13">
        <f t="shared" si="5"/>
        <v>1302.2836025986846</v>
      </c>
      <c r="S50" s="13">
        <f t="shared" si="6"/>
        <v>0</v>
      </c>
      <c r="T50" s="13">
        <f t="shared" si="7"/>
        <v>133333.33999999866</v>
      </c>
      <c r="V50" s="24">
        <f t="shared" si="8"/>
        <v>-4.3246199999999999E-4</v>
      </c>
    </row>
    <row r="51" spans="1:24" x14ac:dyDescent="0.25">
      <c r="A51" s="8">
        <f t="shared" si="9"/>
        <v>47</v>
      </c>
      <c r="B51" s="9">
        <v>44190</v>
      </c>
      <c r="C51" s="8" t="s">
        <v>11</v>
      </c>
      <c r="D51" s="8" t="s">
        <v>11</v>
      </c>
      <c r="E51" s="8" t="s">
        <v>11</v>
      </c>
      <c r="F51" s="8" t="s">
        <v>11</v>
      </c>
      <c r="G51" s="10">
        <f t="shared" si="10"/>
        <v>133333.33999999866</v>
      </c>
      <c r="H51" s="11">
        <f t="shared" si="11"/>
        <v>0.115</v>
      </c>
      <c r="I51" s="12">
        <f t="shared" si="3"/>
        <v>30</v>
      </c>
      <c r="J51" s="13">
        <f t="shared" si="12"/>
        <v>1260.2736031544257</v>
      </c>
      <c r="K51" s="13">
        <f t="shared" si="4"/>
        <v>1260.27</v>
      </c>
      <c r="L51" s="13">
        <f t="shared" si="14"/>
        <v>0</v>
      </c>
      <c r="M51" s="13">
        <v>0</v>
      </c>
      <c r="N51" s="13">
        <f t="shared" si="15"/>
        <v>0</v>
      </c>
      <c r="O51" s="13">
        <v>0</v>
      </c>
      <c r="P51" s="13"/>
      <c r="Q51" s="13">
        <f t="shared" si="13"/>
        <v>0</v>
      </c>
      <c r="R51" s="13">
        <f t="shared" si="5"/>
        <v>2562.5536025986848</v>
      </c>
      <c r="S51" s="13">
        <f t="shared" si="6"/>
        <v>0</v>
      </c>
      <c r="T51" s="13">
        <f>T50-M51+O51+S51-P51</f>
        <v>133333.33999999866</v>
      </c>
      <c r="V51" s="24">
        <f t="shared" si="8"/>
        <v>3.6031539999999999E-3</v>
      </c>
    </row>
    <row r="52" spans="1:24" x14ac:dyDescent="0.25">
      <c r="A52" s="8">
        <f t="shared" si="9"/>
        <v>48</v>
      </c>
      <c r="B52" s="9">
        <v>44221</v>
      </c>
      <c r="C52" s="8" t="s">
        <v>11</v>
      </c>
      <c r="D52" s="8" t="s">
        <v>11</v>
      </c>
      <c r="E52" s="8" t="s">
        <v>5</v>
      </c>
      <c r="F52" s="8" t="s">
        <v>5</v>
      </c>
      <c r="G52" s="10">
        <f t="shared" si="10"/>
        <v>133333.33999999866</v>
      </c>
      <c r="H52" s="11">
        <f t="shared" si="11"/>
        <v>0.115</v>
      </c>
      <c r="I52" s="12">
        <f t="shared" si="3"/>
        <v>31</v>
      </c>
      <c r="J52" s="13">
        <f t="shared" si="12"/>
        <v>1302.2867732909733</v>
      </c>
      <c r="K52" s="13">
        <f t="shared" si="4"/>
        <v>1302.29</v>
      </c>
      <c r="L52" s="13">
        <f t="shared" si="14"/>
        <v>3864.8403758896584</v>
      </c>
      <c r="M52" s="27">
        <f>T51</f>
        <v>133333.33999999866</v>
      </c>
      <c r="N52" s="27">
        <f>M52+L52</f>
        <v>137198.1803758883</v>
      </c>
      <c r="O52" s="13">
        <v>0</v>
      </c>
      <c r="P52" s="13"/>
      <c r="Q52" s="13">
        <f t="shared" si="13"/>
        <v>0</v>
      </c>
      <c r="R52" s="13">
        <f t="shared" si="5"/>
        <v>3.2267090264213039E-3</v>
      </c>
      <c r="S52" s="13">
        <f t="shared" si="6"/>
        <v>0</v>
      </c>
      <c r="T52" s="13">
        <f t="shared" si="7"/>
        <v>0</v>
      </c>
      <c r="W52" s="3"/>
      <c r="X52" s="5">
        <f>M46-M52</f>
        <v>-9.9999986705370247E-3</v>
      </c>
    </row>
    <row r="53" spans="1:24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6">
        <f>SUM(J3:J52)</f>
        <v>314676.28734824347</v>
      </c>
      <c r="K53" s="16"/>
      <c r="L53" s="16">
        <f>SUM(L3:L52)</f>
        <v>314676.25677329098</v>
      </c>
      <c r="M53" s="16">
        <f>SUM(M3:M52)</f>
        <v>1000000</v>
      </c>
      <c r="N53" s="16">
        <f>SUM(N3:N52)</f>
        <v>1314676.2567732912</v>
      </c>
      <c r="O53" s="15"/>
      <c r="P53" s="15"/>
      <c r="Q53" s="16">
        <f>SUM(Q3:Q52)</f>
        <v>10000</v>
      </c>
      <c r="R53" s="15"/>
      <c r="S53" s="16">
        <f>SUM(S3:S52)</f>
        <v>0</v>
      </c>
      <c r="T53" s="15"/>
    </row>
  </sheetData>
  <dataValidations count="2">
    <dataValidation type="list" allowBlank="1" showInputMessage="1" showErrorMessage="1" sqref="S1">
      <formula1>"DD, PS, FI, ET, NI"</formula1>
    </dataValidation>
    <dataValidation type="list" allowBlank="1" showInputMessage="1" showErrorMessage="1" sqref="H1">
      <formula1>"PD,AD"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X53"/>
  <sheetViews>
    <sheetView workbookViewId="0">
      <pane ySplit="2" topLeftCell="A3" activePane="bottomLeft" state="frozen"/>
      <selection pane="bottomLeft" activeCell="B5" sqref="B5"/>
    </sheetView>
  </sheetViews>
  <sheetFormatPr defaultRowHeight="15" x14ac:dyDescent="0.25"/>
  <cols>
    <col min="1" max="1" width="5.5703125" style="1" bestFit="1" customWidth="1"/>
    <col min="2" max="2" width="10.140625" style="1" bestFit="1" customWidth="1"/>
    <col min="3" max="3" width="6.140625" style="1" bestFit="1" customWidth="1"/>
    <col min="4" max="4" width="4.28515625" style="1" bestFit="1" customWidth="1"/>
    <col min="5" max="5" width="7" style="1" bestFit="1" customWidth="1"/>
    <col min="6" max="6" width="4.42578125" style="1" bestFit="1" customWidth="1"/>
    <col min="7" max="7" width="13.7109375" style="1" bestFit="1" customWidth="1"/>
    <col min="8" max="8" width="7.140625" style="1" bestFit="1" customWidth="1"/>
    <col min="9" max="9" width="5.140625" style="1" bestFit="1" customWidth="1"/>
    <col min="10" max="10" width="18" style="1" bestFit="1" customWidth="1"/>
    <col min="11" max="11" width="18" style="1" customWidth="1"/>
    <col min="12" max="12" width="13.28515625" style="1" bestFit="1" customWidth="1"/>
    <col min="13" max="14" width="12.5703125" style="1" bestFit="1" customWidth="1"/>
    <col min="15" max="15" width="13.5703125" style="1" bestFit="1" customWidth="1"/>
    <col min="16" max="16" width="11" style="1" bestFit="1" customWidth="1"/>
    <col min="17" max="17" width="11" style="1" customWidth="1"/>
    <col min="18" max="18" width="11.140625" style="1" bestFit="1" customWidth="1"/>
    <col min="19" max="19" width="11" style="1" bestFit="1" customWidth="1"/>
    <col min="20" max="20" width="12.5703125" style="1" bestFit="1" customWidth="1"/>
    <col min="21" max="21" width="9.140625" style="1"/>
    <col min="22" max="22" width="10.7109375" style="1" hidden="1" customWidth="1"/>
    <col min="23" max="23" width="16.5703125" style="1" bestFit="1" customWidth="1"/>
    <col min="24" max="24" width="11.5703125" style="1" bestFit="1" customWidth="1"/>
    <col min="25" max="16384" width="9.140625" style="1"/>
  </cols>
  <sheetData>
    <row r="1" spans="1:24" x14ac:dyDescent="0.25">
      <c r="G1" s="1" t="s">
        <v>21</v>
      </c>
      <c r="H1" s="17" t="s">
        <v>26</v>
      </c>
      <c r="J1" s="1" t="s">
        <v>33</v>
      </c>
      <c r="K1" s="1" t="s">
        <v>34</v>
      </c>
      <c r="N1" s="3">
        <v>83333.333333333328</v>
      </c>
      <c r="O1" s="5">
        <f>N1-M52</f>
        <v>-55211.103681564171</v>
      </c>
      <c r="Q1" s="3" t="s">
        <v>22</v>
      </c>
      <c r="R1" s="3">
        <v>10000</v>
      </c>
      <c r="S1" s="17" t="s">
        <v>23</v>
      </c>
      <c r="T1" s="4">
        <f>ROUND(IF(S1="FI",R1,IF(S1="NI",R1/5,IF(S1="ET",R1/48,0))),2)</f>
        <v>0</v>
      </c>
    </row>
    <row r="2" spans="1:24" s="2" customFormat="1" x14ac:dyDescent="0.25">
      <c r="A2" s="6" t="s">
        <v>3</v>
      </c>
      <c r="B2" s="7" t="s">
        <v>0</v>
      </c>
      <c r="C2" s="7" t="s">
        <v>19</v>
      </c>
      <c r="D2" s="7" t="s">
        <v>6</v>
      </c>
      <c r="E2" s="7" t="s">
        <v>13</v>
      </c>
      <c r="F2" s="7" t="s">
        <v>7</v>
      </c>
      <c r="G2" s="7" t="s">
        <v>14</v>
      </c>
      <c r="H2" s="7" t="s">
        <v>2</v>
      </c>
      <c r="I2" s="7" t="s">
        <v>1</v>
      </c>
      <c r="J2" s="7" t="s">
        <v>15</v>
      </c>
      <c r="K2" s="7" t="s">
        <v>28</v>
      </c>
      <c r="L2" s="7" t="s">
        <v>16</v>
      </c>
      <c r="M2" s="7" t="s">
        <v>10</v>
      </c>
      <c r="N2" s="7" t="s">
        <v>9</v>
      </c>
      <c r="O2" s="7" t="s">
        <v>8</v>
      </c>
      <c r="P2" s="7" t="s">
        <v>20</v>
      </c>
      <c r="Q2" s="7" t="s">
        <v>24</v>
      </c>
      <c r="R2" s="7" t="s">
        <v>17</v>
      </c>
      <c r="S2" s="7" t="s">
        <v>25</v>
      </c>
      <c r="T2" s="7" t="s">
        <v>4</v>
      </c>
      <c r="V2" s="2" t="s">
        <v>29</v>
      </c>
      <c r="W2" s="2" t="s">
        <v>36</v>
      </c>
      <c r="X2" s="2" t="s">
        <v>37</v>
      </c>
    </row>
    <row r="3" spans="1:24" x14ac:dyDescent="0.25">
      <c r="A3" s="8">
        <v>0</v>
      </c>
      <c r="B3" s="9">
        <v>42745</v>
      </c>
      <c r="C3" s="9"/>
      <c r="D3" s="8" t="s">
        <v>11</v>
      </c>
      <c r="E3" s="8" t="s">
        <v>11</v>
      </c>
      <c r="F3" s="8" t="s">
        <v>11</v>
      </c>
      <c r="G3" s="10">
        <v>0</v>
      </c>
      <c r="H3" s="11">
        <v>0.1</v>
      </c>
      <c r="I3" s="12">
        <v>0</v>
      </c>
      <c r="J3" s="13">
        <v>0</v>
      </c>
      <c r="K3" s="13"/>
      <c r="L3" s="13">
        <v>0</v>
      </c>
      <c r="M3" s="13">
        <v>0</v>
      </c>
      <c r="N3" s="13">
        <f>IF(F3&lt;&gt;"Y",0,IF(A3=24,(G3+L3),#REF!))</f>
        <v>0</v>
      </c>
      <c r="O3" s="13">
        <v>1100000</v>
      </c>
      <c r="P3" s="13">
        <v>100000</v>
      </c>
      <c r="Q3" s="13">
        <v>0</v>
      </c>
      <c r="R3" s="13">
        <v>0</v>
      </c>
      <c r="S3" s="13">
        <f>IF(D3="Y",R3,0)</f>
        <v>0</v>
      </c>
      <c r="T3" s="13">
        <f>IF(S1="PS",O3-P3+R1,O3-P3)</f>
        <v>1000000</v>
      </c>
    </row>
    <row r="4" spans="1:24" x14ac:dyDescent="0.25">
      <c r="A4" s="18" t="s">
        <v>12</v>
      </c>
      <c r="B4" s="19">
        <v>42745</v>
      </c>
      <c r="C4" s="19" t="s">
        <v>11</v>
      </c>
      <c r="D4" s="18" t="s">
        <v>11</v>
      </c>
      <c r="E4" s="18" t="s">
        <v>11</v>
      </c>
      <c r="F4" s="18" t="s">
        <v>11</v>
      </c>
      <c r="G4" s="25">
        <f>T3</f>
        <v>1000000</v>
      </c>
      <c r="H4" s="21">
        <f>H3</f>
        <v>0.1</v>
      </c>
      <c r="I4" s="22">
        <f>IF($H$1="PD",(360*(YEAR(B4)-YEAR(B3)))+(30*(MONTH(B4)-MONTH(B3)))+(DAY(B4)-DAY(B3)),B4-B3)</f>
        <v>0</v>
      </c>
      <c r="J4" s="23">
        <f>G4*H3*I4/365</f>
        <v>0</v>
      </c>
      <c r="K4" s="23">
        <f>ROUND(J4,2)</f>
        <v>0</v>
      </c>
      <c r="L4" s="23">
        <f t="shared" ref="L4:L16" si="0">IF(F4="N",IF(E4="Y",K4+R3-S3,0),IF(N4&gt;=(K4+R3-S3),(K4+R3-S3),N4))</f>
        <v>0</v>
      </c>
      <c r="M4" s="23">
        <f t="shared" ref="M4:M16" si="1">N4-L4</f>
        <v>0</v>
      </c>
      <c r="N4" s="23">
        <f t="shared" ref="N4:N16" si="2">IF(F4="Y",$N$1,L4)</f>
        <v>0</v>
      </c>
      <c r="O4" s="23">
        <v>0</v>
      </c>
      <c r="P4" s="23"/>
      <c r="Q4" s="23">
        <v>0</v>
      </c>
      <c r="R4" s="23">
        <f>R3-S3+K4-L4</f>
        <v>0</v>
      </c>
      <c r="S4" s="23">
        <f>IF(D4="Y",R4,0)</f>
        <v>0</v>
      </c>
      <c r="T4" s="23">
        <f>T3-M4+O4+S4-P4</f>
        <v>1000000</v>
      </c>
      <c r="V4" s="24">
        <f>ROUND(J4-K4,9)</f>
        <v>0</v>
      </c>
    </row>
    <row r="5" spans="1:24" x14ac:dyDescent="0.25">
      <c r="A5" s="18">
        <v>1</v>
      </c>
      <c r="B5" s="19">
        <v>42791</v>
      </c>
      <c r="C5" s="19" t="s">
        <v>5</v>
      </c>
      <c r="D5" s="18" t="s">
        <v>11</v>
      </c>
      <c r="E5" s="18" t="s">
        <v>5</v>
      </c>
      <c r="F5" s="18" t="s">
        <v>11</v>
      </c>
      <c r="G5" s="25">
        <f>T4</f>
        <v>1000000</v>
      </c>
      <c r="H5" s="21">
        <f>H4</f>
        <v>0.1</v>
      </c>
      <c r="I5" s="22">
        <f t="shared" ref="I5:I52" si="3">IF($H$1="PD",(360*(YEAR(B5)-YEAR(B4)))+(30*(MONTH(B5)-MONTH(B4)))+(DAY(B5)-DAY(B4)),B5-B4)</f>
        <v>46</v>
      </c>
      <c r="J5" s="23">
        <f>(G5*H4*I5/365)+V4</f>
        <v>12602.739726027397</v>
      </c>
      <c r="K5" s="23">
        <f t="shared" ref="K5:K52" si="4">ROUND(J5,2)</f>
        <v>12602.74</v>
      </c>
      <c r="L5" s="23">
        <f t="shared" si="0"/>
        <v>12602.74</v>
      </c>
      <c r="M5" s="23">
        <f t="shared" si="1"/>
        <v>0</v>
      </c>
      <c r="N5" s="23">
        <f t="shared" si="2"/>
        <v>12602.74</v>
      </c>
      <c r="O5" s="23">
        <v>0</v>
      </c>
      <c r="P5" s="23"/>
      <c r="Q5" s="23">
        <f>IF(S1="FI",R1,T1)</f>
        <v>0</v>
      </c>
      <c r="R5" s="23">
        <f t="shared" ref="R5:R52" si="5">R4-S4+K5-L5</f>
        <v>0</v>
      </c>
      <c r="S5" s="23">
        <f t="shared" ref="S5:S52" si="6">IF(D5="Y",R5,0)</f>
        <v>0</v>
      </c>
      <c r="T5" s="23">
        <f t="shared" ref="T5:T52" si="7">T4-M5+O5+S5-P5</f>
        <v>1000000</v>
      </c>
      <c r="V5" s="24">
        <f t="shared" ref="V5:V51" si="8">ROUND(J5-K5,9)</f>
        <v>-2.73973E-4</v>
      </c>
    </row>
    <row r="6" spans="1:24" x14ac:dyDescent="0.25">
      <c r="A6" s="18">
        <f t="shared" ref="A6:A52" si="9">A5+1</f>
        <v>2</v>
      </c>
      <c r="B6" s="19">
        <v>42819</v>
      </c>
      <c r="C6" s="19" t="s">
        <v>5</v>
      </c>
      <c r="D6" s="18" t="s">
        <v>11</v>
      </c>
      <c r="E6" s="18" t="s">
        <v>5</v>
      </c>
      <c r="F6" s="18" t="s">
        <v>11</v>
      </c>
      <c r="G6" s="25">
        <f t="shared" ref="G6:G52" si="10">T5</f>
        <v>1000000</v>
      </c>
      <c r="H6" s="21">
        <f t="shared" ref="H6:H52" si="11">H5</f>
        <v>0.1</v>
      </c>
      <c r="I6" s="22">
        <f t="shared" si="3"/>
        <v>28</v>
      </c>
      <c r="J6" s="23">
        <f t="shared" ref="J6:J52" si="12">(G6*H5*I6/365)+V5</f>
        <v>7671.2326027393292</v>
      </c>
      <c r="K6" s="23">
        <f t="shared" si="4"/>
        <v>7671.23</v>
      </c>
      <c r="L6" s="23">
        <f t="shared" si="0"/>
        <v>7671.23</v>
      </c>
      <c r="M6" s="23">
        <f t="shared" si="1"/>
        <v>0</v>
      </c>
      <c r="N6" s="23">
        <f t="shared" si="2"/>
        <v>7671.23</v>
      </c>
      <c r="O6" s="23">
        <v>0</v>
      </c>
      <c r="P6" s="23"/>
      <c r="Q6" s="23">
        <f>IF(OR($S$1="NI",$S$1="ET"),$T$1,0)</f>
        <v>0</v>
      </c>
      <c r="R6" s="23">
        <f t="shared" si="5"/>
        <v>0</v>
      </c>
      <c r="S6" s="23">
        <f t="shared" si="6"/>
        <v>0</v>
      </c>
      <c r="T6" s="23">
        <f t="shared" si="7"/>
        <v>1000000</v>
      </c>
      <c r="V6" s="24">
        <f t="shared" si="8"/>
        <v>2.6027390000000002E-3</v>
      </c>
    </row>
    <row r="7" spans="1:24" x14ac:dyDescent="0.25">
      <c r="A7" s="18">
        <f t="shared" si="9"/>
        <v>3</v>
      </c>
      <c r="B7" s="19">
        <v>42850</v>
      </c>
      <c r="C7" s="19" t="s">
        <v>5</v>
      </c>
      <c r="D7" s="18" t="s">
        <v>11</v>
      </c>
      <c r="E7" s="18" t="s">
        <v>5</v>
      </c>
      <c r="F7" s="18" t="s">
        <v>11</v>
      </c>
      <c r="G7" s="25">
        <f t="shared" si="10"/>
        <v>1000000</v>
      </c>
      <c r="H7" s="21">
        <f t="shared" si="11"/>
        <v>0.1</v>
      </c>
      <c r="I7" s="22">
        <f t="shared" si="3"/>
        <v>31</v>
      </c>
      <c r="J7" s="23">
        <f t="shared" si="12"/>
        <v>8493.153287670506</v>
      </c>
      <c r="K7" s="23">
        <f t="shared" si="4"/>
        <v>8493.15</v>
      </c>
      <c r="L7" s="23">
        <f t="shared" si="0"/>
        <v>8493.15</v>
      </c>
      <c r="M7" s="23">
        <f t="shared" si="1"/>
        <v>0</v>
      </c>
      <c r="N7" s="23">
        <f t="shared" si="2"/>
        <v>8493.15</v>
      </c>
      <c r="O7" s="23">
        <v>0</v>
      </c>
      <c r="P7" s="23"/>
      <c r="Q7" s="23">
        <f>IF(OR($S$1="NI",$S$1="ET"),$T$1,0)</f>
        <v>0</v>
      </c>
      <c r="R7" s="23">
        <f t="shared" si="5"/>
        <v>0</v>
      </c>
      <c r="S7" s="23">
        <f t="shared" si="6"/>
        <v>0</v>
      </c>
      <c r="T7" s="23">
        <f t="shared" si="7"/>
        <v>1000000</v>
      </c>
      <c r="V7" s="24">
        <f t="shared" si="8"/>
        <v>3.2876709999999998E-3</v>
      </c>
    </row>
    <row r="8" spans="1:24" x14ac:dyDescent="0.25">
      <c r="A8" s="18">
        <f t="shared" si="9"/>
        <v>4</v>
      </c>
      <c r="B8" s="19">
        <v>42880</v>
      </c>
      <c r="C8" s="19" t="s">
        <v>5</v>
      </c>
      <c r="D8" s="18" t="s">
        <v>11</v>
      </c>
      <c r="E8" s="18" t="s">
        <v>5</v>
      </c>
      <c r="F8" s="18" t="s">
        <v>11</v>
      </c>
      <c r="G8" s="25">
        <f t="shared" si="10"/>
        <v>1000000</v>
      </c>
      <c r="H8" s="21">
        <f t="shared" si="11"/>
        <v>0.1</v>
      </c>
      <c r="I8" s="22">
        <f t="shared" si="3"/>
        <v>30</v>
      </c>
      <c r="J8" s="23">
        <f t="shared" si="12"/>
        <v>8219.1813698627793</v>
      </c>
      <c r="K8" s="23">
        <f t="shared" si="4"/>
        <v>8219.18</v>
      </c>
      <c r="L8" s="23">
        <f t="shared" si="0"/>
        <v>8219.18</v>
      </c>
      <c r="M8" s="23">
        <f t="shared" si="1"/>
        <v>0</v>
      </c>
      <c r="N8" s="23">
        <f t="shared" si="2"/>
        <v>8219.18</v>
      </c>
      <c r="O8" s="23">
        <v>0</v>
      </c>
      <c r="P8" s="23"/>
      <c r="Q8" s="23">
        <f>IF(OR($S$1="NI",$S$1="ET"),$T$1,0)</f>
        <v>0</v>
      </c>
      <c r="R8" s="23">
        <f t="shared" si="5"/>
        <v>0</v>
      </c>
      <c r="S8" s="23">
        <f t="shared" si="6"/>
        <v>0</v>
      </c>
      <c r="T8" s="23">
        <f t="shared" si="7"/>
        <v>1000000</v>
      </c>
      <c r="V8" s="24">
        <f t="shared" si="8"/>
        <v>1.369863E-3</v>
      </c>
    </row>
    <row r="9" spans="1:24" x14ac:dyDescent="0.25">
      <c r="A9" s="18">
        <f t="shared" si="9"/>
        <v>5</v>
      </c>
      <c r="B9" s="19">
        <v>42911</v>
      </c>
      <c r="C9" s="19" t="s">
        <v>5</v>
      </c>
      <c r="D9" s="18" t="s">
        <v>11</v>
      </c>
      <c r="E9" s="18" t="s">
        <v>5</v>
      </c>
      <c r="F9" s="18" t="s">
        <v>11</v>
      </c>
      <c r="G9" s="25">
        <f t="shared" si="10"/>
        <v>1000000</v>
      </c>
      <c r="H9" s="21">
        <f t="shared" si="11"/>
        <v>0.1</v>
      </c>
      <c r="I9" s="22">
        <f t="shared" si="3"/>
        <v>31</v>
      </c>
      <c r="J9" s="23">
        <f t="shared" si="12"/>
        <v>8493.1520547945056</v>
      </c>
      <c r="K9" s="23">
        <f t="shared" si="4"/>
        <v>8493.15</v>
      </c>
      <c r="L9" s="23">
        <f t="shared" si="0"/>
        <v>8493.15</v>
      </c>
      <c r="M9" s="23">
        <f t="shared" si="1"/>
        <v>0</v>
      </c>
      <c r="N9" s="23">
        <f t="shared" si="2"/>
        <v>8493.15</v>
      </c>
      <c r="O9" s="23">
        <v>0</v>
      </c>
      <c r="P9" s="23"/>
      <c r="Q9" s="23">
        <f>IF(OR($S$1="NI",$S$1="ET"),$T$1,0)</f>
        <v>0</v>
      </c>
      <c r="R9" s="23">
        <f t="shared" si="5"/>
        <v>0</v>
      </c>
      <c r="S9" s="23">
        <f t="shared" si="6"/>
        <v>0</v>
      </c>
      <c r="T9" s="23">
        <f t="shared" si="7"/>
        <v>1000000</v>
      </c>
      <c r="V9" s="24">
        <f t="shared" si="8"/>
        <v>2.0547949999999999E-3</v>
      </c>
    </row>
    <row r="10" spans="1:24" x14ac:dyDescent="0.25">
      <c r="A10" s="18">
        <f t="shared" si="9"/>
        <v>6</v>
      </c>
      <c r="B10" s="19">
        <v>42941</v>
      </c>
      <c r="C10" s="19" t="s">
        <v>5</v>
      </c>
      <c r="D10" s="18" t="s">
        <v>11</v>
      </c>
      <c r="E10" s="18" t="s">
        <v>5</v>
      </c>
      <c r="F10" s="18" t="s">
        <v>11</v>
      </c>
      <c r="G10" s="25">
        <f t="shared" si="10"/>
        <v>1000000</v>
      </c>
      <c r="H10" s="21">
        <f t="shared" si="11"/>
        <v>0.1</v>
      </c>
      <c r="I10" s="22">
        <f t="shared" si="3"/>
        <v>30</v>
      </c>
      <c r="J10" s="23">
        <f t="shared" si="12"/>
        <v>8219.1801369867808</v>
      </c>
      <c r="K10" s="23">
        <f t="shared" si="4"/>
        <v>8219.18</v>
      </c>
      <c r="L10" s="23">
        <f t="shared" si="0"/>
        <v>8219.18</v>
      </c>
      <c r="M10" s="23">
        <f t="shared" si="1"/>
        <v>0</v>
      </c>
      <c r="N10" s="23">
        <f t="shared" si="2"/>
        <v>8219.18</v>
      </c>
      <c r="O10" s="23">
        <v>0</v>
      </c>
      <c r="P10" s="23"/>
      <c r="Q10" s="23">
        <f t="shared" ref="Q10:Q52" si="13">IF($S$1="ET",$T$1,0)</f>
        <v>0</v>
      </c>
      <c r="R10" s="23">
        <f t="shared" si="5"/>
        <v>0</v>
      </c>
      <c r="S10" s="23">
        <f t="shared" si="6"/>
        <v>0</v>
      </c>
      <c r="T10" s="23">
        <f t="shared" si="7"/>
        <v>1000000</v>
      </c>
      <c r="V10" s="24">
        <f t="shared" si="8"/>
        <v>1.3698700000000001E-4</v>
      </c>
    </row>
    <row r="11" spans="1:24" x14ac:dyDescent="0.25">
      <c r="A11" s="18">
        <f t="shared" si="9"/>
        <v>7</v>
      </c>
      <c r="B11" s="19">
        <v>42972</v>
      </c>
      <c r="C11" s="19" t="s">
        <v>5</v>
      </c>
      <c r="D11" s="18" t="s">
        <v>11</v>
      </c>
      <c r="E11" s="18" t="s">
        <v>5</v>
      </c>
      <c r="F11" s="18" t="s">
        <v>11</v>
      </c>
      <c r="G11" s="25">
        <f t="shared" si="10"/>
        <v>1000000</v>
      </c>
      <c r="H11" s="21">
        <f t="shared" si="11"/>
        <v>0.1</v>
      </c>
      <c r="I11" s="22">
        <f t="shared" si="3"/>
        <v>31</v>
      </c>
      <c r="J11" s="23">
        <f t="shared" si="12"/>
        <v>8493.1508219185071</v>
      </c>
      <c r="K11" s="23">
        <f t="shared" si="4"/>
        <v>8493.15</v>
      </c>
      <c r="L11" s="23">
        <f t="shared" si="0"/>
        <v>8493.15</v>
      </c>
      <c r="M11" s="23">
        <f t="shared" si="1"/>
        <v>0</v>
      </c>
      <c r="N11" s="23">
        <f t="shared" si="2"/>
        <v>8493.15</v>
      </c>
      <c r="O11" s="23">
        <v>0</v>
      </c>
      <c r="P11" s="23"/>
      <c r="Q11" s="23">
        <f t="shared" si="13"/>
        <v>0</v>
      </c>
      <c r="R11" s="23">
        <f t="shared" si="5"/>
        <v>0</v>
      </c>
      <c r="S11" s="23">
        <f t="shared" si="6"/>
        <v>0</v>
      </c>
      <c r="T11" s="23">
        <f t="shared" si="7"/>
        <v>1000000</v>
      </c>
      <c r="V11" s="24">
        <f t="shared" si="8"/>
        <v>8.2191899999999995E-4</v>
      </c>
    </row>
    <row r="12" spans="1:24" x14ac:dyDescent="0.25">
      <c r="A12" s="18">
        <f t="shared" si="9"/>
        <v>8</v>
      </c>
      <c r="B12" s="19">
        <v>43003</v>
      </c>
      <c r="C12" s="19" t="s">
        <v>5</v>
      </c>
      <c r="D12" s="18" t="s">
        <v>11</v>
      </c>
      <c r="E12" s="18" t="s">
        <v>5</v>
      </c>
      <c r="F12" s="18" t="s">
        <v>11</v>
      </c>
      <c r="G12" s="25">
        <f t="shared" si="10"/>
        <v>1000000</v>
      </c>
      <c r="H12" s="21">
        <f t="shared" si="11"/>
        <v>0.1</v>
      </c>
      <c r="I12" s="22">
        <f t="shared" si="3"/>
        <v>31</v>
      </c>
      <c r="J12" s="23">
        <f t="shared" si="12"/>
        <v>8493.1515068505068</v>
      </c>
      <c r="K12" s="23">
        <f t="shared" si="4"/>
        <v>8493.15</v>
      </c>
      <c r="L12" s="23">
        <f t="shared" si="0"/>
        <v>8493.15</v>
      </c>
      <c r="M12" s="23">
        <f t="shared" si="1"/>
        <v>0</v>
      </c>
      <c r="N12" s="23">
        <f t="shared" si="2"/>
        <v>8493.15</v>
      </c>
      <c r="O12" s="23">
        <v>0</v>
      </c>
      <c r="P12" s="23"/>
      <c r="Q12" s="23">
        <f t="shared" si="13"/>
        <v>0</v>
      </c>
      <c r="R12" s="23">
        <f t="shared" si="5"/>
        <v>0</v>
      </c>
      <c r="S12" s="23">
        <f t="shared" si="6"/>
        <v>0</v>
      </c>
      <c r="T12" s="23">
        <f t="shared" si="7"/>
        <v>1000000</v>
      </c>
      <c r="V12" s="24">
        <f t="shared" si="8"/>
        <v>1.506851E-3</v>
      </c>
    </row>
    <row r="13" spans="1:24" x14ac:dyDescent="0.25">
      <c r="A13" s="18">
        <f t="shared" si="9"/>
        <v>9</v>
      </c>
      <c r="B13" s="19">
        <v>43033</v>
      </c>
      <c r="C13" s="19" t="s">
        <v>5</v>
      </c>
      <c r="D13" s="18" t="s">
        <v>11</v>
      </c>
      <c r="E13" s="18" t="s">
        <v>5</v>
      </c>
      <c r="F13" s="18" t="s">
        <v>11</v>
      </c>
      <c r="G13" s="25">
        <f t="shared" si="10"/>
        <v>1000000</v>
      </c>
      <c r="H13" s="21">
        <f t="shared" si="11"/>
        <v>0.1</v>
      </c>
      <c r="I13" s="22">
        <f t="shared" si="3"/>
        <v>30</v>
      </c>
      <c r="J13" s="23">
        <f t="shared" si="12"/>
        <v>8219.1795890427802</v>
      </c>
      <c r="K13" s="23">
        <f t="shared" si="4"/>
        <v>8219.18</v>
      </c>
      <c r="L13" s="23">
        <f t="shared" si="0"/>
        <v>8219.18</v>
      </c>
      <c r="M13" s="23">
        <f t="shared" si="1"/>
        <v>0</v>
      </c>
      <c r="N13" s="23">
        <f t="shared" si="2"/>
        <v>8219.18</v>
      </c>
      <c r="O13" s="23">
        <v>0</v>
      </c>
      <c r="P13" s="23"/>
      <c r="Q13" s="23">
        <f t="shared" si="13"/>
        <v>0</v>
      </c>
      <c r="R13" s="23">
        <f t="shared" si="5"/>
        <v>0</v>
      </c>
      <c r="S13" s="23">
        <f t="shared" si="6"/>
        <v>0</v>
      </c>
      <c r="T13" s="23">
        <f t="shared" si="7"/>
        <v>1000000</v>
      </c>
      <c r="V13" s="24">
        <f t="shared" si="8"/>
        <v>-4.1095699999999999E-4</v>
      </c>
    </row>
    <row r="14" spans="1:24" x14ac:dyDescent="0.25">
      <c r="A14" s="18">
        <f t="shared" si="9"/>
        <v>10</v>
      </c>
      <c r="B14" s="19">
        <v>43064</v>
      </c>
      <c r="C14" s="19" t="s">
        <v>5</v>
      </c>
      <c r="D14" s="18" t="s">
        <v>11</v>
      </c>
      <c r="E14" s="18" t="s">
        <v>5</v>
      </c>
      <c r="F14" s="18" t="s">
        <v>11</v>
      </c>
      <c r="G14" s="25">
        <f t="shared" si="10"/>
        <v>1000000</v>
      </c>
      <c r="H14" s="21">
        <f t="shared" si="11"/>
        <v>0.1</v>
      </c>
      <c r="I14" s="22">
        <f t="shared" si="3"/>
        <v>31</v>
      </c>
      <c r="J14" s="23">
        <f t="shared" si="12"/>
        <v>8493.1502739745065</v>
      </c>
      <c r="K14" s="23">
        <f t="shared" si="4"/>
        <v>8493.15</v>
      </c>
      <c r="L14" s="23">
        <f t="shared" si="0"/>
        <v>8493.15</v>
      </c>
      <c r="M14" s="23">
        <f t="shared" si="1"/>
        <v>0</v>
      </c>
      <c r="N14" s="23">
        <f t="shared" si="2"/>
        <v>8493.15</v>
      </c>
      <c r="O14" s="23">
        <v>0</v>
      </c>
      <c r="P14" s="23"/>
      <c r="Q14" s="23">
        <f t="shared" si="13"/>
        <v>0</v>
      </c>
      <c r="R14" s="23">
        <f t="shared" si="5"/>
        <v>0</v>
      </c>
      <c r="S14" s="23">
        <f t="shared" si="6"/>
        <v>0</v>
      </c>
      <c r="T14" s="23">
        <f t="shared" si="7"/>
        <v>1000000</v>
      </c>
      <c r="V14" s="24">
        <f t="shared" si="8"/>
        <v>2.7397499999999998E-4</v>
      </c>
    </row>
    <row r="15" spans="1:24" x14ac:dyDescent="0.25">
      <c r="A15" s="18">
        <f t="shared" si="9"/>
        <v>11</v>
      </c>
      <c r="B15" s="19">
        <v>43094</v>
      </c>
      <c r="C15" s="19" t="s">
        <v>5</v>
      </c>
      <c r="D15" s="18" t="s">
        <v>11</v>
      </c>
      <c r="E15" s="18" t="s">
        <v>5</v>
      </c>
      <c r="F15" s="18" t="s">
        <v>11</v>
      </c>
      <c r="G15" s="25">
        <f t="shared" si="10"/>
        <v>1000000</v>
      </c>
      <c r="H15" s="21">
        <f t="shared" si="11"/>
        <v>0.1</v>
      </c>
      <c r="I15" s="22">
        <f t="shared" si="3"/>
        <v>30</v>
      </c>
      <c r="J15" s="23">
        <f t="shared" si="12"/>
        <v>8219.1783561667798</v>
      </c>
      <c r="K15" s="23">
        <f t="shared" si="4"/>
        <v>8219.18</v>
      </c>
      <c r="L15" s="23">
        <f t="shared" si="0"/>
        <v>8219.18</v>
      </c>
      <c r="M15" s="23">
        <f t="shared" si="1"/>
        <v>0</v>
      </c>
      <c r="N15" s="23">
        <f t="shared" si="2"/>
        <v>8219.18</v>
      </c>
      <c r="O15" s="23">
        <v>0</v>
      </c>
      <c r="P15" s="23"/>
      <c r="Q15" s="23">
        <f t="shared" si="13"/>
        <v>0</v>
      </c>
      <c r="R15" s="23">
        <f t="shared" si="5"/>
        <v>0</v>
      </c>
      <c r="S15" s="23">
        <f t="shared" si="6"/>
        <v>0</v>
      </c>
      <c r="T15" s="23">
        <f t="shared" si="7"/>
        <v>1000000</v>
      </c>
      <c r="V15" s="24">
        <f t="shared" si="8"/>
        <v>-1.6438329999999999E-3</v>
      </c>
    </row>
    <row r="16" spans="1:24" x14ac:dyDescent="0.25">
      <c r="A16" s="18">
        <f t="shared" si="9"/>
        <v>12</v>
      </c>
      <c r="B16" s="19">
        <v>43125</v>
      </c>
      <c r="C16" s="19" t="s">
        <v>5</v>
      </c>
      <c r="D16" s="18" t="s">
        <v>5</v>
      </c>
      <c r="E16" s="18" t="s">
        <v>5</v>
      </c>
      <c r="F16" s="18" t="s">
        <v>11</v>
      </c>
      <c r="G16" s="25">
        <f t="shared" si="10"/>
        <v>1000000</v>
      </c>
      <c r="H16" s="21">
        <f t="shared" si="11"/>
        <v>0.1</v>
      </c>
      <c r="I16" s="22">
        <f t="shared" si="3"/>
        <v>31</v>
      </c>
      <c r="J16" s="23">
        <f t="shared" si="12"/>
        <v>8493.1490410985061</v>
      </c>
      <c r="K16" s="23">
        <f t="shared" si="4"/>
        <v>8493.15</v>
      </c>
      <c r="L16" s="23">
        <f t="shared" si="0"/>
        <v>8493.15</v>
      </c>
      <c r="M16" s="23">
        <f t="shared" si="1"/>
        <v>0</v>
      </c>
      <c r="N16" s="23">
        <f t="shared" si="2"/>
        <v>8493.15</v>
      </c>
      <c r="O16" s="23">
        <v>0</v>
      </c>
      <c r="P16" s="23"/>
      <c r="Q16" s="23">
        <f t="shared" si="13"/>
        <v>0</v>
      </c>
      <c r="R16" s="23">
        <f t="shared" si="5"/>
        <v>0</v>
      </c>
      <c r="S16" s="23">
        <f t="shared" si="6"/>
        <v>0</v>
      </c>
      <c r="T16" s="23">
        <f t="shared" si="7"/>
        <v>1000000</v>
      </c>
      <c r="V16" s="24">
        <f t="shared" si="8"/>
        <v>-9.5890099999999996E-4</v>
      </c>
    </row>
    <row r="17" spans="1:24" x14ac:dyDescent="0.25">
      <c r="A17" s="8">
        <f t="shared" si="9"/>
        <v>13</v>
      </c>
      <c r="B17" s="9">
        <v>43156</v>
      </c>
      <c r="C17" s="8" t="s">
        <v>11</v>
      </c>
      <c r="D17" s="8" t="s">
        <v>5</v>
      </c>
      <c r="E17" s="8" t="s">
        <v>11</v>
      </c>
      <c r="F17" s="8" t="s">
        <v>11</v>
      </c>
      <c r="G17" s="10">
        <f t="shared" si="10"/>
        <v>1000000</v>
      </c>
      <c r="H17" s="11">
        <f t="shared" si="11"/>
        <v>0.1</v>
      </c>
      <c r="I17" s="12">
        <f t="shared" si="3"/>
        <v>31</v>
      </c>
      <c r="J17" s="13">
        <f t="shared" si="12"/>
        <v>8493.1497260305059</v>
      </c>
      <c r="K17" s="13">
        <f t="shared" si="4"/>
        <v>8493.15</v>
      </c>
      <c r="L17" s="13">
        <f t="shared" ref="L17:L52" si="14">IF(OR(E17="Y",F17="Y"),(R16-S16+J17),0)</f>
        <v>0</v>
      </c>
      <c r="M17" s="13">
        <v>0</v>
      </c>
      <c r="N17" s="13">
        <f>L17+M17</f>
        <v>0</v>
      </c>
      <c r="O17" s="13">
        <v>0</v>
      </c>
      <c r="P17" s="13"/>
      <c r="Q17" s="13">
        <f t="shared" si="13"/>
        <v>0</v>
      </c>
      <c r="R17" s="13">
        <f t="shared" si="5"/>
        <v>8493.15</v>
      </c>
      <c r="S17" s="13">
        <f t="shared" si="6"/>
        <v>8493.15</v>
      </c>
      <c r="T17" s="13">
        <f t="shared" si="7"/>
        <v>1008493.15</v>
      </c>
      <c r="V17" s="24">
        <f t="shared" si="8"/>
        <v>-2.7396899999999999E-4</v>
      </c>
    </row>
    <row r="18" spans="1:24" x14ac:dyDescent="0.25">
      <c r="A18" s="8">
        <f t="shared" si="9"/>
        <v>14</v>
      </c>
      <c r="B18" s="9">
        <v>43184</v>
      </c>
      <c r="C18" s="8" t="s">
        <v>11</v>
      </c>
      <c r="D18" s="8" t="s">
        <v>5</v>
      </c>
      <c r="E18" s="8" t="s">
        <v>11</v>
      </c>
      <c r="F18" s="8" t="s">
        <v>11</v>
      </c>
      <c r="G18" s="10">
        <f t="shared" si="10"/>
        <v>1008493.15</v>
      </c>
      <c r="H18" s="11">
        <f t="shared" si="11"/>
        <v>0.1</v>
      </c>
      <c r="I18" s="12">
        <f t="shared" si="3"/>
        <v>28</v>
      </c>
      <c r="J18" s="13">
        <f t="shared" si="12"/>
        <v>7736.3855342501793</v>
      </c>
      <c r="K18" s="13">
        <f t="shared" si="4"/>
        <v>7736.39</v>
      </c>
      <c r="L18" s="13">
        <f t="shared" si="14"/>
        <v>0</v>
      </c>
      <c r="M18" s="13">
        <v>0</v>
      </c>
      <c r="N18" s="13">
        <f t="shared" ref="N18:N51" si="15">L18+M18</f>
        <v>0</v>
      </c>
      <c r="O18" s="13">
        <v>0</v>
      </c>
      <c r="P18" s="13"/>
      <c r="Q18" s="13">
        <f t="shared" si="13"/>
        <v>0</v>
      </c>
      <c r="R18" s="13">
        <f t="shared" si="5"/>
        <v>7736.39</v>
      </c>
      <c r="S18" s="13">
        <f t="shared" si="6"/>
        <v>7736.39</v>
      </c>
      <c r="T18" s="13">
        <f t="shared" si="7"/>
        <v>1016229.54</v>
      </c>
      <c r="V18" s="24">
        <f t="shared" si="8"/>
        <v>-4.4657500000000001E-3</v>
      </c>
    </row>
    <row r="19" spans="1:24" x14ac:dyDescent="0.25">
      <c r="A19" s="8">
        <f t="shared" si="9"/>
        <v>15</v>
      </c>
      <c r="B19" s="9">
        <v>43215</v>
      </c>
      <c r="C19" s="8" t="s">
        <v>11</v>
      </c>
      <c r="D19" s="8" t="s">
        <v>5</v>
      </c>
      <c r="E19" s="8" t="s">
        <v>5</v>
      </c>
      <c r="F19" s="8" t="s">
        <v>5</v>
      </c>
      <c r="G19" s="10">
        <f t="shared" si="10"/>
        <v>1016229.54</v>
      </c>
      <c r="H19" s="11">
        <f t="shared" si="11"/>
        <v>0.1</v>
      </c>
      <c r="I19" s="12">
        <f t="shared" si="3"/>
        <v>31</v>
      </c>
      <c r="J19" s="13">
        <f t="shared" si="12"/>
        <v>8630.9861479486317</v>
      </c>
      <c r="K19" s="13">
        <f t="shared" si="4"/>
        <v>8630.99</v>
      </c>
      <c r="L19" s="13">
        <f t="shared" si="14"/>
        <v>8630.9861479486317</v>
      </c>
      <c r="M19" s="26">
        <v>49459.55</v>
      </c>
      <c r="N19" s="13">
        <f t="shared" si="15"/>
        <v>58090.536147948631</v>
      </c>
      <c r="O19" s="13">
        <v>0</v>
      </c>
      <c r="P19" s="13"/>
      <c r="Q19" s="13">
        <f t="shared" si="13"/>
        <v>0</v>
      </c>
      <c r="R19" s="13">
        <f t="shared" si="5"/>
        <v>3.8520513680850854E-3</v>
      </c>
      <c r="S19" s="13">
        <f t="shared" si="6"/>
        <v>3.8520513680850854E-3</v>
      </c>
      <c r="T19" s="13">
        <f t="shared" si="7"/>
        <v>966769.99385205132</v>
      </c>
      <c r="V19" s="24">
        <f t="shared" si="8"/>
        <v>-3.852051E-3</v>
      </c>
    </row>
    <row r="20" spans="1:24" x14ac:dyDescent="0.25">
      <c r="A20" s="8">
        <f t="shared" si="9"/>
        <v>16</v>
      </c>
      <c r="B20" s="9">
        <v>43245</v>
      </c>
      <c r="C20" s="8" t="s">
        <v>11</v>
      </c>
      <c r="D20" s="8" t="s">
        <v>5</v>
      </c>
      <c r="E20" s="8" t="s">
        <v>11</v>
      </c>
      <c r="F20" s="8" t="s">
        <v>11</v>
      </c>
      <c r="G20" s="10">
        <f t="shared" si="10"/>
        <v>966769.99385205132</v>
      </c>
      <c r="H20" s="11">
        <f t="shared" si="11"/>
        <v>0.1</v>
      </c>
      <c r="I20" s="12">
        <f t="shared" si="3"/>
        <v>30</v>
      </c>
      <c r="J20" s="13">
        <f t="shared" si="12"/>
        <v>7946.0508919384638</v>
      </c>
      <c r="K20" s="13">
        <f t="shared" si="4"/>
        <v>7946.05</v>
      </c>
      <c r="L20" s="13">
        <f t="shared" si="14"/>
        <v>0</v>
      </c>
      <c r="M20" s="13">
        <v>0</v>
      </c>
      <c r="N20" s="13">
        <f t="shared" si="15"/>
        <v>0</v>
      </c>
      <c r="O20" s="13">
        <v>0</v>
      </c>
      <c r="P20" s="13"/>
      <c r="Q20" s="13">
        <f t="shared" si="13"/>
        <v>0</v>
      </c>
      <c r="R20" s="13">
        <f t="shared" si="5"/>
        <v>7946.05</v>
      </c>
      <c r="S20" s="13">
        <f t="shared" si="6"/>
        <v>7946.05</v>
      </c>
      <c r="T20" s="13">
        <f t="shared" si="7"/>
        <v>974716.04385205137</v>
      </c>
      <c r="V20" s="24">
        <f t="shared" si="8"/>
        <v>8.91938E-4</v>
      </c>
    </row>
    <row r="21" spans="1:24" x14ac:dyDescent="0.25">
      <c r="A21" s="8">
        <f t="shared" si="9"/>
        <v>17</v>
      </c>
      <c r="B21" s="9">
        <v>43276</v>
      </c>
      <c r="C21" s="8" t="s">
        <v>11</v>
      </c>
      <c r="D21" s="8" t="s">
        <v>5</v>
      </c>
      <c r="E21" s="8" t="s">
        <v>11</v>
      </c>
      <c r="F21" s="8" t="s">
        <v>11</v>
      </c>
      <c r="G21" s="10">
        <f t="shared" si="10"/>
        <v>974716.04385205137</v>
      </c>
      <c r="H21" s="11">
        <f t="shared" si="11"/>
        <v>0.1</v>
      </c>
      <c r="I21" s="12">
        <f t="shared" si="3"/>
        <v>31</v>
      </c>
      <c r="J21" s="13">
        <f t="shared" si="12"/>
        <v>8278.4111273937779</v>
      </c>
      <c r="K21" s="13">
        <f t="shared" si="4"/>
        <v>8278.41</v>
      </c>
      <c r="L21" s="13">
        <f t="shared" si="14"/>
        <v>0</v>
      </c>
      <c r="M21" s="13">
        <v>0</v>
      </c>
      <c r="N21" s="13">
        <f t="shared" si="15"/>
        <v>0</v>
      </c>
      <c r="O21" s="13">
        <v>0</v>
      </c>
      <c r="P21" s="13"/>
      <c r="Q21" s="13">
        <f t="shared" si="13"/>
        <v>0</v>
      </c>
      <c r="R21" s="13">
        <f t="shared" si="5"/>
        <v>8278.41</v>
      </c>
      <c r="S21" s="13">
        <f t="shared" si="6"/>
        <v>8278.41</v>
      </c>
      <c r="T21" s="13">
        <f t="shared" si="7"/>
        <v>982994.4538520514</v>
      </c>
      <c r="V21" s="24">
        <f t="shared" si="8"/>
        <v>1.1273940000000001E-3</v>
      </c>
    </row>
    <row r="22" spans="1:24" x14ac:dyDescent="0.25">
      <c r="A22" s="8">
        <f t="shared" si="9"/>
        <v>18</v>
      </c>
      <c r="B22" s="9">
        <v>43306</v>
      </c>
      <c r="C22" s="8" t="s">
        <v>11</v>
      </c>
      <c r="D22" s="8" t="s">
        <v>5</v>
      </c>
      <c r="E22" s="8" t="s">
        <v>5</v>
      </c>
      <c r="F22" s="8" t="s">
        <v>5</v>
      </c>
      <c r="G22" s="10">
        <f t="shared" si="10"/>
        <v>982994.4538520514</v>
      </c>
      <c r="H22" s="11">
        <f t="shared" si="11"/>
        <v>0.1</v>
      </c>
      <c r="I22" s="12">
        <f t="shared" si="3"/>
        <v>30</v>
      </c>
      <c r="J22" s="13">
        <f t="shared" si="12"/>
        <v>8079.4075974108619</v>
      </c>
      <c r="K22" s="13">
        <f t="shared" si="4"/>
        <v>8079.41</v>
      </c>
      <c r="L22" s="13">
        <f t="shared" si="14"/>
        <v>8079.4075974108619</v>
      </c>
      <c r="M22" s="27">
        <f>M19</f>
        <v>49459.55</v>
      </c>
      <c r="N22" s="13">
        <f t="shared" si="15"/>
        <v>57538.957597410867</v>
      </c>
      <c r="O22" s="13">
        <v>0</v>
      </c>
      <c r="P22" s="13"/>
      <c r="Q22" s="13">
        <f t="shared" si="13"/>
        <v>0</v>
      </c>
      <c r="R22" s="13">
        <f t="shared" si="5"/>
        <v>2.4025891380006215E-3</v>
      </c>
      <c r="S22" s="13">
        <f t="shared" si="6"/>
        <v>2.4025891380006215E-3</v>
      </c>
      <c r="T22" s="13">
        <f t="shared" si="7"/>
        <v>933534.90625464055</v>
      </c>
      <c r="V22" s="24">
        <f t="shared" si="8"/>
        <v>-2.4025890000000001E-3</v>
      </c>
    </row>
    <row r="23" spans="1:24" x14ac:dyDescent="0.25">
      <c r="A23" s="8">
        <f t="shared" si="9"/>
        <v>19</v>
      </c>
      <c r="B23" s="9">
        <v>43337</v>
      </c>
      <c r="C23" s="8" t="s">
        <v>11</v>
      </c>
      <c r="D23" s="8" t="s">
        <v>5</v>
      </c>
      <c r="E23" s="8" t="s">
        <v>11</v>
      </c>
      <c r="F23" s="8" t="s">
        <v>11</v>
      </c>
      <c r="G23" s="10">
        <f t="shared" si="10"/>
        <v>933534.90625464055</v>
      </c>
      <c r="H23" s="11">
        <f t="shared" si="11"/>
        <v>0.1</v>
      </c>
      <c r="I23" s="12">
        <f t="shared" si="3"/>
        <v>31</v>
      </c>
      <c r="J23" s="13">
        <f t="shared" si="12"/>
        <v>7928.6502258750725</v>
      </c>
      <c r="K23" s="13">
        <f t="shared" si="4"/>
        <v>7928.65</v>
      </c>
      <c r="L23" s="13">
        <f t="shared" si="14"/>
        <v>0</v>
      </c>
      <c r="M23" s="13">
        <v>0</v>
      </c>
      <c r="N23" s="13">
        <f t="shared" si="15"/>
        <v>0</v>
      </c>
      <c r="O23" s="13">
        <v>0</v>
      </c>
      <c r="P23" s="13"/>
      <c r="Q23" s="13">
        <f t="shared" si="13"/>
        <v>0</v>
      </c>
      <c r="R23" s="13">
        <f t="shared" si="5"/>
        <v>7928.65</v>
      </c>
      <c r="S23" s="13">
        <f t="shared" si="6"/>
        <v>7928.65</v>
      </c>
      <c r="T23" s="13">
        <f t="shared" si="7"/>
        <v>941463.55625464057</v>
      </c>
      <c r="V23" s="24">
        <f t="shared" si="8"/>
        <v>2.25875E-4</v>
      </c>
    </row>
    <row r="24" spans="1:24" x14ac:dyDescent="0.25">
      <c r="A24" s="8">
        <f t="shared" si="9"/>
        <v>20</v>
      </c>
      <c r="B24" s="9">
        <v>43368</v>
      </c>
      <c r="C24" s="8" t="s">
        <v>11</v>
      </c>
      <c r="D24" s="8" t="s">
        <v>5</v>
      </c>
      <c r="E24" s="8" t="s">
        <v>11</v>
      </c>
      <c r="F24" s="8" t="s">
        <v>11</v>
      </c>
      <c r="G24" s="10">
        <f t="shared" si="10"/>
        <v>941463.55625464057</v>
      </c>
      <c r="H24" s="11">
        <f t="shared" si="11"/>
        <v>0.1</v>
      </c>
      <c r="I24" s="12">
        <f t="shared" si="3"/>
        <v>31</v>
      </c>
      <c r="J24" s="13">
        <f t="shared" si="12"/>
        <v>7995.9920735171527</v>
      </c>
      <c r="K24" s="13">
        <f t="shared" si="4"/>
        <v>7995.99</v>
      </c>
      <c r="L24" s="13">
        <f t="shared" si="14"/>
        <v>0</v>
      </c>
      <c r="M24" s="13">
        <v>0</v>
      </c>
      <c r="N24" s="13">
        <f t="shared" si="15"/>
        <v>0</v>
      </c>
      <c r="O24" s="13">
        <v>0</v>
      </c>
      <c r="P24" s="13"/>
      <c r="Q24" s="13">
        <f t="shared" si="13"/>
        <v>0</v>
      </c>
      <c r="R24" s="13">
        <f t="shared" si="5"/>
        <v>7995.99</v>
      </c>
      <c r="S24" s="13">
        <f t="shared" si="6"/>
        <v>7995.99</v>
      </c>
      <c r="T24" s="13">
        <f t="shared" si="7"/>
        <v>949459.54625464056</v>
      </c>
      <c r="V24" s="24">
        <f t="shared" si="8"/>
        <v>2.073517E-3</v>
      </c>
    </row>
    <row r="25" spans="1:24" x14ac:dyDescent="0.25">
      <c r="A25" s="8">
        <f t="shared" si="9"/>
        <v>21</v>
      </c>
      <c r="B25" s="9">
        <v>43398</v>
      </c>
      <c r="C25" s="8" t="s">
        <v>11</v>
      </c>
      <c r="D25" s="8" t="s">
        <v>5</v>
      </c>
      <c r="E25" s="8" t="s">
        <v>5</v>
      </c>
      <c r="F25" s="8" t="s">
        <v>5</v>
      </c>
      <c r="G25" s="10">
        <f t="shared" si="10"/>
        <v>949459.54625464056</v>
      </c>
      <c r="H25" s="11">
        <v>0.105</v>
      </c>
      <c r="I25" s="12">
        <f t="shared" si="3"/>
        <v>30</v>
      </c>
      <c r="J25" s="13">
        <f t="shared" si="12"/>
        <v>7803.779166020895</v>
      </c>
      <c r="K25" s="13">
        <f t="shared" si="4"/>
        <v>7803.78</v>
      </c>
      <c r="L25" s="13">
        <f t="shared" si="14"/>
        <v>7803.779166020895</v>
      </c>
      <c r="M25" s="27">
        <f>M22</f>
        <v>49459.55</v>
      </c>
      <c r="N25" s="13">
        <f t="shared" si="15"/>
        <v>57263.3291660209</v>
      </c>
      <c r="O25" s="13">
        <v>0</v>
      </c>
      <c r="P25" s="13"/>
      <c r="Q25" s="13">
        <f t="shared" si="13"/>
        <v>0</v>
      </c>
      <c r="R25" s="13">
        <f t="shared" si="5"/>
        <v>8.3397910475468962E-4</v>
      </c>
      <c r="S25" s="13">
        <f t="shared" si="6"/>
        <v>8.3397910475468962E-4</v>
      </c>
      <c r="T25" s="13">
        <f t="shared" si="7"/>
        <v>899999.99708861962</v>
      </c>
      <c r="V25" s="24">
        <f t="shared" si="8"/>
        <v>-8.3397899999999999E-4</v>
      </c>
      <c r="W25" s="3">
        <f>$T$3*(100%-10%)</f>
        <v>900000</v>
      </c>
      <c r="X25" s="5">
        <f>T25-W25</f>
        <v>-2.9113803757354617E-3</v>
      </c>
    </row>
    <row r="26" spans="1:24" x14ac:dyDescent="0.25">
      <c r="A26" s="8">
        <f t="shared" si="9"/>
        <v>22</v>
      </c>
      <c r="B26" s="9">
        <v>43429</v>
      </c>
      <c r="C26" s="8" t="s">
        <v>11</v>
      </c>
      <c r="D26" s="8" t="s">
        <v>5</v>
      </c>
      <c r="E26" s="8" t="s">
        <v>11</v>
      </c>
      <c r="F26" s="8" t="s">
        <v>11</v>
      </c>
      <c r="G26" s="10">
        <f t="shared" si="10"/>
        <v>899999.99708861962</v>
      </c>
      <c r="H26" s="11">
        <f t="shared" si="11"/>
        <v>0.105</v>
      </c>
      <c r="I26" s="12">
        <f t="shared" si="3"/>
        <v>31</v>
      </c>
      <c r="J26" s="13">
        <f t="shared" si="12"/>
        <v>8026.026537318141</v>
      </c>
      <c r="K26" s="13">
        <f t="shared" si="4"/>
        <v>8026.03</v>
      </c>
      <c r="L26" s="13">
        <f t="shared" si="14"/>
        <v>0</v>
      </c>
      <c r="M26" s="13">
        <v>0</v>
      </c>
      <c r="N26" s="13">
        <f t="shared" si="15"/>
        <v>0</v>
      </c>
      <c r="O26" s="13">
        <v>0</v>
      </c>
      <c r="P26" s="13"/>
      <c r="Q26" s="13">
        <f t="shared" si="13"/>
        <v>0</v>
      </c>
      <c r="R26" s="13">
        <f t="shared" si="5"/>
        <v>8026.03</v>
      </c>
      <c r="S26" s="13">
        <f t="shared" si="6"/>
        <v>8026.03</v>
      </c>
      <c r="T26" s="13">
        <f t="shared" si="7"/>
        <v>908026.02708861965</v>
      </c>
      <c r="V26" s="24">
        <f t="shared" si="8"/>
        <v>-3.4626819999999999E-3</v>
      </c>
    </row>
    <row r="27" spans="1:24" x14ac:dyDescent="0.25">
      <c r="A27" s="8">
        <f t="shared" si="9"/>
        <v>23</v>
      </c>
      <c r="B27" s="9">
        <v>43459</v>
      </c>
      <c r="C27" s="8" t="s">
        <v>11</v>
      </c>
      <c r="D27" s="8" t="s">
        <v>5</v>
      </c>
      <c r="E27" s="8" t="s">
        <v>11</v>
      </c>
      <c r="F27" s="8" t="s">
        <v>11</v>
      </c>
      <c r="G27" s="10">
        <f t="shared" si="10"/>
        <v>908026.02708861965</v>
      </c>
      <c r="H27" s="11">
        <f t="shared" si="11"/>
        <v>0.105</v>
      </c>
      <c r="I27" s="12">
        <f t="shared" si="3"/>
        <v>30</v>
      </c>
      <c r="J27" s="13">
        <f t="shared" si="12"/>
        <v>7836.3855382197871</v>
      </c>
      <c r="K27" s="13">
        <f t="shared" si="4"/>
        <v>7836.39</v>
      </c>
      <c r="L27" s="13">
        <f t="shared" si="14"/>
        <v>0</v>
      </c>
      <c r="M27" s="13">
        <v>0</v>
      </c>
      <c r="N27" s="13">
        <f t="shared" si="15"/>
        <v>0</v>
      </c>
      <c r="O27" s="13">
        <v>0</v>
      </c>
      <c r="P27" s="13"/>
      <c r="Q27" s="13">
        <f t="shared" si="13"/>
        <v>0</v>
      </c>
      <c r="R27" s="13">
        <f t="shared" si="5"/>
        <v>7836.39</v>
      </c>
      <c r="S27" s="13">
        <f t="shared" si="6"/>
        <v>7836.39</v>
      </c>
      <c r="T27" s="13">
        <f t="shared" si="7"/>
        <v>915862.41708861967</v>
      </c>
      <c r="V27" s="24">
        <f t="shared" si="8"/>
        <v>-4.4617800000000003E-3</v>
      </c>
    </row>
    <row r="28" spans="1:24" x14ac:dyDescent="0.25">
      <c r="A28" s="8">
        <f t="shared" si="9"/>
        <v>24</v>
      </c>
      <c r="B28" s="9">
        <v>43490</v>
      </c>
      <c r="C28" s="8" t="s">
        <v>11</v>
      </c>
      <c r="D28" s="8" t="s">
        <v>5</v>
      </c>
      <c r="E28" s="8" t="s">
        <v>5</v>
      </c>
      <c r="F28" s="8" t="s">
        <v>5</v>
      </c>
      <c r="G28" s="10">
        <f t="shared" si="10"/>
        <v>915862.41708861967</v>
      </c>
      <c r="H28" s="11">
        <f t="shared" si="11"/>
        <v>0.105</v>
      </c>
      <c r="I28" s="12">
        <f t="shared" si="3"/>
        <v>31</v>
      </c>
      <c r="J28" s="13">
        <f t="shared" si="12"/>
        <v>8167.4809289691966</v>
      </c>
      <c r="K28" s="13">
        <f t="shared" si="4"/>
        <v>8167.48</v>
      </c>
      <c r="L28" s="13">
        <f t="shared" si="14"/>
        <v>8167.4809289691966</v>
      </c>
      <c r="M28" s="26">
        <v>81206.289999999994</v>
      </c>
      <c r="N28" s="13">
        <f t="shared" si="15"/>
        <v>89373.770928969185</v>
      </c>
      <c r="O28" s="13">
        <v>0</v>
      </c>
      <c r="P28" s="13"/>
      <c r="Q28" s="13">
        <f t="shared" si="13"/>
        <v>0</v>
      </c>
      <c r="R28" s="13">
        <f t="shared" si="5"/>
        <v>-9.2896919704799075E-4</v>
      </c>
      <c r="S28" s="13">
        <f t="shared" si="6"/>
        <v>-9.2896919704799075E-4</v>
      </c>
      <c r="T28" s="13">
        <f t="shared" si="7"/>
        <v>834656.12615965039</v>
      </c>
      <c r="V28" s="24">
        <f t="shared" si="8"/>
        <v>9.2896899999999998E-4</v>
      </c>
    </row>
    <row r="29" spans="1:24" x14ac:dyDescent="0.25">
      <c r="A29" s="8">
        <f t="shared" si="9"/>
        <v>25</v>
      </c>
      <c r="B29" s="9">
        <v>43521</v>
      </c>
      <c r="C29" s="8" t="s">
        <v>11</v>
      </c>
      <c r="D29" s="8" t="s">
        <v>5</v>
      </c>
      <c r="E29" s="8" t="s">
        <v>11</v>
      </c>
      <c r="F29" s="8" t="s">
        <v>11</v>
      </c>
      <c r="G29" s="10">
        <f t="shared" si="10"/>
        <v>834656.12615965039</v>
      </c>
      <c r="H29" s="11">
        <f t="shared" si="11"/>
        <v>0.105</v>
      </c>
      <c r="I29" s="12">
        <f t="shared" si="3"/>
        <v>31</v>
      </c>
      <c r="J29" s="13">
        <f t="shared" si="12"/>
        <v>7443.3041910228676</v>
      </c>
      <c r="K29" s="13">
        <f t="shared" si="4"/>
        <v>7443.3</v>
      </c>
      <c r="L29" s="13">
        <f t="shared" si="14"/>
        <v>0</v>
      </c>
      <c r="M29" s="13">
        <v>0</v>
      </c>
      <c r="N29" s="13">
        <f t="shared" si="15"/>
        <v>0</v>
      </c>
      <c r="O29" s="13">
        <v>0</v>
      </c>
      <c r="P29" s="13"/>
      <c r="Q29" s="13">
        <f t="shared" si="13"/>
        <v>0</v>
      </c>
      <c r="R29" s="13">
        <f t="shared" si="5"/>
        <v>7443.3</v>
      </c>
      <c r="S29" s="13">
        <f t="shared" si="6"/>
        <v>7443.3</v>
      </c>
      <c r="T29" s="13">
        <f t="shared" si="7"/>
        <v>842099.42615965044</v>
      </c>
      <c r="V29" s="24">
        <f t="shared" si="8"/>
        <v>4.1910230000000003E-3</v>
      </c>
    </row>
    <row r="30" spans="1:24" x14ac:dyDescent="0.25">
      <c r="A30" s="8">
        <f t="shared" si="9"/>
        <v>26</v>
      </c>
      <c r="B30" s="9">
        <v>43549</v>
      </c>
      <c r="C30" s="8" t="s">
        <v>11</v>
      </c>
      <c r="D30" s="8" t="s">
        <v>5</v>
      </c>
      <c r="E30" s="8" t="s">
        <v>11</v>
      </c>
      <c r="F30" s="8" t="s">
        <v>11</v>
      </c>
      <c r="G30" s="10">
        <f t="shared" si="10"/>
        <v>842099.42615965044</v>
      </c>
      <c r="H30" s="11">
        <f t="shared" si="11"/>
        <v>0.105</v>
      </c>
      <c r="I30" s="12">
        <f t="shared" si="3"/>
        <v>28</v>
      </c>
      <c r="J30" s="13">
        <f t="shared" si="12"/>
        <v>6782.9420346103216</v>
      </c>
      <c r="K30" s="13">
        <f t="shared" si="4"/>
        <v>6782.94</v>
      </c>
      <c r="L30" s="13">
        <f t="shared" si="14"/>
        <v>0</v>
      </c>
      <c r="M30" s="13">
        <v>0</v>
      </c>
      <c r="N30" s="13">
        <f t="shared" si="15"/>
        <v>0</v>
      </c>
      <c r="O30" s="13">
        <v>0</v>
      </c>
      <c r="P30" s="13"/>
      <c r="Q30" s="13">
        <f t="shared" si="13"/>
        <v>0</v>
      </c>
      <c r="R30" s="13">
        <f t="shared" si="5"/>
        <v>6782.94</v>
      </c>
      <c r="S30" s="13">
        <f t="shared" si="6"/>
        <v>6782.94</v>
      </c>
      <c r="T30" s="13">
        <f t="shared" si="7"/>
        <v>848882.36615965038</v>
      </c>
      <c r="V30" s="24">
        <f t="shared" si="8"/>
        <v>2.0346100000000001E-3</v>
      </c>
    </row>
    <row r="31" spans="1:24" x14ac:dyDescent="0.25">
      <c r="A31" s="8">
        <f t="shared" si="9"/>
        <v>27</v>
      </c>
      <c r="B31" s="9">
        <v>43580</v>
      </c>
      <c r="C31" s="8" t="s">
        <v>11</v>
      </c>
      <c r="D31" s="8" t="s">
        <v>5</v>
      </c>
      <c r="E31" s="8" t="s">
        <v>5</v>
      </c>
      <c r="F31" s="8" t="s">
        <v>5</v>
      </c>
      <c r="G31" s="10">
        <f t="shared" si="10"/>
        <v>848882.36615965038</v>
      </c>
      <c r="H31" s="11">
        <f t="shared" si="11"/>
        <v>0.105</v>
      </c>
      <c r="I31" s="12">
        <f t="shared" si="3"/>
        <v>31</v>
      </c>
      <c r="J31" s="13">
        <f t="shared" si="12"/>
        <v>7570.1721766638675</v>
      </c>
      <c r="K31" s="13">
        <f t="shared" si="4"/>
        <v>7570.17</v>
      </c>
      <c r="L31" s="13">
        <f t="shared" si="14"/>
        <v>7570.1721766638675</v>
      </c>
      <c r="M31" s="27">
        <f>M28</f>
        <v>81206.289999999994</v>
      </c>
      <c r="N31" s="13">
        <f t="shared" si="15"/>
        <v>88776.462176663859</v>
      </c>
      <c r="O31" s="13">
        <v>0</v>
      </c>
      <c r="P31" s="13"/>
      <c r="Q31" s="13">
        <f t="shared" si="13"/>
        <v>0</v>
      </c>
      <c r="R31" s="13">
        <f t="shared" si="5"/>
        <v>-2.1766638674307615E-3</v>
      </c>
      <c r="S31" s="13">
        <f t="shared" si="6"/>
        <v>-2.1766638674307615E-3</v>
      </c>
      <c r="T31" s="13">
        <f t="shared" si="7"/>
        <v>767676.07398298651</v>
      </c>
      <c r="V31" s="24">
        <f t="shared" si="8"/>
        <v>2.176664E-3</v>
      </c>
    </row>
    <row r="32" spans="1:24" x14ac:dyDescent="0.25">
      <c r="A32" s="8">
        <f t="shared" si="9"/>
        <v>28</v>
      </c>
      <c r="B32" s="9">
        <v>43610</v>
      </c>
      <c r="C32" s="8" t="s">
        <v>11</v>
      </c>
      <c r="D32" s="8" t="s">
        <v>5</v>
      </c>
      <c r="E32" s="8" t="s">
        <v>11</v>
      </c>
      <c r="F32" s="8" t="s">
        <v>11</v>
      </c>
      <c r="G32" s="10">
        <f t="shared" si="10"/>
        <v>767676.07398298651</v>
      </c>
      <c r="H32" s="11">
        <f t="shared" si="11"/>
        <v>0.105</v>
      </c>
      <c r="I32" s="12">
        <f t="shared" si="3"/>
        <v>30</v>
      </c>
      <c r="J32" s="13">
        <f t="shared" si="12"/>
        <v>6625.1518562431993</v>
      </c>
      <c r="K32" s="13">
        <f t="shared" si="4"/>
        <v>6625.15</v>
      </c>
      <c r="L32" s="13">
        <f t="shared" si="14"/>
        <v>0</v>
      </c>
      <c r="M32" s="13">
        <v>0</v>
      </c>
      <c r="N32" s="13">
        <f t="shared" si="15"/>
        <v>0</v>
      </c>
      <c r="O32" s="13">
        <v>0</v>
      </c>
      <c r="P32" s="13"/>
      <c r="Q32" s="13">
        <f t="shared" si="13"/>
        <v>0</v>
      </c>
      <c r="R32" s="13">
        <f t="shared" si="5"/>
        <v>6625.15</v>
      </c>
      <c r="S32" s="13">
        <f t="shared" si="6"/>
        <v>6625.15</v>
      </c>
      <c r="T32" s="13">
        <f t="shared" si="7"/>
        <v>774301.22398298653</v>
      </c>
      <c r="V32" s="24">
        <f t="shared" si="8"/>
        <v>1.856243E-3</v>
      </c>
    </row>
    <row r="33" spans="1:24" x14ac:dyDescent="0.25">
      <c r="A33" s="8">
        <f t="shared" si="9"/>
        <v>29</v>
      </c>
      <c r="B33" s="9">
        <v>43641</v>
      </c>
      <c r="C33" s="8" t="s">
        <v>11</v>
      </c>
      <c r="D33" s="8" t="s">
        <v>5</v>
      </c>
      <c r="E33" s="8" t="s">
        <v>11</v>
      </c>
      <c r="F33" s="8" t="s">
        <v>11</v>
      </c>
      <c r="G33" s="10">
        <f t="shared" si="10"/>
        <v>774301.22398298653</v>
      </c>
      <c r="H33" s="11">
        <f t="shared" si="11"/>
        <v>0.105</v>
      </c>
      <c r="I33" s="12">
        <f t="shared" si="3"/>
        <v>31</v>
      </c>
      <c r="J33" s="13">
        <f t="shared" si="12"/>
        <v>6905.0716755981257</v>
      </c>
      <c r="K33" s="13">
        <f t="shared" si="4"/>
        <v>6905.07</v>
      </c>
      <c r="L33" s="13">
        <f t="shared" si="14"/>
        <v>0</v>
      </c>
      <c r="M33" s="13">
        <v>0</v>
      </c>
      <c r="N33" s="13">
        <f t="shared" si="15"/>
        <v>0</v>
      </c>
      <c r="O33" s="13">
        <v>0</v>
      </c>
      <c r="P33" s="13"/>
      <c r="Q33" s="13">
        <f t="shared" si="13"/>
        <v>0</v>
      </c>
      <c r="R33" s="13">
        <f t="shared" si="5"/>
        <v>6905.07</v>
      </c>
      <c r="S33" s="13">
        <f t="shared" si="6"/>
        <v>6905.07</v>
      </c>
      <c r="T33" s="13">
        <f t="shared" si="7"/>
        <v>781206.29398298648</v>
      </c>
      <c r="V33" s="24">
        <f t="shared" si="8"/>
        <v>1.6755979999999999E-3</v>
      </c>
    </row>
    <row r="34" spans="1:24" x14ac:dyDescent="0.25">
      <c r="A34" s="8">
        <f t="shared" si="9"/>
        <v>30</v>
      </c>
      <c r="B34" s="9">
        <v>43671</v>
      </c>
      <c r="C34" s="8" t="s">
        <v>11</v>
      </c>
      <c r="D34" s="8" t="s">
        <v>5</v>
      </c>
      <c r="E34" s="8" t="s">
        <v>5</v>
      </c>
      <c r="F34" s="8" t="s">
        <v>5</v>
      </c>
      <c r="G34" s="10">
        <f t="shared" si="10"/>
        <v>781206.29398298648</v>
      </c>
      <c r="H34" s="11">
        <v>0.11</v>
      </c>
      <c r="I34" s="12">
        <f t="shared" si="3"/>
        <v>30</v>
      </c>
      <c r="J34" s="13">
        <f t="shared" si="12"/>
        <v>6741.9190072319916</v>
      </c>
      <c r="K34" s="13">
        <f t="shared" si="4"/>
        <v>6741.92</v>
      </c>
      <c r="L34" s="13">
        <f t="shared" si="14"/>
        <v>6741.9190072319916</v>
      </c>
      <c r="M34" s="27">
        <f>M31</f>
        <v>81206.289999999994</v>
      </c>
      <c r="N34" s="13">
        <f t="shared" si="15"/>
        <v>87948.209007231984</v>
      </c>
      <c r="O34" s="13">
        <v>0</v>
      </c>
      <c r="P34" s="13"/>
      <c r="Q34" s="13">
        <f t="shared" si="13"/>
        <v>0</v>
      </c>
      <c r="R34" s="13">
        <f t="shared" si="5"/>
        <v>9.9276800847292179E-4</v>
      </c>
      <c r="S34" s="13">
        <f t="shared" si="6"/>
        <v>9.9276800847292179E-4</v>
      </c>
      <c r="T34" s="13">
        <f t="shared" si="7"/>
        <v>700000.00497575442</v>
      </c>
      <c r="V34" s="24">
        <f t="shared" si="8"/>
        <v>-9.9276799999999999E-4</v>
      </c>
      <c r="W34" s="3">
        <f>$T$3*(100%-30%)</f>
        <v>700000</v>
      </c>
      <c r="X34" s="5">
        <f>T34-W34</f>
        <v>4.9757544184103608E-3</v>
      </c>
    </row>
    <row r="35" spans="1:24" x14ac:dyDescent="0.25">
      <c r="A35" s="8">
        <f t="shared" si="9"/>
        <v>31</v>
      </c>
      <c r="B35" s="9">
        <v>43702</v>
      </c>
      <c r="C35" s="8" t="s">
        <v>11</v>
      </c>
      <c r="D35" s="8" t="s">
        <v>5</v>
      </c>
      <c r="E35" s="8" t="s">
        <v>11</v>
      </c>
      <c r="F35" s="8" t="s">
        <v>11</v>
      </c>
      <c r="G35" s="10">
        <f t="shared" si="10"/>
        <v>700000.00497575442</v>
      </c>
      <c r="H35" s="11">
        <f t="shared" si="11"/>
        <v>0.11</v>
      </c>
      <c r="I35" s="12">
        <f t="shared" si="3"/>
        <v>31</v>
      </c>
      <c r="J35" s="13">
        <f t="shared" si="12"/>
        <v>6539.7250811150743</v>
      </c>
      <c r="K35" s="13">
        <f t="shared" si="4"/>
        <v>6539.73</v>
      </c>
      <c r="L35" s="13">
        <f t="shared" si="14"/>
        <v>0</v>
      </c>
      <c r="M35" s="13">
        <v>0</v>
      </c>
      <c r="N35" s="13">
        <f t="shared" si="15"/>
        <v>0</v>
      </c>
      <c r="O35" s="13">
        <v>0</v>
      </c>
      <c r="P35" s="13"/>
      <c r="Q35" s="13">
        <f t="shared" si="13"/>
        <v>0</v>
      </c>
      <c r="R35" s="13">
        <f t="shared" si="5"/>
        <v>6539.73</v>
      </c>
      <c r="S35" s="13">
        <f t="shared" si="6"/>
        <v>6539.73</v>
      </c>
      <c r="T35" s="13">
        <f t="shared" si="7"/>
        <v>706539.7349757544</v>
      </c>
      <c r="V35" s="24">
        <f t="shared" si="8"/>
        <v>-4.9188849999999996E-3</v>
      </c>
    </row>
    <row r="36" spans="1:24" x14ac:dyDescent="0.25">
      <c r="A36" s="8">
        <f t="shared" si="9"/>
        <v>32</v>
      </c>
      <c r="B36" s="9">
        <v>43733</v>
      </c>
      <c r="C36" s="8" t="s">
        <v>11</v>
      </c>
      <c r="D36" s="8" t="s">
        <v>5</v>
      </c>
      <c r="E36" s="8" t="s">
        <v>11</v>
      </c>
      <c r="F36" s="8" t="s">
        <v>11</v>
      </c>
      <c r="G36" s="10">
        <f t="shared" si="10"/>
        <v>706539.7349757544</v>
      </c>
      <c r="H36" s="11">
        <f t="shared" si="11"/>
        <v>0.11</v>
      </c>
      <c r="I36" s="12">
        <f t="shared" si="3"/>
        <v>31</v>
      </c>
      <c r="J36" s="13">
        <f t="shared" si="12"/>
        <v>6600.8183585597189</v>
      </c>
      <c r="K36" s="13">
        <f t="shared" si="4"/>
        <v>6600.82</v>
      </c>
      <c r="L36" s="13">
        <f t="shared" si="14"/>
        <v>0</v>
      </c>
      <c r="M36" s="13">
        <v>0</v>
      </c>
      <c r="N36" s="13">
        <f t="shared" si="15"/>
        <v>0</v>
      </c>
      <c r="O36" s="13">
        <v>0</v>
      </c>
      <c r="P36" s="13"/>
      <c r="Q36" s="13">
        <f t="shared" si="13"/>
        <v>0</v>
      </c>
      <c r="R36" s="13">
        <f t="shared" si="5"/>
        <v>6600.82</v>
      </c>
      <c r="S36" s="13">
        <f t="shared" si="6"/>
        <v>6600.82</v>
      </c>
      <c r="T36" s="13">
        <f t="shared" si="7"/>
        <v>713140.55497575435</v>
      </c>
      <c r="V36" s="24">
        <f t="shared" si="8"/>
        <v>-1.6414400000000001E-3</v>
      </c>
    </row>
    <row r="37" spans="1:24" x14ac:dyDescent="0.25">
      <c r="A37" s="8">
        <f t="shared" si="9"/>
        <v>33</v>
      </c>
      <c r="B37" s="9">
        <v>43763</v>
      </c>
      <c r="C37" s="8" t="s">
        <v>11</v>
      </c>
      <c r="D37" s="8" t="s">
        <v>5</v>
      </c>
      <c r="E37" s="8" t="s">
        <v>5</v>
      </c>
      <c r="F37" s="8" t="s">
        <v>5</v>
      </c>
      <c r="G37" s="10">
        <f t="shared" si="10"/>
        <v>713140.55497575435</v>
      </c>
      <c r="H37" s="11">
        <f t="shared" si="11"/>
        <v>0.11</v>
      </c>
      <c r="I37" s="12">
        <f t="shared" si="3"/>
        <v>30</v>
      </c>
      <c r="J37" s="13">
        <f t="shared" si="12"/>
        <v>6447.5704994366833</v>
      </c>
      <c r="K37" s="13">
        <f t="shared" si="4"/>
        <v>6447.57</v>
      </c>
      <c r="L37" s="13">
        <f t="shared" si="14"/>
        <v>6447.5704994366833</v>
      </c>
      <c r="M37" s="26">
        <v>111125.66</v>
      </c>
      <c r="N37" s="13">
        <f t="shared" si="15"/>
        <v>117573.23049943669</v>
      </c>
      <c r="O37" s="13">
        <v>0</v>
      </c>
      <c r="P37" s="13"/>
      <c r="Q37" s="13">
        <f t="shared" si="13"/>
        <v>0</v>
      </c>
      <c r="R37" s="13">
        <f t="shared" si="5"/>
        <v>-4.994366836399422E-4</v>
      </c>
      <c r="S37" s="13">
        <f t="shared" si="6"/>
        <v>-4.994366836399422E-4</v>
      </c>
      <c r="T37" s="13">
        <f t="shared" si="7"/>
        <v>602014.89447631768</v>
      </c>
      <c r="V37" s="24">
        <f t="shared" si="8"/>
        <v>4.9943700000000004E-4</v>
      </c>
    </row>
    <row r="38" spans="1:24" x14ac:dyDescent="0.25">
      <c r="A38" s="8">
        <f t="shared" si="9"/>
        <v>34</v>
      </c>
      <c r="B38" s="9">
        <v>43794</v>
      </c>
      <c r="C38" s="8" t="s">
        <v>11</v>
      </c>
      <c r="D38" s="8" t="s">
        <v>5</v>
      </c>
      <c r="E38" s="8" t="s">
        <v>11</v>
      </c>
      <c r="F38" s="8" t="s">
        <v>11</v>
      </c>
      <c r="G38" s="10">
        <f t="shared" si="10"/>
        <v>602014.89447631768</v>
      </c>
      <c r="H38" s="11">
        <f t="shared" si="11"/>
        <v>0.11</v>
      </c>
      <c r="I38" s="12">
        <f t="shared" si="3"/>
        <v>31</v>
      </c>
      <c r="J38" s="13">
        <f t="shared" si="12"/>
        <v>5624.3040341335573</v>
      </c>
      <c r="K38" s="13">
        <f t="shared" si="4"/>
        <v>5624.3</v>
      </c>
      <c r="L38" s="13">
        <f t="shared" si="14"/>
        <v>0</v>
      </c>
      <c r="M38" s="13">
        <v>0</v>
      </c>
      <c r="N38" s="13">
        <f t="shared" si="15"/>
        <v>0</v>
      </c>
      <c r="O38" s="13">
        <v>0</v>
      </c>
      <c r="P38" s="13"/>
      <c r="Q38" s="13">
        <f t="shared" si="13"/>
        <v>0</v>
      </c>
      <c r="R38" s="13">
        <f t="shared" si="5"/>
        <v>5624.3</v>
      </c>
      <c r="S38" s="13">
        <f t="shared" si="6"/>
        <v>5624.3</v>
      </c>
      <c r="T38" s="13">
        <f t="shared" si="7"/>
        <v>607639.19447631773</v>
      </c>
      <c r="V38" s="24">
        <f t="shared" si="8"/>
        <v>4.034134E-3</v>
      </c>
    </row>
    <row r="39" spans="1:24" x14ac:dyDescent="0.25">
      <c r="A39" s="8">
        <f t="shared" si="9"/>
        <v>35</v>
      </c>
      <c r="B39" s="9">
        <v>43824</v>
      </c>
      <c r="C39" s="8" t="s">
        <v>11</v>
      </c>
      <c r="D39" s="8" t="s">
        <v>5</v>
      </c>
      <c r="E39" s="8" t="s">
        <v>11</v>
      </c>
      <c r="F39" s="8" t="s">
        <v>11</v>
      </c>
      <c r="G39" s="10">
        <f t="shared" si="10"/>
        <v>607639.19447631773</v>
      </c>
      <c r="H39" s="11">
        <f t="shared" si="11"/>
        <v>0.11</v>
      </c>
      <c r="I39" s="12">
        <f t="shared" si="3"/>
        <v>30</v>
      </c>
      <c r="J39" s="13">
        <f t="shared" si="12"/>
        <v>5493.7282581664622</v>
      </c>
      <c r="K39" s="13">
        <f t="shared" si="4"/>
        <v>5493.73</v>
      </c>
      <c r="L39" s="13">
        <f t="shared" si="14"/>
        <v>0</v>
      </c>
      <c r="M39" s="13">
        <v>0</v>
      </c>
      <c r="N39" s="13">
        <f t="shared" si="15"/>
        <v>0</v>
      </c>
      <c r="O39" s="13">
        <v>0</v>
      </c>
      <c r="P39" s="13"/>
      <c r="Q39" s="13">
        <f t="shared" si="13"/>
        <v>0</v>
      </c>
      <c r="R39" s="13">
        <f t="shared" si="5"/>
        <v>5493.73</v>
      </c>
      <c r="S39" s="13">
        <f t="shared" si="6"/>
        <v>5493.73</v>
      </c>
      <c r="T39" s="13">
        <f t="shared" si="7"/>
        <v>613132.92447631771</v>
      </c>
      <c r="V39" s="24">
        <f t="shared" si="8"/>
        <v>-1.741834E-3</v>
      </c>
    </row>
    <row r="40" spans="1:24" x14ac:dyDescent="0.25">
      <c r="A40" s="8">
        <f t="shared" si="9"/>
        <v>36</v>
      </c>
      <c r="B40" s="9">
        <v>43855</v>
      </c>
      <c r="C40" s="8" t="s">
        <v>11</v>
      </c>
      <c r="D40" s="8" t="s">
        <v>5</v>
      </c>
      <c r="E40" s="8" t="s">
        <v>5</v>
      </c>
      <c r="F40" s="8" t="s">
        <v>5</v>
      </c>
      <c r="G40" s="10">
        <f t="shared" si="10"/>
        <v>613132.92447631771</v>
      </c>
      <c r="H40" s="11">
        <f t="shared" si="11"/>
        <v>0.11</v>
      </c>
      <c r="I40" s="12">
        <f t="shared" si="3"/>
        <v>31</v>
      </c>
      <c r="J40" s="13">
        <f t="shared" si="12"/>
        <v>5728.1716073831058</v>
      </c>
      <c r="K40" s="13">
        <f t="shared" si="4"/>
        <v>5728.17</v>
      </c>
      <c r="L40" s="13">
        <f t="shared" si="14"/>
        <v>5728.1716073831058</v>
      </c>
      <c r="M40" s="27">
        <f>M37</f>
        <v>111125.66</v>
      </c>
      <c r="N40" s="13">
        <f t="shared" si="15"/>
        <v>116853.83160738311</v>
      </c>
      <c r="O40" s="13">
        <v>0</v>
      </c>
      <c r="P40" s="13"/>
      <c r="Q40" s="13">
        <f t="shared" si="13"/>
        <v>0</v>
      </c>
      <c r="R40" s="13">
        <f t="shared" si="5"/>
        <v>-1.6073831056928611E-3</v>
      </c>
      <c r="S40" s="13">
        <f t="shared" si="6"/>
        <v>-1.6073831056928611E-3</v>
      </c>
      <c r="T40" s="13">
        <f t="shared" si="7"/>
        <v>502007.2628689346</v>
      </c>
      <c r="V40" s="24">
        <f t="shared" si="8"/>
        <v>1.607383E-3</v>
      </c>
    </row>
    <row r="41" spans="1:24" x14ac:dyDescent="0.25">
      <c r="A41" s="8">
        <f t="shared" si="9"/>
        <v>37</v>
      </c>
      <c r="B41" s="9">
        <v>43886</v>
      </c>
      <c r="C41" s="8" t="s">
        <v>11</v>
      </c>
      <c r="D41" s="8" t="s">
        <v>5</v>
      </c>
      <c r="E41" s="8" t="s">
        <v>11</v>
      </c>
      <c r="F41" s="8" t="s">
        <v>11</v>
      </c>
      <c r="G41" s="10">
        <f t="shared" si="10"/>
        <v>502007.2628689346</v>
      </c>
      <c r="H41" s="11">
        <f t="shared" si="11"/>
        <v>0.11</v>
      </c>
      <c r="I41" s="12">
        <f t="shared" si="3"/>
        <v>31</v>
      </c>
      <c r="J41" s="13">
        <f t="shared" si="12"/>
        <v>4689.9872687064717</v>
      </c>
      <c r="K41" s="13">
        <f t="shared" si="4"/>
        <v>4689.99</v>
      </c>
      <c r="L41" s="13">
        <f t="shared" si="14"/>
        <v>0</v>
      </c>
      <c r="M41" s="13">
        <v>0</v>
      </c>
      <c r="N41" s="13">
        <f t="shared" si="15"/>
        <v>0</v>
      </c>
      <c r="O41" s="13">
        <v>0</v>
      </c>
      <c r="P41" s="13"/>
      <c r="Q41" s="13">
        <f t="shared" si="13"/>
        <v>0</v>
      </c>
      <c r="R41" s="13">
        <f t="shared" si="5"/>
        <v>4689.99</v>
      </c>
      <c r="S41" s="13">
        <f t="shared" si="6"/>
        <v>4689.99</v>
      </c>
      <c r="T41" s="13">
        <f t="shared" si="7"/>
        <v>506697.25286893459</v>
      </c>
      <c r="V41" s="24">
        <f t="shared" si="8"/>
        <v>-2.731294E-3</v>
      </c>
    </row>
    <row r="42" spans="1:24" x14ac:dyDescent="0.25">
      <c r="A42" s="8">
        <f t="shared" si="9"/>
        <v>38</v>
      </c>
      <c r="B42" s="9">
        <v>43915</v>
      </c>
      <c r="C42" s="8" t="s">
        <v>11</v>
      </c>
      <c r="D42" s="8" t="s">
        <v>5</v>
      </c>
      <c r="E42" s="8" t="s">
        <v>11</v>
      </c>
      <c r="F42" s="8" t="s">
        <v>11</v>
      </c>
      <c r="G42" s="10">
        <f t="shared" si="10"/>
        <v>506697.25286893459</v>
      </c>
      <c r="H42" s="11">
        <f t="shared" si="11"/>
        <v>0.11</v>
      </c>
      <c r="I42" s="12">
        <f t="shared" si="3"/>
        <v>29</v>
      </c>
      <c r="J42" s="13">
        <f t="shared" si="12"/>
        <v>4428.3924376153191</v>
      </c>
      <c r="K42" s="13">
        <f t="shared" si="4"/>
        <v>4428.3900000000003</v>
      </c>
      <c r="L42" s="13">
        <f t="shared" si="14"/>
        <v>0</v>
      </c>
      <c r="M42" s="13">
        <v>0</v>
      </c>
      <c r="N42" s="13">
        <f t="shared" si="15"/>
        <v>0</v>
      </c>
      <c r="O42" s="13">
        <v>0</v>
      </c>
      <c r="P42" s="13"/>
      <c r="Q42" s="13">
        <f t="shared" si="13"/>
        <v>0</v>
      </c>
      <c r="R42" s="13">
        <f t="shared" si="5"/>
        <v>4428.3900000000003</v>
      </c>
      <c r="S42" s="13">
        <f t="shared" si="6"/>
        <v>4428.3900000000003</v>
      </c>
      <c r="T42" s="13">
        <f t="shared" si="7"/>
        <v>511125.64286893461</v>
      </c>
      <c r="V42" s="24">
        <f t="shared" si="8"/>
        <v>2.4376150000000002E-3</v>
      </c>
    </row>
    <row r="43" spans="1:24" x14ac:dyDescent="0.25">
      <c r="A43" s="8">
        <f t="shared" si="9"/>
        <v>39</v>
      </c>
      <c r="B43" s="9">
        <v>43946</v>
      </c>
      <c r="C43" s="8" t="s">
        <v>11</v>
      </c>
      <c r="D43" s="8" t="s">
        <v>5</v>
      </c>
      <c r="E43" s="8" t="s">
        <v>5</v>
      </c>
      <c r="F43" s="8" t="s">
        <v>5</v>
      </c>
      <c r="G43" s="10">
        <f t="shared" si="10"/>
        <v>511125.64286893461</v>
      </c>
      <c r="H43" s="11">
        <v>0.115</v>
      </c>
      <c r="I43" s="12">
        <f t="shared" si="3"/>
        <v>31</v>
      </c>
      <c r="J43" s="13">
        <f t="shared" si="12"/>
        <v>4775.1762518151845</v>
      </c>
      <c r="K43" s="13">
        <f t="shared" si="4"/>
        <v>4775.18</v>
      </c>
      <c r="L43" s="13">
        <f t="shared" si="14"/>
        <v>4775.1762518151845</v>
      </c>
      <c r="M43" s="27">
        <f>M40</f>
        <v>111125.66</v>
      </c>
      <c r="N43" s="13">
        <f t="shared" si="15"/>
        <v>115900.83625181518</v>
      </c>
      <c r="O43" s="13">
        <v>0</v>
      </c>
      <c r="P43" s="13"/>
      <c r="Q43" s="13">
        <f t="shared" si="13"/>
        <v>0</v>
      </c>
      <c r="R43" s="13">
        <f t="shared" si="5"/>
        <v>3.7481848157767672E-3</v>
      </c>
      <c r="S43" s="13">
        <f t="shared" si="6"/>
        <v>3.7481848157767672E-3</v>
      </c>
      <c r="T43" s="13">
        <f t="shared" si="7"/>
        <v>399999.98661711946</v>
      </c>
      <c r="V43" s="24">
        <f t="shared" si="8"/>
        <v>-3.7481849999999998E-3</v>
      </c>
      <c r="W43" s="3">
        <f>$T$3*(100%-60%)</f>
        <v>400000</v>
      </c>
      <c r="X43" s="5">
        <f>T43-W43</f>
        <v>-1.3382880541030318E-2</v>
      </c>
    </row>
    <row r="44" spans="1:24" x14ac:dyDescent="0.25">
      <c r="A44" s="8">
        <f t="shared" si="9"/>
        <v>40</v>
      </c>
      <c r="B44" s="9">
        <v>43976</v>
      </c>
      <c r="C44" s="8" t="s">
        <v>11</v>
      </c>
      <c r="D44" s="8" t="s">
        <v>5</v>
      </c>
      <c r="E44" s="8" t="s">
        <v>11</v>
      </c>
      <c r="F44" s="8" t="s">
        <v>11</v>
      </c>
      <c r="G44" s="10">
        <f t="shared" si="10"/>
        <v>399999.98661711946</v>
      </c>
      <c r="H44" s="11">
        <f t="shared" si="11"/>
        <v>0.115</v>
      </c>
      <c r="I44" s="12">
        <f t="shared" si="3"/>
        <v>30</v>
      </c>
      <c r="J44" s="13">
        <f t="shared" si="12"/>
        <v>3780.8180431274991</v>
      </c>
      <c r="K44" s="13">
        <f t="shared" si="4"/>
        <v>3780.82</v>
      </c>
      <c r="L44" s="13">
        <f t="shared" si="14"/>
        <v>0</v>
      </c>
      <c r="M44" s="13">
        <v>0</v>
      </c>
      <c r="N44" s="13">
        <f t="shared" si="15"/>
        <v>0</v>
      </c>
      <c r="O44" s="13">
        <v>0</v>
      </c>
      <c r="P44" s="13"/>
      <c r="Q44" s="13">
        <f t="shared" si="13"/>
        <v>0</v>
      </c>
      <c r="R44" s="13">
        <f t="shared" si="5"/>
        <v>3780.82</v>
      </c>
      <c r="S44" s="13">
        <f t="shared" si="6"/>
        <v>3780.82</v>
      </c>
      <c r="T44" s="13">
        <f t="shared" si="7"/>
        <v>403780.80661711947</v>
      </c>
      <c r="V44" s="24">
        <f t="shared" si="8"/>
        <v>-1.956873E-3</v>
      </c>
    </row>
    <row r="45" spans="1:24" x14ac:dyDescent="0.25">
      <c r="A45" s="8">
        <f t="shared" si="9"/>
        <v>41</v>
      </c>
      <c r="B45" s="9">
        <v>44007</v>
      </c>
      <c r="C45" s="8" t="s">
        <v>11</v>
      </c>
      <c r="D45" s="8" t="s">
        <v>5</v>
      </c>
      <c r="E45" s="8" t="s">
        <v>11</v>
      </c>
      <c r="F45" s="8" t="s">
        <v>11</v>
      </c>
      <c r="G45" s="10">
        <f t="shared" si="10"/>
        <v>403780.80661711947</v>
      </c>
      <c r="H45" s="11">
        <f t="shared" si="11"/>
        <v>0.115</v>
      </c>
      <c r="I45" s="12">
        <f t="shared" si="3"/>
        <v>31</v>
      </c>
      <c r="J45" s="13">
        <f t="shared" si="12"/>
        <v>3943.7749625517426</v>
      </c>
      <c r="K45" s="13">
        <f t="shared" si="4"/>
        <v>3943.77</v>
      </c>
      <c r="L45" s="13">
        <f t="shared" si="14"/>
        <v>0</v>
      </c>
      <c r="M45" s="13">
        <v>0</v>
      </c>
      <c r="N45" s="13">
        <f t="shared" si="15"/>
        <v>0</v>
      </c>
      <c r="O45" s="13">
        <v>0</v>
      </c>
      <c r="P45" s="13"/>
      <c r="Q45" s="13">
        <f t="shared" si="13"/>
        <v>0</v>
      </c>
      <c r="R45" s="13">
        <f t="shared" si="5"/>
        <v>3943.77</v>
      </c>
      <c r="S45" s="13">
        <f t="shared" si="6"/>
        <v>3943.77</v>
      </c>
      <c r="T45" s="13">
        <f t="shared" si="7"/>
        <v>407724.57661711948</v>
      </c>
      <c r="V45" s="24">
        <f t="shared" si="8"/>
        <v>4.9625520000000003E-3</v>
      </c>
    </row>
    <row r="46" spans="1:24" x14ac:dyDescent="0.25">
      <c r="A46" s="8">
        <f t="shared" si="9"/>
        <v>42</v>
      </c>
      <c r="B46" s="9">
        <v>44037</v>
      </c>
      <c r="C46" s="8" t="s">
        <v>11</v>
      </c>
      <c r="D46" s="8" t="s">
        <v>5</v>
      </c>
      <c r="E46" s="8" t="s">
        <v>5</v>
      </c>
      <c r="F46" s="8" t="s">
        <v>5</v>
      </c>
      <c r="G46" s="10">
        <f t="shared" si="10"/>
        <v>407724.57661711948</v>
      </c>
      <c r="H46" s="11">
        <f t="shared" si="11"/>
        <v>0.115</v>
      </c>
      <c r="I46" s="12">
        <f t="shared" si="3"/>
        <v>30</v>
      </c>
      <c r="J46" s="13">
        <f t="shared" si="12"/>
        <v>3853.840001809705</v>
      </c>
      <c r="K46" s="13">
        <f t="shared" si="4"/>
        <v>3853.84</v>
      </c>
      <c r="L46" s="13">
        <f t="shared" si="14"/>
        <v>3853.840001809705</v>
      </c>
      <c r="M46" s="26">
        <v>138544.43</v>
      </c>
      <c r="N46" s="13">
        <f t="shared" si="15"/>
        <v>142398.27000180969</v>
      </c>
      <c r="O46" s="13">
        <v>0</v>
      </c>
      <c r="P46" s="13"/>
      <c r="Q46" s="13">
        <f t="shared" si="13"/>
        <v>0</v>
      </c>
      <c r="R46" s="13">
        <f t="shared" si="5"/>
        <v>-1.8097048268828075E-6</v>
      </c>
      <c r="S46" s="13">
        <f t="shared" si="6"/>
        <v>-1.8097048268828075E-6</v>
      </c>
      <c r="T46" s="13">
        <f t="shared" si="7"/>
        <v>269180.14661530982</v>
      </c>
      <c r="V46" s="24">
        <f t="shared" si="8"/>
        <v>1.81E-6</v>
      </c>
    </row>
    <row r="47" spans="1:24" x14ac:dyDescent="0.25">
      <c r="A47" s="8">
        <f t="shared" si="9"/>
        <v>43</v>
      </c>
      <c r="B47" s="9">
        <v>44068</v>
      </c>
      <c r="C47" s="8" t="s">
        <v>11</v>
      </c>
      <c r="D47" s="8" t="s">
        <v>5</v>
      </c>
      <c r="E47" s="8" t="s">
        <v>11</v>
      </c>
      <c r="F47" s="8" t="s">
        <v>11</v>
      </c>
      <c r="G47" s="10">
        <f t="shared" si="10"/>
        <v>269180.14661530982</v>
      </c>
      <c r="H47" s="11">
        <f t="shared" si="11"/>
        <v>0.115</v>
      </c>
      <c r="I47" s="12">
        <f t="shared" si="3"/>
        <v>31</v>
      </c>
      <c r="J47" s="13">
        <f t="shared" si="12"/>
        <v>2629.1156803951494</v>
      </c>
      <c r="K47" s="13">
        <f t="shared" si="4"/>
        <v>2629.12</v>
      </c>
      <c r="L47" s="13">
        <f t="shared" si="14"/>
        <v>0</v>
      </c>
      <c r="M47" s="13">
        <v>0</v>
      </c>
      <c r="N47" s="13">
        <f t="shared" si="15"/>
        <v>0</v>
      </c>
      <c r="O47" s="13">
        <v>0</v>
      </c>
      <c r="P47" s="13"/>
      <c r="Q47" s="13">
        <f t="shared" si="13"/>
        <v>0</v>
      </c>
      <c r="R47" s="13">
        <f t="shared" si="5"/>
        <v>2629.12</v>
      </c>
      <c r="S47" s="13">
        <f t="shared" si="6"/>
        <v>2629.12</v>
      </c>
      <c r="T47" s="13">
        <f t="shared" si="7"/>
        <v>271809.26661530981</v>
      </c>
      <c r="V47" s="24">
        <f t="shared" si="8"/>
        <v>-4.3196049999999998E-3</v>
      </c>
    </row>
    <row r="48" spans="1:24" x14ac:dyDescent="0.25">
      <c r="A48" s="8">
        <f t="shared" si="9"/>
        <v>44</v>
      </c>
      <c r="B48" s="9">
        <v>44099</v>
      </c>
      <c r="C48" s="8" t="s">
        <v>11</v>
      </c>
      <c r="D48" s="8" t="s">
        <v>5</v>
      </c>
      <c r="E48" s="8" t="s">
        <v>11</v>
      </c>
      <c r="F48" s="8" t="s">
        <v>11</v>
      </c>
      <c r="G48" s="10">
        <f t="shared" si="10"/>
        <v>271809.26661530981</v>
      </c>
      <c r="H48" s="11">
        <f t="shared" si="11"/>
        <v>0.115</v>
      </c>
      <c r="I48" s="12">
        <f t="shared" si="3"/>
        <v>31</v>
      </c>
      <c r="J48" s="13">
        <f t="shared" si="12"/>
        <v>2654.7902981582315</v>
      </c>
      <c r="K48" s="13">
        <f t="shared" si="4"/>
        <v>2654.79</v>
      </c>
      <c r="L48" s="13">
        <f t="shared" si="14"/>
        <v>0</v>
      </c>
      <c r="M48" s="13">
        <v>0</v>
      </c>
      <c r="N48" s="13">
        <f t="shared" si="15"/>
        <v>0</v>
      </c>
      <c r="O48" s="13">
        <v>0</v>
      </c>
      <c r="P48" s="13"/>
      <c r="Q48" s="13">
        <f t="shared" si="13"/>
        <v>0</v>
      </c>
      <c r="R48" s="13">
        <f t="shared" si="5"/>
        <v>2654.79</v>
      </c>
      <c r="S48" s="13">
        <f t="shared" si="6"/>
        <v>2654.79</v>
      </c>
      <c r="T48" s="13">
        <f t="shared" si="7"/>
        <v>274464.05661530979</v>
      </c>
      <c r="V48" s="24">
        <f t="shared" si="8"/>
        <v>2.9815799999999997E-4</v>
      </c>
    </row>
    <row r="49" spans="1:24" x14ac:dyDescent="0.25">
      <c r="A49" s="8">
        <f t="shared" si="9"/>
        <v>45</v>
      </c>
      <c r="B49" s="9">
        <v>44129</v>
      </c>
      <c r="C49" s="8" t="s">
        <v>11</v>
      </c>
      <c r="D49" s="8" t="s">
        <v>5</v>
      </c>
      <c r="E49" s="8" t="s">
        <v>5</v>
      </c>
      <c r="F49" s="8" t="s">
        <v>5</v>
      </c>
      <c r="G49" s="10">
        <f t="shared" si="10"/>
        <v>274464.05661530979</v>
      </c>
      <c r="H49" s="11">
        <f t="shared" si="11"/>
        <v>0.115</v>
      </c>
      <c r="I49" s="12">
        <f t="shared" si="3"/>
        <v>30</v>
      </c>
      <c r="J49" s="13">
        <f t="shared" si="12"/>
        <v>2594.2496004122982</v>
      </c>
      <c r="K49" s="13">
        <f t="shared" si="4"/>
        <v>2594.25</v>
      </c>
      <c r="L49" s="13">
        <f t="shared" si="14"/>
        <v>2594.2496004122982</v>
      </c>
      <c r="M49" s="27">
        <f>M46</f>
        <v>138544.43</v>
      </c>
      <c r="N49" s="13">
        <f t="shared" si="15"/>
        <v>141138.67960041229</v>
      </c>
      <c r="O49" s="13">
        <v>0</v>
      </c>
      <c r="P49" s="13"/>
      <c r="Q49" s="13">
        <f t="shared" si="13"/>
        <v>0</v>
      </c>
      <c r="R49" s="13">
        <f t="shared" si="5"/>
        <v>3.9958770184966852E-4</v>
      </c>
      <c r="S49" s="13">
        <f t="shared" si="6"/>
        <v>3.9958770184966852E-4</v>
      </c>
      <c r="T49" s="13">
        <f t="shared" si="7"/>
        <v>135919.6270148975</v>
      </c>
      <c r="V49" s="24">
        <f t="shared" si="8"/>
        <v>-3.9958799999999998E-4</v>
      </c>
    </row>
    <row r="50" spans="1:24" x14ac:dyDescent="0.25">
      <c r="A50" s="8">
        <f t="shared" si="9"/>
        <v>46</v>
      </c>
      <c r="B50" s="9">
        <v>44160</v>
      </c>
      <c r="C50" s="8" t="s">
        <v>11</v>
      </c>
      <c r="D50" s="8" t="s">
        <v>5</v>
      </c>
      <c r="E50" s="8" t="s">
        <v>11</v>
      </c>
      <c r="F50" s="8" t="s">
        <v>11</v>
      </c>
      <c r="G50" s="10">
        <f t="shared" si="10"/>
        <v>135919.6270148975</v>
      </c>
      <c r="H50" s="11">
        <f t="shared" si="11"/>
        <v>0.115</v>
      </c>
      <c r="I50" s="12">
        <f t="shared" si="3"/>
        <v>31</v>
      </c>
      <c r="J50" s="13">
        <f t="shared" si="12"/>
        <v>1327.5433546807935</v>
      </c>
      <c r="K50" s="13">
        <f t="shared" si="4"/>
        <v>1327.54</v>
      </c>
      <c r="L50" s="13">
        <f t="shared" si="14"/>
        <v>0</v>
      </c>
      <c r="M50" s="13">
        <v>0</v>
      </c>
      <c r="N50" s="13">
        <f t="shared" si="15"/>
        <v>0</v>
      </c>
      <c r="O50" s="13">
        <v>0</v>
      </c>
      <c r="P50" s="13"/>
      <c r="Q50" s="13">
        <f t="shared" si="13"/>
        <v>0</v>
      </c>
      <c r="R50" s="13">
        <f t="shared" si="5"/>
        <v>1327.54</v>
      </c>
      <c r="S50" s="13">
        <f t="shared" si="6"/>
        <v>1327.54</v>
      </c>
      <c r="T50" s="13">
        <f t="shared" si="7"/>
        <v>137247.16701489751</v>
      </c>
      <c r="V50" s="24">
        <f t="shared" si="8"/>
        <v>3.354681E-3</v>
      </c>
    </row>
    <row r="51" spans="1:24" x14ac:dyDescent="0.25">
      <c r="A51" s="8">
        <f t="shared" si="9"/>
        <v>47</v>
      </c>
      <c r="B51" s="9">
        <v>44190</v>
      </c>
      <c r="C51" s="8" t="s">
        <v>11</v>
      </c>
      <c r="D51" s="8" t="s">
        <v>5</v>
      </c>
      <c r="E51" s="8" t="s">
        <v>11</v>
      </c>
      <c r="F51" s="8" t="s">
        <v>11</v>
      </c>
      <c r="G51" s="10">
        <f t="shared" si="10"/>
        <v>137247.16701489751</v>
      </c>
      <c r="H51" s="11">
        <f t="shared" si="11"/>
        <v>0.115</v>
      </c>
      <c r="I51" s="12">
        <f t="shared" si="3"/>
        <v>30</v>
      </c>
      <c r="J51" s="13">
        <f t="shared" si="12"/>
        <v>1297.2710976985245</v>
      </c>
      <c r="K51" s="13">
        <f t="shared" si="4"/>
        <v>1297.27</v>
      </c>
      <c r="L51" s="13">
        <f t="shared" si="14"/>
        <v>0</v>
      </c>
      <c r="M51" s="13">
        <v>0</v>
      </c>
      <c r="N51" s="13">
        <f t="shared" si="15"/>
        <v>0</v>
      </c>
      <c r="O51" s="13">
        <v>0</v>
      </c>
      <c r="P51" s="13"/>
      <c r="Q51" s="13">
        <f t="shared" si="13"/>
        <v>0</v>
      </c>
      <c r="R51" s="13">
        <f t="shared" si="5"/>
        <v>1297.27</v>
      </c>
      <c r="S51" s="13">
        <f t="shared" si="6"/>
        <v>1297.27</v>
      </c>
      <c r="T51" s="13">
        <f>T50-M51+O51+S51-P51</f>
        <v>138544.4370148975</v>
      </c>
      <c r="V51" s="24">
        <f t="shared" si="8"/>
        <v>1.0976989999999999E-3</v>
      </c>
    </row>
    <row r="52" spans="1:24" x14ac:dyDescent="0.25">
      <c r="A52" s="8">
        <f t="shared" si="9"/>
        <v>48</v>
      </c>
      <c r="B52" s="9">
        <v>44221</v>
      </c>
      <c r="C52" s="8" t="s">
        <v>11</v>
      </c>
      <c r="D52" s="8" t="s">
        <v>5</v>
      </c>
      <c r="E52" s="8" t="s">
        <v>5</v>
      </c>
      <c r="F52" s="8" t="s">
        <v>5</v>
      </c>
      <c r="G52" s="10">
        <f t="shared" si="10"/>
        <v>138544.4370148975</v>
      </c>
      <c r="H52" s="11">
        <f t="shared" si="11"/>
        <v>0.115</v>
      </c>
      <c r="I52" s="12">
        <f t="shared" si="3"/>
        <v>31</v>
      </c>
      <c r="J52" s="13">
        <f t="shared" si="12"/>
        <v>1353.1816948445057</v>
      </c>
      <c r="K52" s="13">
        <f t="shared" si="4"/>
        <v>1353.18</v>
      </c>
      <c r="L52" s="13">
        <f t="shared" si="14"/>
        <v>1353.1816948445057</v>
      </c>
      <c r="M52" s="27">
        <f>T51</f>
        <v>138544.4370148975</v>
      </c>
      <c r="N52" s="27">
        <f>M52+L52</f>
        <v>139897.618709742</v>
      </c>
      <c r="O52" s="13">
        <v>0</v>
      </c>
      <c r="P52" s="13"/>
      <c r="Q52" s="13">
        <f t="shared" si="13"/>
        <v>0</v>
      </c>
      <c r="R52" s="13">
        <f t="shared" si="5"/>
        <v>-1.6948445056641503E-3</v>
      </c>
      <c r="S52" s="13">
        <f t="shared" si="6"/>
        <v>-1.6948445056641503E-3</v>
      </c>
      <c r="T52" s="13">
        <f t="shared" si="7"/>
        <v>-1.6948445056641503E-3</v>
      </c>
      <c r="W52" s="3"/>
      <c r="X52" s="5">
        <f>M46-M52</f>
        <v>-7.0148975064512342E-3</v>
      </c>
    </row>
    <row r="53" spans="1:24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6">
        <f>SUM(J3:J52)</f>
        <v>316863.32373400603</v>
      </c>
      <c r="K53" s="16"/>
      <c r="L53" s="16">
        <f>SUM(L3:L52)</f>
        <v>175855.52467994698</v>
      </c>
      <c r="M53" s="16">
        <f>SUM(M3:M52)</f>
        <v>1141007.7970148975</v>
      </c>
      <c r="N53" s="16">
        <f>SUM(N3:N52)</f>
        <v>1316863.3216948444</v>
      </c>
      <c r="O53" s="15"/>
      <c r="P53" s="15"/>
      <c r="Q53" s="16">
        <f>SUM(Q3:Q52)</f>
        <v>0</v>
      </c>
      <c r="R53" s="15"/>
      <c r="S53" s="16">
        <f>SUM(S3:S52)</f>
        <v>141007.79532005306</v>
      </c>
      <c r="T53" s="15"/>
    </row>
  </sheetData>
  <dataValidations count="2">
    <dataValidation type="list" allowBlank="1" showInputMessage="1" showErrorMessage="1" sqref="H1">
      <formula1>"PD,AD"</formula1>
    </dataValidation>
    <dataValidation type="list" allowBlank="1" showInputMessage="1" showErrorMessage="1" sqref="S1">
      <formula1>"DD, PS, FI, ET, NI"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X53"/>
  <sheetViews>
    <sheetView topLeftCell="E1" workbookViewId="0">
      <pane ySplit="2" topLeftCell="A3" activePane="bottomLeft" state="frozen"/>
      <selection pane="bottomLeft" activeCell="I19" sqref="I19"/>
    </sheetView>
  </sheetViews>
  <sheetFormatPr defaultRowHeight="15" x14ac:dyDescent="0.25"/>
  <cols>
    <col min="1" max="1" width="5.5703125" style="1" bestFit="1" customWidth="1"/>
    <col min="2" max="2" width="10.140625" style="1" bestFit="1" customWidth="1"/>
    <col min="3" max="3" width="6.140625" style="1" bestFit="1" customWidth="1"/>
    <col min="4" max="4" width="4.28515625" style="1" bestFit="1" customWidth="1"/>
    <col min="5" max="5" width="7" style="1" bestFit="1" customWidth="1"/>
    <col min="6" max="6" width="4.42578125" style="1" bestFit="1" customWidth="1"/>
    <col min="7" max="7" width="13.7109375" style="1" bestFit="1" customWidth="1"/>
    <col min="8" max="8" width="7.140625" style="1" bestFit="1" customWidth="1"/>
    <col min="9" max="9" width="5.140625" style="1" bestFit="1" customWidth="1"/>
    <col min="10" max="10" width="18" style="1" bestFit="1" customWidth="1"/>
    <col min="11" max="11" width="18" style="1" customWidth="1"/>
    <col min="12" max="12" width="13.28515625" style="1" bestFit="1" customWidth="1"/>
    <col min="13" max="14" width="12.5703125" style="1" bestFit="1" customWidth="1"/>
    <col min="15" max="15" width="13.5703125" style="1" bestFit="1" customWidth="1"/>
    <col min="16" max="16" width="11" style="1" bestFit="1" customWidth="1"/>
    <col min="17" max="17" width="11" style="1" customWidth="1"/>
    <col min="18" max="18" width="11.140625" style="1" bestFit="1" customWidth="1"/>
    <col min="19" max="19" width="11" style="1" bestFit="1" customWidth="1"/>
    <col min="20" max="20" width="12.5703125" style="1" bestFit="1" customWidth="1"/>
    <col min="21" max="21" width="9.140625" style="1"/>
    <col min="22" max="22" width="10.7109375" style="1" hidden="1" customWidth="1"/>
    <col min="23" max="23" width="16.5703125" style="1" bestFit="1" customWidth="1"/>
    <col min="24" max="24" width="12.28515625" style="1" bestFit="1" customWidth="1"/>
    <col min="25" max="16384" width="9.140625" style="1"/>
  </cols>
  <sheetData>
    <row r="1" spans="1:24" x14ac:dyDescent="0.25">
      <c r="G1" s="1" t="s">
        <v>21</v>
      </c>
      <c r="H1" s="17" t="s">
        <v>26</v>
      </c>
      <c r="J1" s="1" t="s">
        <v>33</v>
      </c>
      <c r="K1" s="1" t="s">
        <v>34</v>
      </c>
      <c r="N1" s="3">
        <v>83333.34</v>
      </c>
      <c r="O1" s="5">
        <f>M49-M52</f>
        <v>3.2715296896640211E-2</v>
      </c>
      <c r="Q1" s="3" t="s">
        <v>22</v>
      </c>
      <c r="R1" s="3">
        <v>10000</v>
      </c>
      <c r="S1" s="17" t="s">
        <v>23</v>
      </c>
      <c r="T1" s="4">
        <f>ROUND(IF(S1="FI",R1,IF(S1="NI",R1/5,IF(S1="ET",R1/48,0))),2)</f>
        <v>0</v>
      </c>
    </row>
    <row r="2" spans="1:24" s="2" customFormat="1" x14ac:dyDescent="0.25">
      <c r="A2" s="6" t="s">
        <v>3</v>
      </c>
      <c r="B2" s="7" t="s">
        <v>0</v>
      </c>
      <c r="C2" s="7" t="s">
        <v>19</v>
      </c>
      <c r="D2" s="7" t="s">
        <v>6</v>
      </c>
      <c r="E2" s="7" t="s">
        <v>13</v>
      </c>
      <c r="F2" s="7" t="s">
        <v>7</v>
      </c>
      <c r="G2" s="7" t="s">
        <v>14</v>
      </c>
      <c r="H2" s="7" t="s">
        <v>2</v>
      </c>
      <c r="I2" s="7" t="s">
        <v>1</v>
      </c>
      <c r="J2" s="7" t="s">
        <v>15</v>
      </c>
      <c r="K2" s="7" t="s">
        <v>28</v>
      </c>
      <c r="L2" s="7" t="s">
        <v>16</v>
      </c>
      <c r="M2" s="7" t="s">
        <v>10</v>
      </c>
      <c r="N2" s="7" t="s">
        <v>9</v>
      </c>
      <c r="O2" s="7" t="s">
        <v>8</v>
      </c>
      <c r="P2" s="7" t="s">
        <v>20</v>
      </c>
      <c r="Q2" s="7" t="s">
        <v>24</v>
      </c>
      <c r="R2" s="7" t="s">
        <v>17</v>
      </c>
      <c r="S2" s="7" t="s">
        <v>25</v>
      </c>
      <c r="T2" s="7" t="s">
        <v>4</v>
      </c>
      <c r="V2" s="2" t="s">
        <v>29</v>
      </c>
      <c r="W2" s="2" t="s">
        <v>36</v>
      </c>
      <c r="X2" s="2" t="s">
        <v>37</v>
      </c>
    </row>
    <row r="3" spans="1:24" x14ac:dyDescent="0.25">
      <c r="A3" s="8">
        <v>0</v>
      </c>
      <c r="B3" s="9">
        <v>42745</v>
      </c>
      <c r="C3" s="9"/>
      <c r="D3" s="8" t="s">
        <v>11</v>
      </c>
      <c r="E3" s="8" t="s">
        <v>11</v>
      </c>
      <c r="F3" s="8" t="s">
        <v>11</v>
      </c>
      <c r="G3" s="10">
        <v>0</v>
      </c>
      <c r="H3" s="11">
        <v>0.1</v>
      </c>
      <c r="I3" s="12">
        <v>0</v>
      </c>
      <c r="J3" s="13">
        <v>0</v>
      </c>
      <c r="K3" s="13"/>
      <c r="L3" s="13">
        <v>0</v>
      </c>
      <c r="M3" s="13">
        <v>0</v>
      </c>
      <c r="N3" s="13">
        <f>IF(F3&lt;&gt;"Y",0,IF(A3=24,(G3+L3),#REF!))</f>
        <v>0</v>
      </c>
      <c r="O3" s="13">
        <v>1100000</v>
      </c>
      <c r="P3" s="13">
        <v>100000</v>
      </c>
      <c r="Q3" s="13">
        <v>0</v>
      </c>
      <c r="R3" s="13">
        <v>0</v>
      </c>
      <c r="S3" s="13">
        <f>IF(D3="Y",R3,0)</f>
        <v>0</v>
      </c>
      <c r="T3" s="13">
        <f>IF(S1="PS",O3-P3+R1,O3-P3)</f>
        <v>1000000</v>
      </c>
    </row>
    <row r="4" spans="1:24" x14ac:dyDescent="0.25">
      <c r="A4" s="18" t="s">
        <v>12</v>
      </c>
      <c r="B4" s="19">
        <v>42745</v>
      </c>
      <c r="C4" s="19" t="s">
        <v>11</v>
      </c>
      <c r="D4" s="18" t="s">
        <v>11</v>
      </c>
      <c r="E4" s="18" t="s">
        <v>5</v>
      </c>
      <c r="F4" s="18" t="s">
        <v>11</v>
      </c>
      <c r="G4" s="25">
        <f>T3</f>
        <v>1000000</v>
      </c>
      <c r="H4" s="21">
        <f>H3</f>
        <v>0.1</v>
      </c>
      <c r="I4" s="22">
        <f>IF($H$1="PD",(360*(YEAR(B4)-YEAR(B3)))+(30*(MONTH(B4)-MONTH(B3)))+(DAY(B4)-DAY(B3)),B4-B3)</f>
        <v>0</v>
      </c>
      <c r="J4" s="23">
        <f>G4*H3*I4/365</f>
        <v>0</v>
      </c>
      <c r="K4" s="23">
        <f>ROUND(J4,2)</f>
        <v>0</v>
      </c>
      <c r="L4" s="23">
        <f t="shared" ref="L4:L16" si="0">IF(F4="N",IF(E4="Y",K4+R3-S3,0),IF(N4&gt;=(K4+R3-S3),(K4+R3-S3),N4))</f>
        <v>0</v>
      </c>
      <c r="M4" s="23">
        <f t="shared" ref="M4:M16" si="1">N4-L4</f>
        <v>0</v>
      </c>
      <c r="N4" s="23">
        <f t="shared" ref="N4:N16" si="2">IF(F4="Y",$N$1,L4)</f>
        <v>0</v>
      </c>
      <c r="O4" s="23">
        <v>0</v>
      </c>
      <c r="P4" s="23"/>
      <c r="Q4" s="23">
        <v>0</v>
      </c>
      <c r="R4" s="23">
        <f>R3-S3+K4-L4</f>
        <v>0</v>
      </c>
      <c r="S4" s="23">
        <f>IF(D4="Y",R4,0)</f>
        <v>0</v>
      </c>
      <c r="T4" s="23">
        <f>T3-M4+O4+S4-P4</f>
        <v>1000000</v>
      </c>
      <c r="V4" s="24">
        <f>ROUND(J4-K4,9)</f>
        <v>0</v>
      </c>
    </row>
    <row r="5" spans="1:24" x14ac:dyDescent="0.25">
      <c r="A5" s="18">
        <v>1</v>
      </c>
      <c r="B5" s="19">
        <v>42791</v>
      </c>
      <c r="C5" s="19" t="s">
        <v>5</v>
      </c>
      <c r="D5" s="18" t="s">
        <v>11</v>
      </c>
      <c r="E5" s="18" t="s">
        <v>11</v>
      </c>
      <c r="F5" s="18" t="s">
        <v>11</v>
      </c>
      <c r="G5" s="25">
        <f>T4</f>
        <v>1000000</v>
      </c>
      <c r="H5" s="21">
        <f>H4</f>
        <v>0.1</v>
      </c>
      <c r="I5" s="22">
        <f t="shared" ref="I5:I52" si="3">IF($H$1="PD",(360*(YEAR(B5)-YEAR(B4)))+(30*(MONTH(B5)-MONTH(B4)))+(DAY(B5)-DAY(B4)),B5-B4)</f>
        <v>46</v>
      </c>
      <c r="J5" s="23">
        <f>(G5*H4*I5/365)+V4</f>
        <v>12602.739726027397</v>
      </c>
      <c r="K5" s="23">
        <f t="shared" ref="K5:K52" si="4">ROUND(J5,2)</f>
        <v>12602.74</v>
      </c>
      <c r="L5" s="23">
        <f t="shared" si="0"/>
        <v>0</v>
      </c>
      <c r="M5" s="23">
        <f t="shared" si="1"/>
        <v>0</v>
      </c>
      <c r="N5" s="23">
        <f t="shared" si="2"/>
        <v>0</v>
      </c>
      <c r="O5" s="23">
        <v>0</v>
      </c>
      <c r="P5" s="23"/>
      <c r="Q5" s="23">
        <f>IF(S1="FI",R1,T1)</f>
        <v>0</v>
      </c>
      <c r="R5" s="23">
        <f t="shared" ref="R5:R52" si="5">R4-S4+K5-L5</f>
        <v>12602.74</v>
      </c>
      <c r="S5" s="23">
        <f t="shared" ref="S5:S52" si="6">IF(D5="Y",R5,0)</f>
        <v>0</v>
      </c>
      <c r="T5" s="23">
        <f t="shared" ref="T5:T52" si="7">T4-M5+O5+S5-P5</f>
        <v>1000000</v>
      </c>
      <c r="V5" s="24">
        <f t="shared" ref="V5:V51" si="8">ROUND(J5-K5,9)</f>
        <v>-2.73973E-4</v>
      </c>
    </row>
    <row r="6" spans="1:24" x14ac:dyDescent="0.25">
      <c r="A6" s="18">
        <f t="shared" ref="A6:A52" si="9">A5+1</f>
        <v>2</v>
      </c>
      <c r="B6" s="19">
        <v>42819</v>
      </c>
      <c r="C6" s="19" t="s">
        <v>5</v>
      </c>
      <c r="D6" s="18" t="s">
        <v>11</v>
      </c>
      <c r="E6" s="18" t="s">
        <v>11</v>
      </c>
      <c r="F6" s="18" t="s">
        <v>11</v>
      </c>
      <c r="G6" s="25">
        <f t="shared" ref="G6:G52" si="10">T5</f>
        <v>1000000</v>
      </c>
      <c r="H6" s="21">
        <f t="shared" ref="H6:H52" si="11">H5</f>
        <v>0.1</v>
      </c>
      <c r="I6" s="22">
        <f t="shared" si="3"/>
        <v>28</v>
      </c>
      <c r="J6" s="23">
        <f t="shared" ref="J6:J52" si="12">(G6*H5*I6/365)+V5</f>
        <v>7671.2326027393292</v>
      </c>
      <c r="K6" s="23">
        <f t="shared" si="4"/>
        <v>7671.23</v>
      </c>
      <c r="L6" s="23">
        <f t="shared" si="0"/>
        <v>0</v>
      </c>
      <c r="M6" s="23">
        <f t="shared" si="1"/>
        <v>0</v>
      </c>
      <c r="N6" s="23">
        <f t="shared" si="2"/>
        <v>0</v>
      </c>
      <c r="O6" s="23">
        <v>0</v>
      </c>
      <c r="P6" s="23"/>
      <c r="Q6" s="23">
        <f>IF(OR($S$1="NI",$S$1="ET"),$T$1,0)</f>
        <v>0</v>
      </c>
      <c r="R6" s="23">
        <f t="shared" si="5"/>
        <v>20273.97</v>
      </c>
      <c r="S6" s="23">
        <f t="shared" si="6"/>
        <v>0</v>
      </c>
      <c r="T6" s="23">
        <f t="shared" si="7"/>
        <v>1000000</v>
      </c>
      <c r="V6" s="24">
        <f t="shared" si="8"/>
        <v>2.6027390000000002E-3</v>
      </c>
    </row>
    <row r="7" spans="1:24" x14ac:dyDescent="0.25">
      <c r="A7" s="18">
        <f t="shared" si="9"/>
        <v>3</v>
      </c>
      <c r="B7" s="19">
        <v>42850</v>
      </c>
      <c r="C7" s="19" t="s">
        <v>5</v>
      </c>
      <c r="D7" s="18" t="s">
        <v>11</v>
      </c>
      <c r="E7" s="18" t="s">
        <v>11</v>
      </c>
      <c r="F7" s="18" t="s">
        <v>11</v>
      </c>
      <c r="G7" s="25">
        <f t="shared" si="10"/>
        <v>1000000</v>
      </c>
      <c r="H7" s="21">
        <f t="shared" si="11"/>
        <v>0.1</v>
      </c>
      <c r="I7" s="22">
        <f t="shared" si="3"/>
        <v>31</v>
      </c>
      <c r="J7" s="23">
        <f t="shared" si="12"/>
        <v>8493.153287670506</v>
      </c>
      <c r="K7" s="23">
        <f t="shared" si="4"/>
        <v>8493.15</v>
      </c>
      <c r="L7" s="23">
        <f t="shared" si="0"/>
        <v>0</v>
      </c>
      <c r="M7" s="23">
        <f t="shared" si="1"/>
        <v>0</v>
      </c>
      <c r="N7" s="23">
        <f t="shared" si="2"/>
        <v>0</v>
      </c>
      <c r="O7" s="23">
        <v>0</v>
      </c>
      <c r="P7" s="23"/>
      <c r="Q7" s="23">
        <f>IF(OR($S$1="NI",$S$1="ET"),$T$1,0)</f>
        <v>0</v>
      </c>
      <c r="R7" s="23">
        <f t="shared" si="5"/>
        <v>28767.120000000003</v>
      </c>
      <c r="S7" s="23">
        <f t="shared" si="6"/>
        <v>0</v>
      </c>
      <c r="T7" s="23">
        <f t="shared" si="7"/>
        <v>1000000</v>
      </c>
      <c r="V7" s="24">
        <f t="shared" si="8"/>
        <v>3.2876709999999998E-3</v>
      </c>
    </row>
    <row r="8" spans="1:24" x14ac:dyDescent="0.25">
      <c r="A8" s="18">
        <f t="shared" si="9"/>
        <v>4</v>
      </c>
      <c r="B8" s="19">
        <v>42880</v>
      </c>
      <c r="C8" s="19" t="s">
        <v>5</v>
      </c>
      <c r="D8" s="18" t="s">
        <v>11</v>
      </c>
      <c r="E8" s="18" t="s">
        <v>11</v>
      </c>
      <c r="F8" s="18" t="s">
        <v>11</v>
      </c>
      <c r="G8" s="25">
        <f t="shared" si="10"/>
        <v>1000000</v>
      </c>
      <c r="H8" s="21">
        <f t="shared" si="11"/>
        <v>0.1</v>
      </c>
      <c r="I8" s="22">
        <f t="shared" si="3"/>
        <v>30</v>
      </c>
      <c r="J8" s="23">
        <f t="shared" si="12"/>
        <v>8219.1813698627793</v>
      </c>
      <c r="K8" s="23">
        <f t="shared" si="4"/>
        <v>8219.18</v>
      </c>
      <c r="L8" s="23">
        <f t="shared" si="0"/>
        <v>0</v>
      </c>
      <c r="M8" s="23">
        <f t="shared" si="1"/>
        <v>0</v>
      </c>
      <c r="N8" s="23">
        <f t="shared" si="2"/>
        <v>0</v>
      </c>
      <c r="O8" s="23">
        <v>0</v>
      </c>
      <c r="P8" s="23"/>
      <c r="Q8" s="23">
        <f>IF(OR($S$1="NI",$S$1="ET"),$T$1,0)</f>
        <v>0</v>
      </c>
      <c r="R8" s="23">
        <f t="shared" si="5"/>
        <v>36986.300000000003</v>
      </c>
      <c r="S8" s="23">
        <f t="shared" si="6"/>
        <v>0</v>
      </c>
      <c r="T8" s="23">
        <f t="shared" si="7"/>
        <v>1000000</v>
      </c>
      <c r="V8" s="24">
        <f t="shared" si="8"/>
        <v>1.369863E-3</v>
      </c>
    </row>
    <row r="9" spans="1:24" x14ac:dyDescent="0.25">
      <c r="A9" s="18">
        <f t="shared" si="9"/>
        <v>5</v>
      </c>
      <c r="B9" s="19">
        <v>42911</v>
      </c>
      <c r="C9" s="19" t="s">
        <v>5</v>
      </c>
      <c r="D9" s="18" t="s">
        <v>11</v>
      </c>
      <c r="E9" s="18" t="s">
        <v>11</v>
      </c>
      <c r="F9" s="18" t="s">
        <v>11</v>
      </c>
      <c r="G9" s="25">
        <f t="shared" si="10"/>
        <v>1000000</v>
      </c>
      <c r="H9" s="21">
        <f t="shared" si="11"/>
        <v>0.1</v>
      </c>
      <c r="I9" s="22">
        <f t="shared" si="3"/>
        <v>31</v>
      </c>
      <c r="J9" s="23">
        <f t="shared" si="12"/>
        <v>8493.1520547945056</v>
      </c>
      <c r="K9" s="23">
        <f t="shared" si="4"/>
        <v>8493.15</v>
      </c>
      <c r="L9" s="23">
        <f t="shared" si="0"/>
        <v>0</v>
      </c>
      <c r="M9" s="23">
        <f t="shared" si="1"/>
        <v>0</v>
      </c>
      <c r="N9" s="23">
        <f t="shared" si="2"/>
        <v>0</v>
      </c>
      <c r="O9" s="23">
        <v>0</v>
      </c>
      <c r="P9" s="23"/>
      <c r="Q9" s="23">
        <f>IF(OR($S$1="NI",$S$1="ET"),$T$1,0)</f>
        <v>0</v>
      </c>
      <c r="R9" s="23">
        <f t="shared" si="5"/>
        <v>45479.450000000004</v>
      </c>
      <c r="S9" s="23">
        <f t="shared" si="6"/>
        <v>0</v>
      </c>
      <c r="T9" s="23">
        <f t="shared" si="7"/>
        <v>1000000</v>
      </c>
      <c r="V9" s="24">
        <f t="shared" si="8"/>
        <v>2.0547949999999999E-3</v>
      </c>
    </row>
    <row r="10" spans="1:24" x14ac:dyDescent="0.25">
      <c r="A10" s="18">
        <f t="shared" si="9"/>
        <v>6</v>
      </c>
      <c r="B10" s="19">
        <v>42941</v>
      </c>
      <c r="C10" s="19" t="s">
        <v>5</v>
      </c>
      <c r="D10" s="18" t="s">
        <v>11</v>
      </c>
      <c r="E10" s="18" t="s">
        <v>11</v>
      </c>
      <c r="F10" s="18" t="s">
        <v>11</v>
      </c>
      <c r="G10" s="25">
        <f t="shared" si="10"/>
        <v>1000000</v>
      </c>
      <c r="H10" s="21">
        <f t="shared" si="11"/>
        <v>0.1</v>
      </c>
      <c r="I10" s="22">
        <f t="shared" si="3"/>
        <v>30</v>
      </c>
      <c r="J10" s="23">
        <f t="shared" si="12"/>
        <v>8219.1801369867808</v>
      </c>
      <c r="K10" s="23">
        <f t="shared" si="4"/>
        <v>8219.18</v>
      </c>
      <c r="L10" s="23">
        <f t="shared" si="0"/>
        <v>0</v>
      </c>
      <c r="M10" s="23">
        <f t="shared" si="1"/>
        <v>0</v>
      </c>
      <c r="N10" s="23">
        <f t="shared" si="2"/>
        <v>0</v>
      </c>
      <c r="O10" s="23">
        <v>0</v>
      </c>
      <c r="P10" s="23"/>
      <c r="Q10" s="23">
        <f t="shared" ref="Q10:Q52" si="13">IF($S$1="ET",$T$1,0)</f>
        <v>0</v>
      </c>
      <c r="R10" s="23">
        <f t="shared" si="5"/>
        <v>53698.630000000005</v>
      </c>
      <c r="S10" s="23">
        <f t="shared" si="6"/>
        <v>0</v>
      </c>
      <c r="T10" s="23">
        <f t="shared" si="7"/>
        <v>1000000</v>
      </c>
      <c r="V10" s="24">
        <f t="shared" si="8"/>
        <v>1.3698700000000001E-4</v>
      </c>
    </row>
    <row r="11" spans="1:24" x14ac:dyDescent="0.25">
      <c r="A11" s="18">
        <f t="shared" si="9"/>
        <v>7</v>
      </c>
      <c r="B11" s="19">
        <v>42972</v>
      </c>
      <c r="C11" s="19" t="s">
        <v>5</v>
      </c>
      <c r="D11" s="18" t="s">
        <v>11</v>
      </c>
      <c r="E11" s="18" t="s">
        <v>11</v>
      </c>
      <c r="F11" s="18" t="s">
        <v>11</v>
      </c>
      <c r="G11" s="25">
        <f t="shared" si="10"/>
        <v>1000000</v>
      </c>
      <c r="H11" s="21">
        <f t="shared" si="11"/>
        <v>0.1</v>
      </c>
      <c r="I11" s="22">
        <f t="shared" si="3"/>
        <v>31</v>
      </c>
      <c r="J11" s="23">
        <f t="shared" si="12"/>
        <v>8493.1508219185071</v>
      </c>
      <c r="K11" s="23">
        <f t="shared" si="4"/>
        <v>8493.15</v>
      </c>
      <c r="L11" s="23">
        <f t="shared" si="0"/>
        <v>0</v>
      </c>
      <c r="M11" s="23">
        <f t="shared" si="1"/>
        <v>0</v>
      </c>
      <c r="N11" s="23">
        <f t="shared" si="2"/>
        <v>0</v>
      </c>
      <c r="O11" s="23">
        <v>0</v>
      </c>
      <c r="P11" s="23"/>
      <c r="Q11" s="23">
        <f t="shared" si="13"/>
        <v>0</v>
      </c>
      <c r="R11" s="23">
        <f t="shared" si="5"/>
        <v>62191.780000000006</v>
      </c>
      <c r="S11" s="23">
        <f t="shared" si="6"/>
        <v>0</v>
      </c>
      <c r="T11" s="23">
        <f t="shared" si="7"/>
        <v>1000000</v>
      </c>
      <c r="V11" s="24">
        <f t="shared" si="8"/>
        <v>8.2191899999999995E-4</v>
      </c>
    </row>
    <row r="12" spans="1:24" x14ac:dyDescent="0.25">
      <c r="A12" s="18">
        <f t="shared" si="9"/>
        <v>8</v>
      </c>
      <c r="B12" s="19">
        <v>43003</v>
      </c>
      <c r="C12" s="19" t="s">
        <v>5</v>
      </c>
      <c r="D12" s="18" t="s">
        <v>11</v>
      </c>
      <c r="E12" s="18" t="s">
        <v>11</v>
      </c>
      <c r="F12" s="18" t="s">
        <v>11</v>
      </c>
      <c r="G12" s="25">
        <f t="shared" si="10"/>
        <v>1000000</v>
      </c>
      <c r="H12" s="21">
        <f t="shared" si="11"/>
        <v>0.1</v>
      </c>
      <c r="I12" s="22">
        <f t="shared" si="3"/>
        <v>31</v>
      </c>
      <c r="J12" s="23">
        <f t="shared" si="12"/>
        <v>8493.1515068505068</v>
      </c>
      <c r="K12" s="23">
        <f t="shared" si="4"/>
        <v>8493.15</v>
      </c>
      <c r="L12" s="23">
        <f t="shared" si="0"/>
        <v>0</v>
      </c>
      <c r="M12" s="23">
        <f t="shared" si="1"/>
        <v>0</v>
      </c>
      <c r="N12" s="23">
        <f t="shared" si="2"/>
        <v>0</v>
      </c>
      <c r="O12" s="23">
        <v>0</v>
      </c>
      <c r="P12" s="23"/>
      <c r="Q12" s="23">
        <f t="shared" si="13"/>
        <v>0</v>
      </c>
      <c r="R12" s="23">
        <f t="shared" si="5"/>
        <v>70684.930000000008</v>
      </c>
      <c r="S12" s="23">
        <f t="shared" si="6"/>
        <v>0</v>
      </c>
      <c r="T12" s="23">
        <f t="shared" si="7"/>
        <v>1000000</v>
      </c>
      <c r="V12" s="24">
        <f t="shared" si="8"/>
        <v>1.506851E-3</v>
      </c>
    </row>
    <row r="13" spans="1:24" x14ac:dyDescent="0.25">
      <c r="A13" s="18">
        <f t="shared" si="9"/>
        <v>9</v>
      </c>
      <c r="B13" s="19">
        <v>43033</v>
      </c>
      <c r="C13" s="19" t="s">
        <v>5</v>
      </c>
      <c r="D13" s="18" t="s">
        <v>11</v>
      </c>
      <c r="E13" s="18" t="s">
        <v>11</v>
      </c>
      <c r="F13" s="18" t="s">
        <v>11</v>
      </c>
      <c r="G13" s="25">
        <f t="shared" si="10"/>
        <v>1000000</v>
      </c>
      <c r="H13" s="21">
        <f t="shared" si="11"/>
        <v>0.1</v>
      </c>
      <c r="I13" s="22">
        <f t="shared" si="3"/>
        <v>30</v>
      </c>
      <c r="J13" s="23">
        <f t="shared" si="12"/>
        <v>8219.1795890427802</v>
      </c>
      <c r="K13" s="23">
        <f t="shared" si="4"/>
        <v>8219.18</v>
      </c>
      <c r="L13" s="23">
        <f t="shared" si="0"/>
        <v>0</v>
      </c>
      <c r="M13" s="23">
        <f t="shared" si="1"/>
        <v>0</v>
      </c>
      <c r="N13" s="23">
        <f t="shared" si="2"/>
        <v>0</v>
      </c>
      <c r="O13" s="23">
        <v>0</v>
      </c>
      <c r="P13" s="23"/>
      <c r="Q13" s="23">
        <f t="shared" si="13"/>
        <v>0</v>
      </c>
      <c r="R13" s="23">
        <f t="shared" si="5"/>
        <v>78904.110000000015</v>
      </c>
      <c r="S13" s="23">
        <f t="shared" si="6"/>
        <v>0</v>
      </c>
      <c r="T13" s="23">
        <f t="shared" si="7"/>
        <v>1000000</v>
      </c>
      <c r="V13" s="24">
        <f t="shared" si="8"/>
        <v>-4.1095699999999999E-4</v>
      </c>
    </row>
    <row r="14" spans="1:24" x14ac:dyDescent="0.25">
      <c r="A14" s="18">
        <f t="shared" si="9"/>
        <v>10</v>
      </c>
      <c r="B14" s="19">
        <v>43064</v>
      </c>
      <c r="C14" s="19" t="s">
        <v>5</v>
      </c>
      <c r="D14" s="18" t="s">
        <v>11</v>
      </c>
      <c r="E14" s="18" t="s">
        <v>11</v>
      </c>
      <c r="F14" s="18" t="s">
        <v>11</v>
      </c>
      <c r="G14" s="25">
        <f t="shared" si="10"/>
        <v>1000000</v>
      </c>
      <c r="H14" s="21">
        <f t="shared" si="11"/>
        <v>0.1</v>
      </c>
      <c r="I14" s="22">
        <f t="shared" si="3"/>
        <v>31</v>
      </c>
      <c r="J14" s="23">
        <f t="shared" si="12"/>
        <v>8493.1502739745065</v>
      </c>
      <c r="K14" s="23">
        <f t="shared" si="4"/>
        <v>8493.15</v>
      </c>
      <c r="L14" s="23">
        <f t="shared" si="0"/>
        <v>0</v>
      </c>
      <c r="M14" s="23">
        <f t="shared" si="1"/>
        <v>0</v>
      </c>
      <c r="N14" s="23">
        <f t="shared" si="2"/>
        <v>0</v>
      </c>
      <c r="O14" s="23">
        <v>0</v>
      </c>
      <c r="P14" s="23"/>
      <c r="Q14" s="23">
        <f t="shared" si="13"/>
        <v>0</v>
      </c>
      <c r="R14" s="23">
        <f t="shared" si="5"/>
        <v>87397.260000000009</v>
      </c>
      <c r="S14" s="23">
        <f t="shared" si="6"/>
        <v>0</v>
      </c>
      <c r="T14" s="23">
        <f t="shared" si="7"/>
        <v>1000000</v>
      </c>
      <c r="V14" s="24">
        <f t="shared" si="8"/>
        <v>2.7397499999999998E-4</v>
      </c>
    </row>
    <row r="15" spans="1:24" x14ac:dyDescent="0.25">
      <c r="A15" s="18">
        <f t="shared" si="9"/>
        <v>11</v>
      </c>
      <c r="B15" s="19">
        <v>43094</v>
      </c>
      <c r="C15" s="19" t="s">
        <v>5</v>
      </c>
      <c r="D15" s="18" t="s">
        <v>11</v>
      </c>
      <c r="E15" s="18" t="s">
        <v>11</v>
      </c>
      <c r="F15" s="18" t="s">
        <v>11</v>
      </c>
      <c r="G15" s="25">
        <f t="shared" si="10"/>
        <v>1000000</v>
      </c>
      <c r="H15" s="21">
        <f t="shared" si="11"/>
        <v>0.1</v>
      </c>
      <c r="I15" s="22">
        <f t="shared" si="3"/>
        <v>30</v>
      </c>
      <c r="J15" s="23">
        <f t="shared" si="12"/>
        <v>8219.1783561667798</v>
      </c>
      <c r="K15" s="23">
        <f t="shared" si="4"/>
        <v>8219.18</v>
      </c>
      <c r="L15" s="23">
        <f t="shared" si="0"/>
        <v>0</v>
      </c>
      <c r="M15" s="23">
        <f t="shared" si="1"/>
        <v>0</v>
      </c>
      <c r="N15" s="23">
        <f t="shared" si="2"/>
        <v>0</v>
      </c>
      <c r="O15" s="23">
        <v>0</v>
      </c>
      <c r="P15" s="23"/>
      <c r="Q15" s="23">
        <f t="shared" si="13"/>
        <v>0</v>
      </c>
      <c r="R15" s="23">
        <f t="shared" si="5"/>
        <v>95616.44</v>
      </c>
      <c r="S15" s="23">
        <f t="shared" si="6"/>
        <v>0</v>
      </c>
      <c r="T15" s="23">
        <f t="shared" si="7"/>
        <v>1000000</v>
      </c>
      <c r="V15" s="24">
        <f t="shared" si="8"/>
        <v>-1.6438329999999999E-3</v>
      </c>
    </row>
    <row r="16" spans="1:24" x14ac:dyDescent="0.25">
      <c r="A16" s="18">
        <f t="shared" si="9"/>
        <v>12</v>
      </c>
      <c r="B16" s="19">
        <v>43125</v>
      </c>
      <c r="C16" s="19" t="s">
        <v>5</v>
      </c>
      <c r="D16" s="18" t="s">
        <v>11</v>
      </c>
      <c r="E16" s="18" t="s">
        <v>5</v>
      </c>
      <c r="F16" s="18" t="s">
        <v>11</v>
      </c>
      <c r="G16" s="25">
        <f t="shared" si="10"/>
        <v>1000000</v>
      </c>
      <c r="H16" s="21">
        <v>0.105</v>
      </c>
      <c r="I16" s="22">
        <f t="shared" si="3"/>
        <v>31</v>
      </c>
      <c r="J16" s="23">
        <f t="shared" si="12"/>
        <v>8493.1490410985061</v>
      </c>
      <c r="K16" s="23">
        <f t="shared" si="4"/>
        <v>8493.15</v>
      </c>
      <c r="L16" s="23">
        <f t="shared" si="0"/>
        <v>104109.59</v>
      </c>
      <c r="M16" s="23">
        <f t="shared" si="1"/>
        <v>0</v>
      </c>
      <c r="N16" s="23">
        <f t="shared" si="2"/>
        <v>104109.59</v>
      </c>
      <c r="O16" s="23">
        <v>0</v>
      </c>
      <c r="P16" s="23"/>
      <c r="Q16" s="23">
        <f t="shared" si="13"/>
        <v>0</v>
      </c>
      <c r="R16" s="23">
        <f t="shared" si="5"/>
        <v>0</v>
      </c>
      <c r="S16" s="23">
        <f t="shared" si="6"/>
        <v>0</v>
      </c>
      <c r="T16" s="23">
        <f t="shared" si="7"/>
        <v>1000000</v>
      </c>
      <c r="V16" s="24">
        <f t="shared" si="8"/>
        <v>-9.5890099999999996E-4</v>
      </c>
    </row>
    <row r="17" spans="1:24" x14ac:dyDescent="0.25">
      <c r="A17" s="8">
        <f t="shared" si="9"/>
        <v>13</v>
      </c>
      <c r="B17" s="9">
        <v>43156</v>
      </c>
      <c r="C17" s="8" t="s">
        <v>11</v>
      </c>
      <c r="D17" s="8" t="s">
        <v>5</v>
      </c>
      <c r="E17" s="8" t="s">
        <v>5</v>
      </c>
      <c r="F17" s="8" t="s">
        <v>11</v>
      </c>
      <c r="G17" s="10">
        <f t="shared" si="10"/>
        <v>1000000</v>
      </c>
      <c r="H17" s="11">
        <f t="shared" si="11"/>
        <v>0.105</v>
      </c>
      <c r="I17" s="12">
        <f t="shared" si="3"/>
        <v>31</v>
      </c>
      <c r="J17" s="13">
        <f t="shared" si="12"/>
        <v>8917.8072602770808</v>
      </c>
      <c r="K17" s="13">
        <f t="shared" si="4"/>
        <v>8917.81</v>
      </c>
      <c r="L17" s="13">
        <f t="shared" ref="L17:L52" si="14">IF(OR(E17="Y",F17="Y"),(R16-S16+J17),0)</f>
        <v>8917.8072602770808</v>
      </c>
      <c r="M17" s="13">
        <v>0</v>
      </c>
      <c r="N17" s="13">
        <f>L17+M17</f>
        <v>8917.8072602770808</v>
      </c>
      <c r="O17" s="13">
        <v>0</v>
      </c>
      <c r="P17" s="13"/>
      <c r="Q17" s="13">
        <f t="shared" si="13"/>
        <v>0</v>
      </c>
      <c r="R17" s="13">
        <f t="shared" si="5"/>
        <v>2.7397229187045014E-3</v>
      </c>
      <c r="S17" s="13">
        <f t="shared" si="6"/>
        <v>2.7397229187045014E-3</v>
      </c>
      <c r="T17" s="13">
        <f t="shared" si="7"/>
        <v>1000000.002739723</v>
      </c>
      <c r="V17" s="24">
        <f t="shared" si="8"/>
        <v>-2.7397229999999999E-3</v>
      </c>
    </row>
    <row r="18" spans="1:24" x14ac:dyDescent="0.25">
      <c r="A18" s="8">
        <f t="shared" si="9"/>
        <v>14</v>
      </c>
      <c r="B18" s="9">
        <v>43184</v>
      </c>
      <c r="C18" s="8" t="s">
        <v>11</v>
      </c>
      <c r="D18" s="8" t="s">
        <v>5</v>
      </c>
      <c r="E18" s="8" t="s">
        <v>5</v>
      </c>
      <c r="F18" s="8" t="s">
        <v>11</v>
      </c>
      <c r="G18" s="10">
        <f t="shared" si="10"/>
        <v>1000000.002739723</v>
      </c>
      <c r="H18" s="11">
        <f t="shared" si="11"/>
        <v>0.105</v>
      </c>
      <c r="I18" s="12">
        <f t="shared" si="3"/>
        <v>28</v>
      </c>
      <c r="J18" s="13">
        <f t="shared" si="12"/>
        <v>8054.7918028928507</v>
      </c>
      <c r="K18" s="13">
        <f t="shared" si="4"/>
        <v>8054.79</v>
      </c>
      <c r="L18" s="13">
        <f t="shared" si="14"/>
        <v>8054.7918028928507</v>
      </c>
      <c r="M18" s="13">
        <v>0</v>
      </c>
      <c r="N18" s="13">
        <f t="shared" ref="N18:N51" si="15">L18+M18</f>
        <v>8054.7918028928507</v>
      </c>
      <c r="O18" s="13">
        <v>0</v>
      </c>
      <c r="P18" s="13"/>
      <c r="Q18" s="13">
        <f t="shared" si="13"/>
        <v>0</v>
      </c>
      <c r="R18" s="13">
        <f t="shared" si="5"/>
        <v>-1.8028928507192177E-3</v>
      </c>
      <c r="S18" s="13">
        <f t="shared" si="6"/>
        <v>-1.8028928507192177E-3</v>
      </c>
      <c r="T18" s="13">
        <f t="shared" si="7"/>
        <v>1000000.0009368301</v>
      </c>
      <c r="V18" s="24">
        <f t="shared" si="8"/>
        <v>1.8028930000000001E-3</v>
      </c>
    </row>
    <row r="19" spans="1:24" x14ac:dyDescent="0.25">
      <c r="A19" s="8">
        <f t="shared" si="9"/>
        <v>15</v>
      </c>
      <c r="B19" s="9">
        <v>43215</v>
      </c>
      <c r="C19" s="8" t="s">
        <v>11</v>
      </c>
      <c r="D19" s="8" t="s">
        <v>5</v>
      </c>
      <c r="E19" s="8" t="s">
        <v>5</v>
      </c>
      <c r="F19" s="8" t="s">
        <v>5</v>
      </c>
      <c r="G19" s="10">
        <f t="shared" si="10"/>
        <v>1000000.0009368301</v>
      </c>
      <c r="H19" s="11">
        <f t="shared" si="11"/>
        <v>0.105</v>
      </c>
      <c r="I19" s="12">
        <f t="shared" si="3"/>
        <v>31</v>
      </c>
      <c r="J19" s="13">
        <f t="shared" si="12"/>
        <v>8917.8100304255531</v>
      </c>
      <c r="K19" s="13">
        <f t="shared" si="4"/>
        <v>8917.81</v>
      </c>
      <c r="L19" s="13">
        <f t="shared" si="14"/>
        <v>8917.8100304255531</v>
      </c>
      <c r="M19" s="26">
        <f>ROUNDDOWN(N1*75%,2)</f>
        <v>62500</v>
      </c>
      <c r="N19" s="13">
        <f t="shared" si="15"/>
        <v>71417.810030425549</v>
      </c>
      <c r="O19" s="13">
        <v>0</v>
      </c>
      <c r="P19" s="13"/>
      <c r="Q19" s="13">
        <f t="shared" si="13"/>
        <v>0</v>
      </c>
      <c r="R19" s="13">
        <f t="shared" si="5"/>
        <v>-3.0425553632085212E-5</v>
      </c>
      <c r="S19" s="13">
        <f t="shared" si="6"/>
        <v>-3.0425553632085212E-5</v>
      </c>
      <c r="T19" s="13">
        <f t="shared" si="7"/>
        <v>937500.00090640446</v>
      </c>
      <c r="V19" s="24">
        <f t="shared" si="8"/>
        <v>3.0426E-5</v>
      </c>
    </row>
    <row r="20" spans="1:24" x14ac:dyDescent="0.25">
      <c r="A20" s="8">
        <f t="shared" si="9"/>
        <v>16</v>
      </c>
      <c r="B20" s="9">
        <v>43245</v>
      </c>
      <c r="C20" s="8" t="s">
        <v>11</v>
      </c>
      <c r="D20" s="8" t="s">
        <v>5</v>
      </c>
      <c r="E20" s="8" t="s">
        <v>5</v>
      </c>
      <c r="F20" s="8" t="s">
        <v>11</v>
      </c>
      <c r="G20" s="10">
        <f t="shared" si="10"/>
        <v>937500.00090640446</v>
      </c>
      <c r="H20" s="11">
        <f t="shared" si="11"/>
        <v>0.105</v>
      </c>
      <c r="I20" s="12">
        <f t="shared" si="3"/>
        <v>30</v>
      </c>
      <c r="J20" s="13">
        <f t="shared" si="12"/>
        <v>8090.7534629059282</v>
      </c>
      <c r="K20" s="13">
        <f t="shared" si="4"/>
        <v>8090.75</v>
      </c>
      <c r="L20" s="13">
        <f t="shared" si="14"/>
        <v>8090.7534629059282</v>
      </c>
      <c r="M20" s="13">
        <v>0</v>
      </c>
      <c r="N20" s="13">
        <f t="shared" si="15"/>
        <v>8090.7534629059282</v>
      </c>
      <c r="O20" s="13">
        <v>0</v>
      </c>
      <c r="P20" s="13"/>
      <c r="Q20" s="13">
        <f t="shared" si="13"/>
        <v>0</v>
      </c>
      <c r="R20" s="13">
        <f t="shared" si="5"/>
        <v>-3.4629059282451635E-3</v>
      </c>
      <c r="S20" s="13">
        <f t="shared" si="6"/>
        <v>-3.4629059282451635E-3</v>
      </c>
      <c r="T20" s="13">
        <f t="shared" si="7"/>
        <v>937499.99744349858</v>
      </c>
      <c r="V20" s="24">
        <f t="shared" si="8"/>
        <v>3.462906E-3</v>
      </c>
    </row>
    <row r="21" spans="1:24" x14ac:dyDescent="0.25">
      <c r="A21" s="8">
        <f t="shared" si="9"/>
        <v>17</v>
      </c>
      <c r="B21" s="9">
        <v>43276</v>
      </c>
      <c r="C21" s="8" t="s">
        <v>11</v>
      </c>
      <c r="D21" s="8" t="s">
        <v>5</v>
      </c>
      <c r="E21" s="8" t="s">
        <v>5</v>
      </c>
      <c r="F21" s="8" t="s">
        <v>11</v>
      </c>
      <c r="G21" s="10">
        <f t="shared" si="10"/>
        <v>937499.99744349858</v>
      </c>
      <c r="H21" s="11">
        <f t="shared" si="11"/>
        <v>0.105</v>
      </c>
      <c r="I21" s="12">
        <f t="shared" si="3"/>
        <v>31</v>
      </c>
      <c r="J21" s="13">
        <f t="shared" si="12"/>
        <v>8360.4486455870629</v>
      </c>
      <c r="K21" s="13">
        <f t="shared" si="4"/>
        <v>8360.4500000000007</v>
      </c>
      <c r="L21" s="13">
        <f t="shared" si="14"/>
        <v>8360.4486455870629</v>
      </c>
      <c r="M21" s="13">
        <v>0</v>
      </c>
      <c r="N21" s="13">
        <f t="shared" si="15"/>
        <v>8360.4486455870629</v>
      </c>
      <c r="O21" s="13">
        <v>0</v>
      </c>
      <c r="P21" s="13"/>
      <c r="Q21" s="13">
        <f t="shared" si="13"/>
        <v>0</v>
      </c>
      <c r="R21" s="13">
        <f t="shared" si="5"/>
        <v>1.3544129378715297E-3</v>
      </c>
      <c r="S21" s="13">
        <f t="shared" si="6"/>
        <v>1.3544129378715297E-3</v>
      </c>
      <c r="T21" s="13">
        <f t="shared" si="7"/>
        <v>937499.99879791157</v>
      </c>
      <c r="V21" s="24">
        <f t="shared" si="8"/>
        <v>-1.3544130000000001E-3</v>
      </c>
    </row>
    <row r="22" spans="1:24" x14ac:dyDescent="0.25">
      <c r="A22" s="8">
        <f t="shared" si="9"/>
        <v>18</v>
      </c>
      <c r="B22" s="9">
        <v>43306</v>
      </c>
      <c r="C22" s="8" t="s">
        <v>11</v>
      </c>
      <c r="D22" s="8" t="s">
        <v>5</v>
      </c>
      <c r="E22" s="8" t="s">
        <v>5</v>
      </c>
      <c r="F22" s="8" t="s">
        <v>5</v>
      </c>
      <c r="G22" s="10">
        <f t="shared" si="10"/>
        <v>937499.99879791157</v>
      </c>
      <c r="H22" s="11">
        <f t="shared" si="11"/>
        <v>0.105</v>
      </c>
      <c r="I22" s="12">
        <f t="shared" si="3"/>
        <v>30</v>
      </c>
      <c r="J22" s="13">
        <f t="shared" si="12"/>
        <v>8090.7520598703477</v>
      </c>
      <c r="K22" s="13">
        <f t="shared" si="4"/>
        <v>8090.75</v>
      </c>
      <c r="L22" s="13">
        <f t="shared" si="14"/>
        <v>8090.7520598703477</v>
      </c>
      <c r="M22" s="27">
        <f>M19</f>
        <v>62500</v>
      </c>
      <c r="N22" s="13">
        <f t="shared" si="15"/>
        <v>70590.752059870341</v>
      </c>
      <c r="O22" s="13">
        <v>0</v>
      </c>
      <c r="P22" s="13"/>
      <c r="Q22" s="13">
        <f t="shared" si="13"/>
        <v>0</v>
      </c>
      <c r="R22" s="13">
        <f t="shared" si="5"/>
        <v>-2.0598703476935043E-3</v>
      </c>
      <c r="S22" s="13">
        <f t="shared" si="6"/>
        <v>-2.0598703476935043E-3</v>
      </c>
      <c r="T22" s="13">
        <f t="shared" si="7"/>
        <v>874999.99673804117</v>
      </c>
      <c r="V22" s="24">
        <f t="shared" si="8"/>
        <v>2.0598700000000001E-3</v>
      </c>
    </row>
    <row r="23" spans="1:24" x14ac:dyDescent="0.25">
      <c r="A23" s="8">
        <f t="shared" si="9"/>
        <v>19</v>
      </c>
      <c r="B23" s="9">
        <v>43337</v>
      </c>
      <c r="C23" s="8" t="s">
        <v>11</v>
      </c>
      <c r="D23" s="8" t="s">
        <v>5</v>
      </c>
      <c r="E23" s="8" t="s">
        <v>5</v>
      </c>
      <c r="F23" s="8" t="s">
        <v>11</v>
      </c>
      <c r="G23" s="10">
        <f t="shared" si="10"/>
        <v>874999.99673804117</v>
      </c>
      <c r="H23" s="11">
        <f t="shared" si="11"/>
        <v>0.105</v>
      </c>
      <c r="I23" s="12">
        <f t="shared" si="3"/>
        <v>31</v>
      </c>
      <c r="J23" s="13">
        <f t="shared" si="12"/>
        <v>7803.0842225612987</v>
      </c>
      <c r="K23" s="13">
        <f t="shared" si="4"/>
        <v>7803.08</v>
      </c>
      <c r="L23" s="13">
        <f t="shared" si="14"/>
        <v>7803.0842225612987</v>
      </c>
      <c r="M23" s="13">
        <v>0</v>
      </c>
      <c r="N23" s="13">
        <f t="shared" si="15"/>
        <v>7803.0842225612987</v>
      </c>
      <c r="O23" s="13">
        <v>0</v>
      </c>
      <c r="P23" s="13"/>
      <c r="Q23" s="13">
        <f t="shared" si="13"/>
        <v>0</v>
      </c>
      <c r="R23" s="13">
        <f t="shared" si="5"/>
        <v>-4.2225612987749628E-3</v>
      </c>
      <c r="S23" s="13">
        <f t="shared" si="6"/>
        <v>-4.2225612987749628E-3</v>
      </c>
      <c r="T23" s="13">
        <f t="shared" si="7"/>
        <v>874999.99251547991</v>
      </c>
      <c r="V23" s="24">
        <f t="shared" si="8"/>
        <v>4.2225609999999997E-3</v>
      </c>
    </row>
    <row r="24" spans="1:24" x14ac:dyDescent="0.25">
      <c r="A24" s="8">
        <f t="shared" si="9"/>
        <v>20</v>
      </c>
      <c r="B24" s="9">
        <v>43368</v>
      </c>
      <c r="C24" s="8" t="s">
        <v>11</v>
      </c>
      <c r="D24" s="8" t="s">
        <v>5</v>
      </c>
      <c r="E24" s="8" t="s">
        <v>5</v>
      </c>
      <c r="F24" s="8" t="s">
        <v>11</v>
      </c>
      <c r="G24" s="10">
        <f t="shared" si="10"/>
        <v>874999.99251547991</v>
      </c>
      <c r="H24" s="11">
        <f t="shared" si="11"/>
        <v>0.105</v>
      </c>
      <c r="I24" s="12">
        <f t="shared" si="3"/>
        <v>31</v>
      </c>
      <c r="J24" s="13">
        <f t="shared" si="12"/>
        <v>7803.086347596307</v>
      </c>
      <c r="K24" s="13">
        <f t="shared" si="4"/>
        <v>7803.09</v>
      </c>
      <c r="L24" s="13">
        <f t="shared" si="14"/>
        <v>7803.086347596307</v>
      </c>
      <c r="M24" s="13">
        <v>0</v>
      </c>
      <c r="N24" s="13">
        <f t="shared" si="15"/>
        <v>7803.086347596307</v>
      </c>
      <c r="O24" s="13">
        <v>0</v>
      </c>
      <c r="P24" s="13"/>
      <c r="Q24" s="13">
        <f t="shared" si="13"/>
        <v>0</v>
      </c>
      <c r="R24" s="13">
        <f t="shared" si="5"/>
        <v>3.6524036931950832E-3</v>
      </c>
      <c r="S24" s="13">
        <f t="shared" si="6"/>
        <v>3.6524036931950832E-3</v>
      </c>
      <c r="T24" s="13">
        <f t="shared" si="7"/>
        <v>874999.99616788363</v>
      </c>
      <c r="V24" s="24">
        <f t="shared" si="8"/>
        <v>-3.6524040000000002E-3</v>
      </c>
    </row>
    <row r="25" spans="1:24" x14ac:dyDescent="0.25">
      <c r="A25" s="8">
        <f t="shared" si="9"/>
        <v>21</v>
      </c>
      <c r="B25" s="9">
        <v>43398</v>
      </c>
      <c r="C25" s="8" t="s">
        <v>11</v>
      </c>
      <c r="D25" s="8" t="s">
        <v>5</v>
      </c>
      <c r="E25" s="8" t="s">
        <v>5</v>
      </c>
      <c r="F25" s="8" t="s">
        <v>5</v>
      </c>
      <c r="G25" s="10">
        <f t="shared" si="10"/>
        <v>874999.99616788363</v>
      </c>
      <c r="H25" s="11">
        <f>H24+0.5%</f>
        <v>0.11</v>
      </c>
      <c r="I25" s="12">
        <f t="shared" si="3"/>
        <v>30</v>
      </c>
      <c r="J25" s="13">
        <f t="shared" si="12"/>
        <v>7551.3661775380097</v>
      </c>
      <c r="K25" s="13">
        <f t="shared" si="4"/>
        <v>7551.37</v>
      </c>
      <c r="L25" s="13">
        <f t="shared" si="14"/>
        <v>7551.3661775380097</v>
      </c>
      <c r="M25" s="27">
        <f>M22</f>
        <v>62500</v>
      </c>
      <c r="N25" s="13">
        <f t="shared" si="15"/>
        <v>70051.366177538002</v>
      </c>
      <c r="O25" s="13">
        <v>0</v>
      </c>
      <c r="P25" s="13"/>
      <c r="Q25" s="13">
        <f t="shared" si="13"/>
        <v>0</v>
      </c>
      <c r="R25" s="13">
        <f t="shared" si="5"/>
        <v>3.8224619902393897E-3</v>
      </c>
      <c r="S25" s="13">
        <f t="shared" si="6"/>
        <v>3.8224619902393897E-3</v>
      </c>
      <c r="T25" s="13">
        <f t="shared" si="7"/>
        <v>812499.99999034556</v>
      </c>
      <c r="V25" s="24">
        <f t="shared" si="8"/>
        <v>-3.822462E-3</v>
      </c>
      <c r="W25" s="3"/>
      <c r="X25" s="5"/>
    </row>
    <row r="26" spans="1:24" x14ac:dyDescent="0.25">
      <c r="A26" s="8">
        <f t="shared" si="9"/>
        <v>22</v>
      </c>
      <c r="B26" s="9">
        <v>43429</v>
      </c>
      <c r="C26" s="8" t="s">
        <v>11</v>
      </c>
      <c r="D26" s="8" t="s">
        <v>5</v>
      </c>
      <c r="E26" s="8" t="s">
        <v>5</v>
      </c>
      <c r="F26" s="8" t="s">
        <v>11</v>
      </c>
      <c r="G26" s="10">
        <f t="shared" si="10"/>
        <v>812499.99999034556</v>
      </c>
      <c r="H26" s="11">
        <f t="shared" si="11"/>
        <v>0.11</v>
      </c>
      <c r="I26" s="12">
        <f t="shared" si="3"/>
        <v>31</v>
      </c>
      <c r="J26" s="13">
        <f t="shared" si="12"/>
        <v>7590.7496021053385</v>
      </c>
      <c r="K26" s="13">
        <f t="shared" si="4"/>
        <v>7590.75</v>
      </c>
      <c r="L26" s="13">
        <f t="shared" si="14"/>
        <v>7590.7496021053385</v>
      </c>
      <c r="M26" s="13">
        <v>0</v>
      </c>
      <c r="N26" s="13">
        <f t="shared" si="15"/>
        <v>7590.7496021053385</v>
      </c>
      <c r="O26" s="13">
        <v>0</v>
      </c>
      <c r="P26" s="13"/>
      <c r="Q26" s="13">
        <f t="shared" si="13"/>
        <v>0</v>
      </c>
      <c r="R26" s="13">
        <f t="shared" si="5"/>
        <v>3.9789466154616093E-4</v>
      </c>
      <c r="S26" s="13">
        <f t="shared" si="6"/>
        <v>3.9789466154616093E-4</v>
      </c>
      <c r="T26" s="13">
        <f t="shared" si="7"/>
        <v>812500.00038824021</v>
      </c>
      <c r="V26" s="24">
        <f t="shared" si="8"/>
        <v>-3.97895E-4</v>
      </c>
    </row>
    <row r="27" spans="1:24" x14ac:dyDescent="0.25">
      <c r="A27" s="8">
        <f t="shared" si="9"/>
        <v>23</v>
      </c>
      <c r="B27" s="9">
        <v>43459</v>
      </c>
      <c r="C27" s="8" t="s">
        <v>11</v>
      </c>
      <c r="D27" s="8" t="s">
        <v>5</v>
      </c>
      <c r="E27" s="8" t="s">
        <v>5</v>
      </c>
      <c r="F27" s="8" t="s">
        <v>11</v>
      </c>
      <c r="G27" s="10">
        <f t="shared" si="10"/>
        <v>812500.00038824021</v>
      </c>
      <c r="H27" s="11">
        <f t="shared" si="11"/>
        <v>0.11</v>
      </c>
      <c r="I27" s="12">
        <f t="shared" si="3"/>
        <v>30</v>
      </c>
      <c r="J27" s="13">
        <f t="shared" si="12"/>
        <v>7345.8900165740206</v>
      </c>
      <c r="K27" s="13">
        <f t="shared" si="4"/>
        <v>7345.89</v>
      </c>
      <c r="L27" s="13">
        <f t="shared" si="14"/>
        <v>7345.8900165740206</v>
      </c>
      <c r="M27" s="13">
        <v>0</v>
      </c>
      <c r="N27" s="13">
        <f t="shared" si="15"/>
        <v>7345.8900165740206</v>
      </c>
      <c r="O27" s="13">
        <v>0</v>
      </c>
      <c r="P27" s="13"/>
      <c r="Q27" s="13">
        <f t="shared" si="13"/>
        <v>0</v>
      </c>
      <c r="R27" s="13">
        <f t="shared" si="5"/>
        <v>-1.6574020264670253E-5</v>
      </c>
      <c r="S27" s="13">
        <f t="shared" si="6"/>
        <v>-1.6574020264670253E-5</v>
      </c>
      <c r="T27" s="13">
        <f t="shared" si="7"/>
        <v>812500.00037166616</v>
      </c>
      <c r="V27" s="24">
        <f t="shared" si="8"/>
        <v>1.6574000000000001E-5</v>
      </c>
    </row>
    <row r="28" spans="1:24" x14ac:dyDescent="0.25">
      <c r="A28" s="8">
        <f t="shared" si="9"/>
        <v>24</v>
      </c>
      <c r="B28" s="9">
        <v>43490</v>
      </c>
      <c r="C28" s="8" t="s">
        <v>11</v>
      </c>
      <c r="D28" s="8" t="s">
        <v>5</v>
      </c>
      <c r="E28" s="8" t="s">
        <v>5</v>
      </c>
      <c r="F28" s="8" t="s">
        <v>5</v>
      </c>
      <c r="G28" s="10">
        <f t="shared" si="10"/>
        <v>812500.00037166616</v>
      </c>
      <c r="H28" s="11">
        <f t="shared" si="11"/>
        <v>0.11</v>
      </c>
      <c r="I28" s="12">
        <f t="shared" si="3"/>
        <v>31</v>
      </c>
      <c r="J28" s="13">
        <f t="shared" si="12"/>
        <v>7590.7534447038124</v>
      </c>
      <c r="K28" s="13">
        <f t="shared" si="4"/>
        <v>7590.75</v>
      </c>
      <c r="L28" s="13">
        <f t="shared" si="14"/>
        <v>7590.7534447038124</v>
      </c>
      <c r="M28" s="26">
        <f>ROUNDDOWN(N1*95%,2)</f>
        <v>79166.67</v>
      </c>
      <c r="N28" s="13">
        <f t="shared" si="15"/>
        <v>86757.423444703803</v>
      </c>
      <c r="O28" s="13">
        <v>0</v>
      </c>
      <c r="P28" s="13"/>
      <c r="Q28" s="13">
        <f t="shared" si="13"/>
        <v>0</v>
      </c>
      <c r="R28" s="13">
        <f t="shared" si="5"/>
        <v>-3.4447038124199025E-3</v>
      </c>
      <c r="S28" s="13">
        <f t="shared" si="6"/>
        <v>-3.4447038124199025E-3</v>
      </c>
      <c r="T28" s="13">
        <f t="shared" si="7"/>
        <v>733333.32692696236</v>
      </c>
      <c r="V28" s="24">
        <f t="shared" si="8"/>
        <v>3.4447039999999998E-3</v>
      </c>
      <c r="W28" s="33">
        <f>N1*95%</f>
        <v>79166.672999999995</v>
      </c>
    </row>
    <row r="29" spans="1:24" x14ac:dyDescent="0.25">
      <c r="A29" s="8">
        <f t="shared" si="9"/>
        <v>25</v>
      </c>
      <c r="B29" s="9">
        <v>43521</v>
      </c>
      <c r="C29" s="8" t="s">
        <v>11</v>
      </c>
      <c r="D29" s="8" t="s">
        <v>5</v>
      </c>
      <c r="E29" s="8" t="s">
        <v>5</v>
      </c>
      <c r="F29" s="8" t="s">
        <v>11</v>
      </c>
      <c r="G29" s="10">
        <f t="shared" si="10"/>
        <v>733333.32692696236</v>
      </c>
      <c r="H29" s="11">
        <f t="shared" si="11"/>
        <v>0.11</v>
      </c>
      <c r="I29" s="12">
        <f t="shared" si="3"/>
        <v>31</v>
      </c>
      <c r="J29" s="13">
        <f t="shared" si="12"/>
        <v>6851.1449373641135</v>
      </c>
      <c r="K29" s="13">
        <f t="shared" si="4"/>
        <v>6851.14</v>
      </c>
      <c r="L29" s="13">
        <f t="shared" si="14"/>
        <v>6851.1449373641135</v>
      </c>
      <c r="M29" s="13">
        <v>0</v>
      </c>
      <c r="N29" s="13">
        <f t="shared" si="15"/>
        <v>6851.1449373641135</v>
      </c>
      <c r="O29" s="13">
        <v>0</v>
      </c>
      <c r="P29" s="13"/>
      <c r="Q29" s="13">
        <f t="shared" si="13"/>
        <v>0</v>
      </c>
      <c r="R29" s="13">
        <f t="shared" si="5"/>
        <v>-4.9373641131751356E-3</v>
      </c>
      <c r="S29" s="13">
        <f t="shared" si="6"/>
        <v>-4.9373641131751356E-3</v>
      </c>
      <c r="T29" s="13">
        <f t="shared" si="7"/>
        <v>733333.32198959822</v>
      </c>
      <c r="V29" s="24">
        <f t="shared" si="8"/>
        <v>4.9373639999999996E-3</v>
      </c>
    </row>
    <row r="30" spans="1:24" x14ac:dyDescent="0.25">
      <c r="A30" s="8">
        <f t="shared" si="9"/>
        <v>26</v>
      </c>
      <c r="B30" s="9">
        <v>43549</v>
      </c>
      <c r="C30" s="8" t="s">
        <v>11</v>
      </c>
      <c r="D30" s="8" t="s">
        <v>5</v>
      </c>
      <c r="E30" s="8" t="s">
        <v>5</v>
      </c>
      <c r="F30" s="8" t="s">
        <v>11</v>
      </c>
      <c r="G30" s="10">
        <f t="shared" si="10"/>
        <v>733333.32198959822</v>
      </c>
      <c r="H30" s="11">
        <f t="shared" si="11"/>
        <v>0.11</v>
      </c>
      <c r="I30" s="12">
        <f t="shared" si="3"/>
        <v>28</v>
      </c>
      <c r="J30" s="13">
        <f t="shared" si="12"/>
        <v>6188.1326955228014</v>
      </c>
      <c r="K30" s="13">
        <f t="shared" si="4"/>
        <v>6188.13</v>
      </c>
      <c r="L30" s="13">
        <f t="shared" si="14"/>
        <v>6188.1326955228014</v>
      </c>
      <c r="M30" s="13">
        <v>0</v>
      </c>
      <c r="N30" s="13">
        <f t="shared" si="15"/>
        <v>6188.1326955228014</v>
      </c>
      <c r="O30" s="13">
        <v>0</v>
      </c>
      <c r="P30" s="13"/>
      <c r="Q30" s="13">
        <f t="shared" si="13"/>
        <v>0</v>
      </c>
      <c r="R30" s="13">
        <f t="shared" si="5"/>
        <v>-2.6955228013321175E-3</v>
      </c>
      <c r="S30" s="13">
        <f t="shared" si="6"/>
        <v>-2.6955228013321175E-3</v>
      </c>
      <c r="T30" s="13">
        <f t="shared" si="7"/>
        <v>733333.31929407537</v>
      </c>
      <c r="V30" s="24">
        <f t="shared" si="8"/>
        <v>2.695523E-3</v>
      </c>
    </row>
    <row r="31" spans="1:24" x14ac:dyDescent="0.25">
      <c r="A31" s="8">
        <f t="shared" si="9"/>
        <v>27</v>
      </c>
      <c r="B31" s="9">
        <v>43580</v>
      </c>
      <c r="C31" s="8" t="s">
        <v>11</v>
      </c>
      <c r="D31" s="8" t="s">
        <v>5</v>
      </c>
      <c r="E31" s="8" t="s">
        <v>5</v>
      </c>
      <c r="F31" s="8" t="s">
        <v>5</v>
      </c>
      <c r="G31" s="10">
        <f t="shared" si="10"/>
        <v>733333.31929407537</v>
      </c>
      <c r="H31" s="11">
        <f t="shared" si="11"/>
        <v>0.11</v>
      </c>
      <c r="I31" s="12">
        <f t="shared" si="3"/>
        <v>31</v>
      </c>
      <c r="J31" s="13">
        <f t="shared" si="12"/>
        <v>6851.144116873128</v>
      </c>
      <c r="K31" s="13">
        <f t="shared" si="4"/>
        <v>6851.14</v>
      </c>
      <c r="L31" s="13">
        <f t="shared" si="14"/>
        <v>6851.144116873128</v>
      </c>
      <c r="M31" s="27">
        <f>M28</f>
        <v>79166.67</v>
      </c>
      <c r="N31" s="13">
        <f t="shared" si="15"/>
        <v>86017.814116873124</v>
      </c>
      <c r="O31" s="13">
        <v>0</v>
      </c>
      <c r="P31" s="13"/>
      <c r="Q31" s="13">
        <f t="shared" si="13"/>
        <v>0</v>
      </c>
      <c r="R31" s="13">
        <f t="shared" si="5"/>
        <v>-4.1168731277139159E-3</v>
      </c>
      <c r="S31" s="13">
        <f t="shared" si="6"/>
        <v>-4.1168731277139159E-3</v>
      </c>
      <c r="T31" s="13">
        <f t="shared" si="7"/>
        <v>654166.64517720218</v>
      </c>
      <c r="V31" s="24">
        <f t="shared" si="8"/>
        <v>4.1168730000000001E-3</v>
      </c>
    </row>
    <row r="32" spans="1:24" x14ac:dyDescent="0.25">
      <c r="A32" s="8">
        <f t="shared" si="9"/>
        <v>28</v>
      </c>
      <c r="B32" s="9">
        <v>43610</v>
      </c>
      <c r="C32" s="8" t="s">
        <v>11</v>
      </c>
      <c r="D32" s="8" t="s">
        <v>5</v>
      </c>
      <c r="E32" s="8" t="s">
        <v>5</v>
      </c>
      <c r="F32" s="8" t="s">
        <v>11</v>
      </c>
      <c r="G32" s="10">
        <f t="shared" si="10"/>
        <v>654166.64517720218</v>
      </c>
      <c r="H32" s="11">
        <f t="shared" si="11"/>
        <v>0.11</v>
      </c>
      <c r="I32" s="12">
        <f t="shared" si="3"/>
        <v>30</v>
      </c>
      <c r="J32" s="13">
        <f t="shared" si="12"/>
        <v>5914.3874842285268</v>
      </c>
      <c r="K32" s="13">
        <f t="shared" si="4"/>
        <v>5914.39</v>
      </c>
      <c r="L32" s="13">
        <f t="shared" si="14"/>
        <v>5914.3874842285268</v>
      </c>
      <c r="M32" s="13">
        <v>0</v>
      </c>
      <c r="N32" s="13">
        <f t="shared" si="15"/>
        <v>5914.3874842285268</v>
      </c>
      <c r="O32" s="13">
        <v>0</v>
      </c>
      <c r="P32" s="13"/>
      <c r="Q32" s="13">
        <f t="shared" si="13"/>
        <v>0</v>
      </c>
      <c r="R32" s="13">
        <f t="shared" si="5"/>
        <v>2.5157714735541958E-3</v>
      </c>
      <c r="S32" s="13">
        <f t="shared" si="6"/>
        <v>2.5157714735541958E-3</v>
      </c>
      <c r="T32" s="13">
        <f t="shared" si="7"/>
        <v>654166.64769297361</v>
      </c>
      <c r="V32" s="24">
        <f t="shared" si="8"/>
        <v>-2.515771E-3</v>
      </c>
    </row>
    <row r="33" spans="1:24" x14ac:dyDescent="0.25">
      <c r="A33" s="8">
        <f t="shared" si="9"/>
        <v>29</v>
      </c>
      <c r="B33" s="9">
        <v>43641</v>
      </c>
      <c r="C33" s="8" t="s">
        <v>11</v>
      </c>
      <c r="D33" s="8" t="s">
        <v>5</v>
      </c>
      <c r="E33" s="8" t="s">
        <v>5</v>
      </c>
      <c r="F33" s="8" t="s">
        <v>11</v>
      </c>
      <c r="G33" s="10">
        <f t="shared" si="10"/>
        <v>654166.64769297361</v>
      </c>
      <c r="H33" s="11">
        <f t="shared" si="11"/>
        <v>0.11</v>
      </c>
      <c r="I33" s="12">
        <f t="shared" si="3"/>
        <v>31</v>
      </c>
      <c r="J33" s="13">
        <f t="shared" si="12"/>
        <v>6111.5269873332199</v>
      </c>
      <c r="K33" s="13">
        <f t="shared" si="4"/>
        <v>6111.53</v>
      </c>
      <c r="L33" s="13">
        <f t="shared" si="14"/>
        <v>6111.5269873332199</v>
      </c>
      <c r="M33" s="13">
        <v>0</v>
      </c>
      <c r="N33" s="13">
        <f t="shared" si="15"/>
        <v>6111.5269873332199</v>
      </c>
      <c r="O33" s="13">
        <v>0</v>
      </c>
      <c r="P33" s="13"/>
      <c r="Q33" s="13">
        <f t="shared" si="13"/>
        <v>0</v>
      </c>
      <c r="R33" s="13">
        <f t="shared" si="5"/>
        <v>3.0126667797958362E-3</v>
      </c>
      <c r="S33" s="13">
        <f t="shared" si="6"/>
        <v>3.0126667797958362E-3</v>
      </c>
      <c r="T33" s="13">
        <f t="shared" si="7"/>
        <v>654166.65070564044</v>
      </c>
      <c r="V33" s="24">
        <f t="shared" si="8"/>
        <v>-3.0126670000000001E-3</v>
      </c>
    </row>
    <row r="34" spans="1:24" x14ac:dyDescent="0.25">
      <c r="A34" s="8">
        <f t="shared" si="9"/>
        <v>30</v>
      </c>
      <c r="B34" s="9">
        <v>43671</v>
      </c>
      <c r="C34" s="8" t="s">
        <v>11</v>
      </c>
      <c r="D34" s="8" t="s">
        <v>5</v>
      </c>
      <c r="E34" s="8" t="s">
        <v>5</v>
      </c>
      <c r="F34" s="8" t="s">
        <v>5</v>
      </c>
      <c r="G34" s="10">
        <f t="shared" si="10"/>
        <v>654166.65070564044</v>
      </c>
      <c r="H34" s="11">
        <f>H33+0.5%</f>
        <v>0.115</v>
      </c>
      <c r="I34" s="12">
        <f t="shared" si="3"/>
        <v>30</v>
      </c>
      <c r="J34" s="13">
        <f t="shared" si="12"/>
        <v>5914.3804046716677</v>
      </c>
      <c r="K34" s="13">
        <f t="shared" si="4"/>
        <v>5914.38</v>
      </c>
      <c r="L34" s="13">
        <f t="shared" si="14"/>
        <v>5914.3804046716677</v>
      </c>
      <c r="M34" s="27">
        <f>M31</f>
        <v>79166.67</v>
      </c>
      <c r="N34" s="13">
        <f t="shared" si="15"/>
        <v>85081.050404671667</v>
      </c>
      <c r="O34" s="13">
        <v>0</v>
      </c>
      <c r="P34" s="13"/>
      <c r="Q34" s="13">
        <f t="shared" si="13"/>
        <v>0</v>
      </c>
      <c r="R34" s="13">
        <f t="shared" si="5"/>
        <v>-4.0467166763846762E-4</v>
      </c>
      <c r="S34" s="13">
        <f t="shared" si="6"/>
        <v>-4.0467166763846762E-4</v>
      </c>
      <c r="T34" s="13">
        <f t="shared" si="7"/>
        <v>574999.98030096875</v>
      </c>
      <c r="V34" s="24">
        <f t="shared" si="8"/>
        <v>4.0467200000000002E-4</v>
      </c>
      <c r="W34" s="3"/>
      <c r="X34" s="5"/>
    </row>
    <row r="35" spans="1:24" x14ac:dyDescent="0.25">
      <c r="A35" s="8">
        <f t="shared" si="9"/>
        <v>31</v>
      </c>
      <c r="B35" s="9">
        <v>43702</v>
      </c>
      <c r="C35" s="8" t="s">
        <v>11</v>
      </c>
      <c r="D35" s="8" t="s">
        <v>5</v>
      </c>
      <c r="E35" s="8" t="s">
        <v>5</v>
      </c>
      <c r="F35" s="8" t="s">
        <v>11</v>
      </c>
      <c r="G35" s="10">
        <f t="shared" si="10"/>
        <v>574999.98030096875</v>
      </c>
      <c r="H35" s="11">
        <f t="shared" si="11"/>
        <v>0.115</v>
      </c>
      <c r="I35" s="12">
        <f t="shared" si="3"/>
        <v>31</v>
      </c>
      <c r="J35" s="13">
        <f t="shared" si="12"/>
        <v>5616.0961026800915</v>
      </c>
      <c r="K35" s="13">
        <f t="shared" si="4"/>
        <v>5616.1</v>
      </c>
      <c r="L35" s="13">
        <f t="shared" si="14"/>
        <v>5616.0961026800915</v>
      </c>
      <c r="M35" s="13">
        <v>0</v>
      </c>
      <c r="N35" s="13">
        <f t="shared" si="15"/>
        <v>5616.0961026800915</v>
      </c>
      <c r="O35" s="13">
        <v>0</v>
      </c>
      <c r="P35" s="13"/>
      <c r="Q35" s="13">
        <f t="shared" si="13"/>
        <v>0</v>
      </c>
      <c r="R35" s="13">
        <f t="shared" si="5"/>
        <v>3.8973199089014088E-3</v>
      </c>
      <c r="S35" s="13">
        <f t="shared" si="6"/>
        <v>3.8973199089014088E-3</v>
      </c>
      <c r="T35" s="13">
        <f t="shared" si="7"/>
        <v>574999.98419828864</v>
      </c>
      <c r="V35" s="24">
        <f t="shared" si="8"/>
        <v>-3.8973200000000001E-3</v>
      </c>
    </row>
    <row r="36" spans="1:24" x14ac:dyDescent="0.25">
      <c r="A36" s="8">
        <f t="shared" si="9"/>
        <v>32</v>
      </c>
      <c r="B36" s="9">
        <v>43733</v>
      </c>
      <c r="C36" s="8" t="s">
        <v>11</v>
      </c>
      <c r="D36" s="8" t="s">
        <v>5</v>
      </c>
      <c r="E36" s="8" t="s">
        <v>5</v>
      </c>
      <c r="F36" s="8" t="s">
        <v>11</v>
      </c>
      <c r="G36" s="10">
        <f t="shared" si="10"/>
        <v>574999.98419828864</v>
      </c>
      <c r="H36" s="11">
        <f t="shared" si="11"/>
        <v>0.115</v>
      </c>
      <c r="I36" s="12">
        <f t="shared" si="3"/>
        <v>31</v>
      </c>
      <c r="J36" s="13">
        <f t="shared" si="12"/>
        <v>5616.0918387536967</v>
      </c>
      <c r="K36" s="13">
        <f t="shared" si="4"/>
        <v>5616.09</v>
      </c>
      <c r="L36" s="13">
        <f t="shared" si="14"/>
        <v>5616.0918387536967</v>
      </c>
      <c r="M36" s="13">
        <v>0</v>
      </c>
      <c r="N36" s="13">
        <f t="shared" si="15"/>
        <v>5616.0918387536967</v>
      </c>
      <c r="O36" s="13">
        <v>0</v>
      </c>
      <c r="P36" s="13"/>
      <c r="Q36" s="13">
        <f t="shared" si="13"/>
        <v>0</v>
      </c>
      <c r="R36" s="13">
        <f t="shared" si="5"/>
        <v>-1.8387536965747131E-3</v>
      </c>
      <c r="S36" s="13">
        <f t="shared" si="6"/>
        <v>-1.8387536965747131E-3</v>
      </c>
      <c r="T36" s="13">
        <f t="shared" si="7"/>
        <v>574999.98235953494</v>
      </c>
      <c r="V36" s="24">
        <f t="shared" si="8"/>
        <v>1.838754E-3</v>
      </c>
    </row>
    <row r="37" spans="1:24" x14ac:dyDescent="0.25">
      <c r="A37" s="8">
        <f t="shared" si="9"/>
        <v>33</v>
      </c>
      <c r="B37" s="9">
        <v>43763</v>
      </c>
      <c r="C37" s="8" t="s">
        <v>11</v>
      </c>
      <c r="D37" s="8" t="s">
        <v>5</v>
      </c>
      <c r="E37" s="8" t="s">
        <v>5</v>
      </c>
      <c r="F37" s="8" t="s">
        <v>5</v>
      </c>
      <c r="G37" s="10">
        <f t="shared" si="10"/>
        <v>574999.98235953494</v>
      </c>
      <c r="H37" s="11">
        <f t="shared" si="11"/>
        <v>0.115</v>
      </c>
      <c r="I37" s="12">
        <f t="shared" si="3"/>
        <v>30</v>
      </c>
      <c r="J37" s="13">
        <f t="shared" si="12"/>
        <v>5434.9331788646732</v>
      </c>
      <c r="K37" s="13">
        <f t="shared" si="4"/>
        <v>5434.93</v>
      </c>
      <c r="L37" s="13">
        <f t="shared" si="14"/>
        <v>5434.9331788646732</v>
      </c>
      <c r="M37" s="26">
        <f>ROUNDDOWN(N1*105%,2)</f>
        <v>87500</v>
      </c>
      <c r="N37" s="13">
        <f t="shared" si="15"/>
        <v>92934.933178864667</v>
      </c>
      <c r="O37" s="13">
        <v>0</v>
      </c>
      <c r="P37" s="13"/>
      <c r="Q37" s="13">
        <f t="shared" si="13"/>
        <v>0</v>
      </c>
      <c r="R37" s="13">
        <f t="shared" si="5"/>
        <v>-3.1788646729182801E-3</v>
      </c>
      <c r="S37" s="13">
        <f t="shared" si="6"/>
        <v>-3.1788646729182801E-3</v>
      </c>
      <c r="T37" s="13">
        <f t="shared" si="7"/>
        <v>487499.97918067029</v>
      </c>
      <c r="V37" s="24">
        <f t="shared" si="8"/>
        <v>3.1788649999999999E-3</v>
      </c>
    </row>
    <row r="38" spans="1:24" x14ac:dyDescent="0.25">
      <c r="A38" s="8">
        <f t="shared" si="9"/>
        <v>34</v>
      </c>
      <c r="B38" s="9">
        <v>43794</v>
      </c>
      <c r="C38" s="8" t="s">
        <v>11</v>
      </c>
      <c r="D38" s="8" t="s">
        <v>5</v>
      </c>
      <c r="E38" s="8" t="s">
        <v>5</v>
      </c>
      <c r="F38" s="8" t="s">
        <v>11</v>
      </c>
      <c r="G38" s="10">
        <f t="shared" si="10"/>
        <v>487499.97918067029</v>
      </c>
      <c r="H38" s="11">
        <f t="shared" si="11"/>
        <v>0.115</v>
      </c>
      <c r="I38" s="12">
        <f t="shared" si="3"/>
        <v>31</v>
      </c>
      <c r="J38" s="13">
        <f t="shared" si="12"/>
        <v>4761.4755782597658</v>
      </c>
      <c r="K38" s="13">
        <f t="shared" si="4"/>
        <v>4761.4799999999996</v>
      </c>
      <c r="L38" s="13">
        <f t="shared" si="14"/>
        <v>4761.4755782597658</v>
      </c>
      <c r="M38" s="13">
        <v>0</v>
      </c>
      <c r="N38" s="13">
        <f t="shared" si="15"/>
        <v>4761.4755782597658</v>
      </c>
      <c r="O38" s="13">
        <v>0</v>
      </c>
      <c r="P38" s="13"/>
      <c r="Q38" s="13">
        <f t="shared" si="13"/>
        <v>0</v>
      </c>
      <c r="R38" s="13">
        <f t="shared" si="5"/>
        <v>4.4217402337380918E-3</v>
      </c>
      <c r="S38" s="13">
        <f t="shared" si="6"/>
        <v>4.4217402337380918E-3</v>
      </c>
      <c r="T38" s="13">
        <f t="shared" si="7"/>
        <v>487499.98360241053</v>
      </c>
      <c r="V38" s="24">
        <f t="shared" si="8"/>
        <v>-4.4217400000000004E-3</v>
      </c>
    </row>
    <row r="39" spans="1:24" x14ac:dyDescent="0.25">
      <c r="A39" s="8">
        <f t="shared" si="9"/>
        <v>35</v>
      </c>
      <c r="B39" s="9">
        <v>43824</v>
      </c>
      <c r="C39" s="8" t="s">
        <v>11</v>
      </c>
      <c r="D39" s="8" t="s">
        <v>5</v>
      </c>
      <c r="E39" s="8" t="s">
        <v>5</v>
      </c>
      <c r="F39" s="8" t="s">
        <v>11</v>
      </c>
      <c r="G39" s="10">
        <f t="shared" si="10"/>
        <v>487499.98360241053</v>
      </c>
      <c r="H39" s="11">
        <f t="shared" si="11"/>
        <v>0.115</v>
      </c>
      <c r="I39" s="12">
        <f t="shared" si="3"/>
        <v>30</v>
      </c>
      <c r="J39" s="13">
        <f t="shared" si="12"/>
        <v>4607.8721355978532</v>
      </c>
      <c r="K39" s="13">
        <f t="shared" si="4"/>
        <v>4607.87</v>
      </c>
      <c r="L39" s="13">
        <f t="shared" si="14"/>
        <v>4607.8721355978532</v>
      </c>
      <c r="M39" s="13">
        <v>0</v>
      </c>
      <c r="N39" s="13">
        <f t="shared" si="15"/>
        <v>4607.8721355978532</v>
      </c>
      <c r="O39" s="13">
        <v>0</v>
      </c>
      <c r="P39" s="13"/>
      <c r="Q39" s="13">
        <f t="shared" si="13"/>
        <v>0</v>
      </c>
      <c r="R39" s="13">
        <f t="shared" si="5"/>
        <v>-2.1355978533392772E-3</v>
      </c>
      <c r="S39" s="13">
        <f t="shared" si="6"/>
        <v>-2.1355978533392772E-3</v>
      </c>
      <c r="T39" s="13">
        <f t="shared" si="7"/>
        <v>487499.98146681266</v>
      </c>
      <c r="V39" s="24">
        <f t="shared" si="8"/>
        <v>2.1355979999999998E-3</v>
      </c>
    </row>
    <row r="40" spans="1:24" x14ac:dyDescent="0.25">
      <c r="A40" s="8">
        <f t="shared" si="9"/>
        <v>36</v>
      </c>
      <c r="B40" s="9">
        <v>43855</v>
      </c>
      <c r="C40" s="8" t="s">
        <v>11</v>
      </c>
      <c r="D40" s="8" t="s">
        <v>5</v>
      </c>
      <c r="E40" s="8" t="s">
        <v>5</v>
      </c>
      <c r="F40" s="8" t="s">
        <v>5</v>
      </c>
      <c r="G40" s="10">
        <f t="shared" si="10"/>
        <v>487499.98146681266</v>
      </c>
      <c r="H40" s="11">
        <f t="shared" si="11"/>
        <v>0.115</v>
      </c>
      <c r="I40" s="12">
        <f t="shared" si="3"/>
        <v>31</v>
      </c>
      <c r="J40" s="13">
        <f t="shared" si="12"/>
        <v>4761.4745573218006</v>
      </c>
      <c r="K40" s="13">
        <f t="shared" si="4"/>
        <v>4761.47</v>
      </c>
      <c r="L40" s="13">
        <f t="shared" si="14"/>
        <v>4761.4745573218006</v>
      </c>
      <c r="M40" s="27">
        <f>M37</f>
        <v>87500</v>
      </c>
      <c r="N40" s="13">
        <f t="shared" si="15"/>
        <v>92261.474557321795</v>
      </c>
      <c r="O40" s="13">
        <v>0</v>
      </c>
      <c r="P40" s="13"/>
      <c r="Q40" s="13">
        <f t="shared" si="13"/>
        <v>0</v>
      </c>
      <c r="R40" s="13">
        <f t="shared" si="5"/>
        <v>-4.5573218003482907E-3</v>
      </c>
      <c r="S40" s="13">
        <f t="shared" si="6"/>
        <v>-4.5573218003482907E-3</v>
      </c>
      <c r="T40" s="13">
        <f t="shared" si="7"/>
        <v>399999.97690949088</v>
      </c>
      <c r="V40" s="24">
        <f t="shared" si="8"/>
        <v>4.5573219999999999E-3</v>
      </c>
    </row>
    <row r="41" spans="1:24" x14ac:dyDescent="0.25">
      <c r="A41" s="8">
        <f t="shared" si="9"/>
        <v>37</v>
      </c>
      <c r="B41" s="9">
        <v>43886</v>
      </c>
      <c r="C41" s="8" t="s">
        <v>11</v>
      </c>
      <c r="D41" s="8" t="s">
        <v>5</v>
      </c>
      <c r="E41" s="8" t="s">
        <v>5</v>
      </c>
      <c r="F41" s="8" t="s">
        <v>11</v>
      </c>
      <c r="G41" s="10">
        <f t="shared" si="10"/>
        <v>399999.97690949088</v>
      </c>
      <c r="H41" s="11">
        <f t="shared" si="11"/>
        <v>0.115</v>
      </c>
      <c r="I41" s="12">
        <f t="shared" si="3"/>
        <v>31</v>
      </c>
      <c r="J41" s="13">
        <f t="shared" si="12"/>
        <v>3906.8536468626439</v>
      </c>
      <c r="K41" s="13">
        <f t="shared" si="4"/>
        <v>3906.85</v>
      </c>
      <c r="L41" s="13">
        <f t="shared" si="14"/>
        <v>3906.8536468626439</v>
      </c>
      <c r="M41" s="13">
        <v>0</v>
      </c>
      <c r="N41" s="13">
        <f t="shared" si="15"/>
        <v>3906.8536468626439</v>
      </c>
      <c r="O41" s="13">
        <v>0</v>
      </c>
      <c r="P41" s="13"/>
      <c r="Q41" s="13">
        <f t="shared" si="13"/>
        <v>0</v>
      </c>
      <c r="R41" s="13">
        <f t="shared" si="5"/>
        <v>-3.6468626440182561E-3</v>
      </c>
      <c r="S41" s="13">
        <f t="shared" si="6"/>
        <v>-3.6468626440182561E-3</v>
      </c>
      <c r="T41" s="13">
        <f t="shared" si="7"/>
        <v>399999.97326262825</v>
      </c>
      <c r="V41" s="24">
        <f t="shared" si="8"/>
        <v>3.6468630000000002E-3</v>
      </c>
    </row>
    <row r="42" spans="1:24" x14ac:dyDescent="0.25">
      <c r="A42" s="8">
        <f t="shared" si="9"/>
        <v>38</v>
      </c>
      <c r="B42" s="9">
        <v>43915</v>
      </c>
      <c r="C42" s="8" t="s">
        <v>11</v>
      </c>
      <c r="D42" s="8" t="s">
        <v>5</v>
      </c>
      <c r="E42" s="8" t="s">
        <v>5</v>
      </c>
      <c r="F42" s="8" t="s">
        <v>11</v>
      </c>
      <c r="G42" s="10">
        <f t="shared" si="10"/>
        <v>399999.97326262825</v>
      </c>
      <c r="H42" s="11">
        <f t="shared" si="11"/>
        <v>0.115</v>
      </c>
      <c r="I42" s="12">
        <f t="shared" si="3"/>
        <v>29</v>
      </c>
      <c r="J42" s="13">
        <f t="shared" si="12"/>
        <v>3654.7979231119457</v>
      </c>
      <c r="K42" s="13">
        <f t="shared" si="4"/>
        <v>3654.8</v>
      </c>
      <c r="L42" s="13">
        <f t="shared" si="14"/>
        <v>3654.7979231119457</v>
      </c>
      <c r="M42" s="13">
        <v>0</v>
      </c>
      <c r="N42" s="13">
        <f t="shared" si="15"/>
        <v>3654.7979231119457</v>
      </c>
      <c r="O42" s="13">
        <v>0</v>
      </c>
      <c r="P42" s="13"/>
      <c r="Q42" s="13">
        <f t="shared" si="13"/>
        <v>0</v>
      </c>
      <c r="R42" s="13">
        <f t="shared" si="5"/>
        <v>2.0768880544892454E-3</v>
      </c>
      <c r="S42" s="13">
        <f t="shared" si="6"/>
        <v>2.0768880544892454E-3</v>
      </c>
      <c r="T42" s="13">
        <f t="shared" si="7"/>
        <v>399999.9753395163</v>
      </c>
      <c r="V42" s="24">
        <f t="shared" si="8"/>
        <v>-2.0768879999999998E-3</v>
      </c>
    </row>
    <row r="43" spans="1:24" x14ac:dyDescent="0.25">
      <c r="A43" s="8">
        <f t="shared" si="9"/>
        <v>39</v>
      </c>
      <c r="B43" s="9">
        <v>43946</v>
      </c>
      <c r="C43" s="8" t="s">
        <v>11</v>
      </c>
      <c r="D43" s="8" t="s">
        <v>5</v>
      </c>
      <c r="E43" s="8" t="s">
        <v>5</v>
      </c>
      <c r="F43" s="8" t="s">
        <v>5</v>
      </c>
      <c r="G43" s="10">
        <f t="shared" si="10"/>
        <v>399999.9753395163</v>
      </c>
      <c r="H43" s="11">
        <f>H42+0.5%</f>
        <v>0.12000000000000001</v>
      </c>
      <c r="I43" s="12">
        <f t="shared" si="3"/>
        <v>31</v>
      </c>
      <c r="J43" s="13">
        <f t="shared" si="12"/>
        <v>3906.8469973185088</v>
      </c>
      <c r="K43" s="13">
        <f t="shared" si="4"/>
        <v>3906.85</v>
      </c>
      <c r="L43" s="13">
        <f t="shared" si="14"/>
        <v>3906.8469973185088</v>
      </c>
      <c r="M43" s="27">
        <f>M40</f>
        <v>87500</v>
      </c>
      <c r="N43" s="13">
        <f t="shared" si="15"/>
        <v>91406.846997318513</v>
      </c>
      <c r="O43" s="13">
        <v>0</v>
      </c>
      <c r="P43" s="13"/>
      <c r="Q43" s="13">
        <f t="shared" si="13"/>
        <v>0</v>
      </c>
      <c r="R43" s="13">
        <f t="shared" si="5"/>
        <v>3.0026814911252586E-3</v>
      </c>
      <c r="S43" s="13">
        <f t="shared" si="6"/>
        <v>3.0026814911252586E-3</v>
      </c>
      <c r="T43" s="13">
        <f t="shared" si="7"/>
        <v>312499.97834219778</v>
      </c>
      <c r="V43" s="24">
        <f t="shared" si="8"/>
        <v>-3.0026810000000001E-3</v>
      </c>
      <c r="W43" s="3"/>
      <c r="X43" s="5"/>
    </row>
    <row r="44" spans="1:24" x14ac:dyDescent="0.25">
      <c r="A44" s="8">
        <f t="shared" si="9"/>
        <v>40</v>
      </c>
      <c r="B44" s="9">
        <v>43976</v>
      </c>
      <c r="C44" s="8" t="s">
        <v>11</v>
      </c>
      <c r="D44" s="8" t="s">
        <v>5</v>
      </c>
      <c r="E44" s="8" t="s">
        <v>5</v>
      </c>
      <c r="F44" s="8" t="s">
        <v>11</v>
      </c>
      <c r="G44" s="10">
        <f t="shared" si="10"/>
        <v>312499.97834219778</v>
      </c>
      <c r="H44" s="11">
        <f t="shared" si="11"/>
        <v>0.12000000000000001</v>
      </c>
      <c r="I44" s="12">
        <f t="shared" si="3"/>
        <v>30</v>
      </c>
      <c r="J44" s="13">
        <f t="shared" si="12"/>
        <v>3082.188564529718</v>
      </c>
      <c r="K44" s="13">
        <f t="shared" si="4"/>
        <v>3082.19</v>
      </c>
      <c r="L44" s="13">
        <f t="shared" si="14"/>
        <v>3082.188564529718</v>
      </c>
      <c r="M44" s="13">
        <v>0</v>
      </c>
      <c r="N44" s="13">
        <f t="shared" si="15"/>
        <v>3082.188564529718</v>
      </c>
      <c r="O44" s="13">
        <v>0</v>
      </c>
      <c r="P44" s="13"/>
      <c r="Q44" s="13">
        <f t="shared" si="13"/>
        <v>0</v>
      </c>
      <c r="R44" s="13">
        <f t="shared" si="5"/>
        <v>1.435470282103779E-3</v>
      </c>
      <c r="S44" s="13">
        <f t="shared" si="6"/>
        <v>1.435470282103779E-3</v>
      </c>
      <c r="T44" s="13">
        <f t="shared" si="7"/>
        <v>312499.97977766808</v>
      </c>
      <c r="V44" s="24">
        <f t="shared" si="8"/>
        <v>-1.4354700000000001E-3</v>
      </c>
    </row>
    <row r="45" spans="1:24" x14ac:dyDescent="0.25">
      <c r="A45" s="8">
        <f t="shared" si="9"/>
        <v>41</v>
      </c>
      <c r="B45" s="9">
        <v>44007</v>
      </c>
      <c r="C45" s="8" t="s">
        <v>11</v>
      </c>
      <c r="D45" s="8" t="s">
        <v>5</v>
      </c>
      <c r="E45" s="8" t="s">
        <v>5</v>
      </c>
      <c r="F45" s="8" t="s">
        <v>11</v>
      </c>
      <c r="G45" s="10">
        <f t="shared" si="10"/>
        <v>312499.97977766808</v>
      </c>
      <c r="H45" s="11">
        <f t="shared" si="11"/>
        <v>0.12000000000000001</v>
      </c>
      <c r="I45" s="12">
        <f t="shared" si="3"/>
        <v>31</v>
      </c>
      <c r="J45" s="13">
        <f t="shared" si="12"/>
        <v>3184.9298652777402</v>
      </c>
      <c r="K45" s="13">
        <f t="shared" si="4"/>
        <v>3184.93</v>
      </c>
      <c r="L45" s="13">
        <f t="shared" si="14"/>
        <v>3184.9298652777402</v>
      </c>
      <c r="M45" s="13">
        <v>0</v>
      </c>
      <c r="N45" s="13">
        <f t="shared" si="15"/>
        <v>3184.9298652777402</v>
      </c>
      <c r="O45" s="13">
        <v>0</v>
      </c>
      <c r="P45" s="13"/>
      <c r="Q45" s="13">
        <f t="shared" si="13"/>
        <v>0</v>
      </c>
      <c r="R45" s="13">
        <f t="shared" si="5"/>
        <v>1.3472225964505924E-4</v>
      </c>
      <c r="S45" s="13">
        <f t="shared" si="6"/>
        <v>1.3472225964505924E-4</v>
      </c>
      <c r="T45" s="13">
        <f t="shared" si="7"/>
        <v>312499.97991239035</v>
      </c>
      <c r="V45" s="24">
        <f t="shared" si="8"/>
        <v>-1.3472199999999999E-4</v>
      </c>
    </row>
    <row r="46" spans="1:24" x14ac:dyDescent="0.25">
      <c r="A46" s="8">
        <f t="shared" si="9"/>
        <v>42</v>
      </c>
      <c r="B46" s="9">
        <v>44037</v>
      </c>
      <c r="C46" s="8" t="s">
        <v>11</v>
      </c>
      <c r="D46" s="8" t="s">
        <v>5</v>
      </c>
      <c r="E46" s="8" t="s">
        <v>5</v>
      </c>
      <c r="F46" s="8" t="s">
        <v>5</v>
      </c>
      <c r="G46" s="10">
        <f t="shared" si="10"/>
        <v>312499.97991239035</v>
      </c>
      <c r="H46" s="11">
        <f t="shared" si="11"/>
        <v>0.12000000000000001</v>
      </c>
      <c r="I46" s="12">
        <f t="shared" si="3"/>
        <v>30</v>
      </c>
      <c r="J46" s="13">
        <f t="shared" si="12"/>
        <v>3082.1914479755487</v>
      </c>
      <c r="K46" s="13">
        <f t="shared" si="4"/>
        <v>3082.19</v>
      </c>
      <c r="L46" s="13">
        <f t="shared" si="14"/>
        <v>3082.1914479755487</v>
      </c>
      <c r="M46" s="26">
        <f>ROUNDDOWN(N1*125%,2)</f>
        <v>104166.67</v>
      </c>
      <c r="N46" s="13">
        <f t="shared" si="15"/>
        <v>107248.86144797555</v>
      </c>
      <c r="O46" s="13">
        <v>0</v>
      </c>
      <c r="P46" s="13"/>
      <c r="Q46" s="13">
        <f t="shared" si="13"/>
        <v>0</v>
      </c>
      <c r="R46" s="13">
        <f t="shared" si="5"/>
        <v>-1.4479755486718204E-3</v>
      </c>
      <c r="S46" s="13">
        <f t="shared" si="6"/>
        <v>-1.4479755486718204E-3</v>
      </c>
      <c r="T46" s="13">
        <f t="shared" si="7"/>
        <v>208333.30846441482</v>
      </c>
      <c r="V46" s="24">
        <f t="shared" si="8"/>
        <v>1.4479759999999999E-3</v>
      </c>
    </row>
    <row r="47" spans="1:24" x14ac:dyDescent="0.25">
      <c r="A47" s="8">
        <f t="shared" si="9"/>
        <v>43</v>
      </c>
      <c r="B47" s="9">
        <v>44068</v>
      </c>
      <c r="C47" s="8" t="s">
        <v>11</v>
      </c>
      <c r="D47" s="8" t="s">
        <v>5</v>
      </c>
      <c r="E47" s="8" t="s">
        <v>5</v>
      </c>
      <c r="F47" s="8" t="s">
        <v>11</v>
      </c>
      <c r="G47" s="10">
        <f t="shared" si="10"/>
        <v>208333.30846441482</v>
      </c>
      <c r="H47" s="11">
        <f t="shared" si="11"/>
        <v>0.12000000000000001</v>
      </c>
      <c r="I47" s="12">
        <f t="shared" si="3"/>
        <v>31</v>
      </c>
      <c r="J47" s="13">
        <f t="shared" si="12"/>
        <v>2123.2888657503099</v>
      </c>
      <c r="K47" s="13">
        <f t="shared" si="4"/>
        <v>2123.29</v>
      </c>
      <c r="L47" s="13">
        <f t="shared" si="14"/>
        <v>2123.2888657503099</v>
      </c>
      <c r="M47" s="13">
        <v>0</v>
      </c>
      <c r="N47" s="13">
        <f t="shared" si="15"/>
        <v>2123.2888657503099</v>
      </c>
      <c r="O47" s="13">
        <v>0</v>
      </c>
      <c r="P47" s="13"/>
      <c r="Q47" s="13">
        <f t="shared" si="13"/>
        <v>0</v>
      </c>
      <c r="R47" s="13">
        <f t="shared" si="5"/>
        <v>1.1342496900397236E-3</v>
      </c>
      <c r="S47" s="13">
        <f t="shared" si="6"/>
        <v>1.1342496900397236E-3</v>
      </c>
      <c r="T47" s="13">
        <f t="shared" si="7"/>
        <v>208333.30959866452</v>
      </c>
      <c r="V47" s="24">
        <f t="shared" si="8"/>
        <v>-1.1342500000000001E-3</v>
      </c>
    </row>
    <row r="48" spans="1:24" x14ac:dyDescent="0.25">
      <c r="A48" s="8">
        <f t="shared" si="9"/>
        <v>44</v>
      </c>
      <c r="B48" s="9">
        <v>44099</v>
      </c>
      <c r="C48" s="8" t="s">
        <v>11</v>
      </c>
      <c r="D48" s="8" t="s">
        <v>5</v>
      </c>
      <c r="E48" s="8" t="s">
        <v>5</v>
      </c>
      <c r="F48" s="8" t="s">
        <v>11</v>
      </c>
      <c r="G48" s="10">
        <f t="shared" si="10"/>
        <v>208333.30959866452</v>
      </c>
      <c r="H48" s="11">
        <f t="shared" si="11"/>
        <v>0.12000000000000001</v>
      </c>
      <c r="I48" s="12">
        <f t="shared" si="3"/>
        <v>31</v>
      </c>
      <c r="J48" s="13">
        <f t="shared" si="12"/>
        <v>2123.2862950843341</v>
      </c>
      <c r="K48" s="13">
        <f t="shared" si="4"/>
        <v>2123.29</v>
      </c>
      <c r="L48" s="13">
        <f t="shared" si="14"/>
        <v>2123.2862950843341</v>
      </c>
      <c r="M48" s="13">
        <v>0</v>
      </c>
      <c r="N48" s="13">
        <f t="shared" si="15"/>
        <v>2123.2862950843341</v>
      </c>
      <c r="O48" s="13">
        <v>0</v>
      </c>
      <c r="P48" s="13"/>
      <c r="Q48" s="13">
        <f t="shared" si="13"/>
        <v>0</v>
      </c>
      <c r="R48" s="13">
        <f t="shared" si="5"/>
        <v>3.7049156658213178E-3</v>
      </c>
      <c r="S48" s="13">
        <f t="shared" si="6"/>
        <v>3.7049156658213178E-3</v>
      </c>
      <c r="T48" s="13">
        <f t="shared" si="7"/>
        <v>208333.31330358019</v>
      </c>
      <c r="V48" s="24">
        <f t="shared" si="8"/>
        <v>-3.7049159999999999E-3</v>
      </c>
    </row>
    <row r="49" spans="1:24" x14ac:dyDescent="0.25">
      <c r="A49" s="8">
        <f t="shared" si="9"/>
        <v>45</v>
      </c>
      <c r="B49" s="9">
        <v>44129</v>
      </c>
      <c r="C49" s="8" t="s">
        <v>11</v>
      </c>
      <c r="D49" s="8" t="s">
        <v>5</v>
      </c>
      <c r="E49" s="8" t="s">
        <v>5</v>
      </c>
      <c r="F49" s="8" t="s">
        <v>5</v>
      </c>
      <c r="G49" s="10">
        <f t="shared" si="10"/>
        <v>208333.31330358019</v>
      </c>
      <c r="H49" s="11">
        <f t="shared" si="11"/>
        <v>0.12000000000000001</v>
      </c>
      <c r="I49" s="12">
        <f t="shared" si="3"/>
        <v>30</v>
      </c>
      <c r="J49" s="13">
        <f t="shared" si="12"/>
        <v>2054.7906180782156</v>
      </c>
      <c r="K49" s="13">
        <f t="shared" si="4"/>
        <v>2054.79</v>
      </c>
      <c r="L49" s="13">
        <f t="shared" si="14"/>
        <v>2054.7906180782156</v>
      </c>
      <c r="M49" s="27">
        <f>M46</f>
        <v>104166.67</v>
      </c>
      <c r="N49" s="13">
        <f t="shared" si="15"/>
        <v>106221.46061807821</v>
      </c>
      <c r="O49" s="13">
        <v>0</v>
      </c>
      <c r="P49" s="13"/>
      <c r="Q49" s="13">
        <f t="shared" si="13"/>
        <v>0</v>
      </c>
      <c r="R49" s="13">
        <f t="shared" si="5"/>
        <v>-6.1807821566617349E-4</v>
      </c>
      <c r="S49" s="13">
        <f t="shared" si="6"/>
        <v>-6.1807821566617349E-4</v>
      </c>
      <c r="T49" s="13">
        <f t="shared" si="7"/>
        <v>104166.64268550197</v>
      </c>
      <c r="V49" s="24">
        <f t="shared" si="8"/>
        <v>6.1807799999999999E-4</v>
      </c>
    </row>
    <row r="50" spans="1:24" x14ac:dyDescent="0.25">
      <c r="A50" s="8">
        <f t="shared" si="9"/>
        <v>46</v>
      </c>
      <c r="B50" s="9">
        <v>44160</v>
      </c>
      <c r="C50" s="8" t="s">
        <v>11</v>
      </c>
      <c r="D50" s="8" t="s">
        <v>5</v>
      </c>
      <c r="E50" s="8" t="s">
        <v>5</v>
      </c>
      <c r="F50" s="8" t="s">
        <v>11</v>
      </c>
      <c r="G50" s="10">
        <f t="shared" si="10"/>
        <v>104166.64268550197</v>
      </c>
      <c r="H50" s="11">
        <f t="shared" si="11"/>
        <v>0.12000000000000001</v>
      </c>
      <c r="I50" s="12">
        <f t="shared" si="3"/>
        <v>31</v>
      </c>
      <c r="J50" s="13">
        <f t="shared" si="12"/>
        <v>1061.6442092836639</v>
      </c>
      <c r="K50" s="13">
        <f t="shared" si="4"/>
        <v>1061.6400000000001</v>
      </c>
      <c r="L50" s="13">
        <f t="shared" si="14"/>
        <v>1061.6442092836639</v>
      </c>
      <c r="M50" s="13">
        <v>0</v>
      </c>
      <c r="N50" s="13">
        <f t="shared" si="15"/>
        <v>1061.6442092836639</v>
      </c>
      <c r="O50" s="13">
        <v>0</v>
      </c>
      <c r="P50" s="13"/>
      <c r="Q50" s="13">
        <f t="shared" si="13"/>
        <v>0</v>
      </c>
      <c r="R50" s="13">
        <f t="shared" si="5"/>
        <v>-4.2092836638403242E-3</v>
      </c>
      <c r="S50" s="13">
        <f t="shared" si="6"/>
        <v>-4.2092836638403242E-3</v>
      </c>
      <c r="T50" s="13">
        <f t="shared" si="7"/>
        <v>104166.6384762183</v>
      </c>
      <c r="V50" s="24">
        <f t="shared" si="8"/>
        <v>4.2092839999999998E-3</v>
      </c>
    </row>
    <row r="51" spans="1:24" x14ac:dyDescent="0.25">
      <c r="A51" s="8">
        <f t="shared" si="9"/>
        <v>47</v>
      </c>
      <c r="B51" s="9">
        <v>44190</v>
      </c>
      <c r="C51" s="8" t="s">
        <v>11</v>
      </c>
      <c r="D51" s="8" t="s">
        <v>5</v>
      </c>
      <c r="E51" s="8" t="s">
        <v>5</v>
      </c>
      <c r="F51" s="8" t="s">
        <v>11</v>
      </c>
      <c r="G51" s="10">
        <f t="shared" si="10"/>
        <v>104166.6384762183</v>
      </c>
      <c r="H51" s="11">
        <f t="shared" si="11"/>
        <v>0.12000000000000001</v>
      </c>
      <c r="I51" s="12">
        <f t="shared" si="3"/>
        <v>30</v>
      </c>
      <c r="J51" s="13">
        <f t="shared" si="12"/>
        <v>1027.4011915151941</v>
      </c>
      <c r="K51" s="13">
        <f t="shared" si="4"/>
        <v>1027.4000000000001</v>
      </c>
      <c r="L51" s="13">
        <f t="shared" si="14"/>
        <v>1027.4011915151941</v>
      </c>
      <c r="M51" s="13">
        <v>0</v>
      </c>
      <c r="N51" s="13">
        <f t="shared" si="15"/>
        <v>1027.4011915151941</v>
      </c>
      <c r="O51" s="13">
        <v>0</v>
      </c>
      <c r="P51" s="13"/>
      <c r="Q51" s="13">
        <f t="shared" si="13"/>
        <v>0</v>
      </c>
      <c r="R51" s="13">
        <f t="shared" si="5"/>
        <v>-1.1915151940229407E-3</v>
      </c>
      <c r="S51" s="13">
        <f t="shared" si="6"/>
        <v>-1.1915151940229407E-3</v>
      </c>
      <c r="T51" s="13">
        <f>T50-M51+O51+S51-P51</f>
        <v>104166.6372847031</v>
      </c>
      <c r="V51" s="24">
        <f t="shared" si="8"/>
        <v>1.191515E-3</v>
      </c>
    </row>
    <row r="52" spans="1:24" x14ac:dyDescent="0.25">
      <c r="A52" s="8">
        <f t="shared" si="9"/>
        <v>48</v>
      </c>
      <c r="B52" s="9">
        <v>44221</v>
      </c>
      <c r="C52" s="8" t="s">
        <v>11</v>
      </c>
      <c r="D52" s="8" t="s">
        <v>5</v>
      </c>
      <c r="E52" s="8" t="s">
        <v>5</v>
      </c>
      <c r="F52" s="8" t="s">
        <v>5</v>
      </c>
      <c r="G52" s="10">
        <f t="shared" si="10"/>
        <v>104166.6372847031</v>
      </c>
      <c r="H52" s="11">
        <f t="shared" si="11"/>
        <v>0.12000000000000001</v>
      </c>
      <c r="I52" s="12">
        <f t="shared" si="3"/>
        <v>31</v>
      </c>
      <c r="J52" s="13">
        <f t="shared" si="12"/>
        <v>1061.6447276769056</v>
      </c>
      <c r="K52" s="13">
        <f t="shared" si="4"/>
        <v>1061.6400000000001</v>
      </c>
      <c r="L52" s="13">
        <f t="shared" si="14"/>
        <v>1061.6447276769056</v>
      </c>
      <c r="M52" s="27">
        <f>T51</f>
        <v>104166.6372847031</v>
      </c>
      <c r="N52" s="27">
        <f>M52+L52</f>
        <v>105228.28201238</v>
      </c>
      <c r="O52" s="13">
        <v>0</v>
      </c>
      <c r="P52" s="13"/>
      <c r="Q52" s="13">
        <f t="shared" si="13"/>
        <v>0</v>
      </c>
      <c r="R52" s="13">
        <f t="shared" si="5"/>
        <v>-4.7276769055315526E-3</v>
      </c>
      <c r="S52" s="13">
        <f t="shared" si="6"/>
        <v>-4.7276769055315526E-3</v>
      </c>
      <c r="T52" s="13">
        <f t="shared" si="7"/>
        <v>-4.7276769055315526E-3</v>
      </c>
      <c r="W52" s="3"/>
      <c r="X52" s="5"/>
    </row>
    <row r="53" spans="1:24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6">
        <f>SUM(J3:J52)</f>
        <v>299125.41621010652</v>
      </c>
      <c r="K53" s="16"/>
      <c r="L53" s="16">
        <f>SUM(L3:L52)</f>
        <v>299125.40744297364</v>
      </c>
      <c r="M53" s="16">
        <f>SUM(M3:M52)</f>
        <v>999999.98728470318</v>
      </c>
      <c r="N53" s="16">
        <f>SUM(N3:N52)</f>
        <v>1299125.3947276766</v>
      </c>
      <c r="O53" s="15"/>
      <c r="P53" s="15"/>
      <c r="Q53" s="16">
        <f>SUM(Q3:Q52)</f>
        <v>0</v>
      </c>
      <c r="R53" s="15"/>
      <c r="S53" s="16">
        <f>SUM(S3:S52)</f>
        <v>-1.744297367577019E-2</v>
      </c>
      <c r="T53" s="15"/>
    </row>
  </sheetData>
  <dataValidations disablePrompts="1" count="2">
    <dataValidation type="list" allowBlank="1" showInputMessage="1" showErrorMessage="1" sqref="S1">
      <formula1>"DD, PS, FI, ET, NI"</formula1>
    </dataValidation>
    <dataValidation type="list" allowBlank="1" showInputMessage="1" showErrorMessage="1" sqref="H1">
      <formula1>"PD,AD"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X59"/>
  <sheetViews>
    <sheetView topLeftCell="F1" workbookViewId="0">
      <pane ySplit="2" topLeftCell="A17" activePane="bottomLeft" state="frozen"/>
      <selection pane="bottomLeft" activeCell="N46" sqref="N46"/>
    </sheetView>
  </sheetViews>
  <sheetFormatPr defaultRowHeight="15" x14ac:dyDescent="0.25"/>
  <cols>
    <col min="1" max="1" width="5.5703125" style="1" bestFit="1" customWidth="1"/>
    <col min="2" max="2" width="10.140625" style="1" bestFit="1" customWidth="1"/>
    <col min="3" max="3" width="6.140625" style="1" bestFit="1" customWidth="1"/>
    <col min="4" max="4" width="4.28515625" style="1" bestFit="1" customWidth="1"/>
    <col min="5" max="5" width="7" style="1" bestFit="1" customWidth="1"/>
    <col min="6" max="6" width="4.42578125" style="1" bestFit="1" customWidth="1"/>
    <col min="7" max="7" width="13.7109375" style="1" bestFit="1" customWidth="1"/>
    <col min="8" max="8" width="7.140625" style="1" bestFit="1" customWidth="1"/>
    <col min="9" max="9" width="5.140625" style="1" bestFit="1" customWidth="1"/>
    <col min="10" max="10" width="18" style="1" bestFit="1" customWidth="1"/>
    <col min="11" max="11" width="18" style="1" customWidth="1"/>
    <col min="12" max="12" width="13.28515625" style="1" bestFit="1" customWidth="1"/>
    <col min="13" max="14" width="12.5703125" style="1" bestFit="1" customWidth="1"/>
    <col min="15" max="15" width="13.5703125" style="1" bestFit="1" customWidth="1"/>
    <col min="16" max="16" width="11" style="1" bestFit="1" customWidth="1"/>
    <col min="17" max="17" width="18.5703125" style="1" customWidth="1"/>
    <col min="18" max="18" width="11.140625" style="1" bestFit="1" customWidth="1"/>
    <col min="19" max="19" width="11" style="1" bestFit="1" customWidth="1"/>
    <col min="20" max="20" width="12.5703125" style="1" bestFit="1" customWidth="1"/>
    <col min="21" max="21" width="9.140625" style="1"/>
    <col min="22" max="22" width="10.7109375" style="1" customWidth="1"/>
    <col min="23" max="23" width="16.5703125" style="1" customWidth="1"/>
    <col min="24" max="24" width="12.28515625" style="1" bestFit="1" customWidth="1"/>
    <col min="25" max="16384" width="9.140625" style="1"/>
  </cols>
  <sheetData>
    <row r="1" spans="1:24" x14ac:dyDescent="0.25">
      <c r="G1" s="1" t="s">
        <v>21</v>
      </c>
      <c r="H1" s="17" t="s">
        <v>26</v>
      </c>
      <c r="J1" s="1" t="s">
        <v>33</v>
      </c>
      <c r="K1" s="1" t="s">
        <v>34</v>
      </c>
      <c r="M1" s="5"/>
      <c r="N1" s="3">
        <v>104696.3</v>
      </c>
      <c r="O1" s="5">
        <f>M52-M49</f>
        <v>-4.1024055710295215E-2</v>
      </c>
      <c r="Q1" s="3" t="s">
        <v>22</v>
      </c>
      <c r="R1" s="3">
        <v>10000</v>
      </c>
      <c r="S1" s="17" t="s">
        <v>27</v>
      </c>
      <c r="T1" s="4">
        <f>ROUND(IF(S1="FI",R1,IF(S1="NI",R1/5,IF(S1="ET",R1/48,0))),2)</f>
        <v>0</v>
      </c>
    </row>
    <row r="2" spans="1:24" s="2" customFormat="1" x14ac:dyDescent="0.25">
      <c r="A2" s="6" t="s">
        <v>3</v>
      </c>
      <c r="B2" s="7" t="s">
        <v>0</v>
      </c>
      <c r="C2" s="7" t="s">
        <v>19</v>
      </c>
      <c r="D2" s="7" t="s">
        <v>6</v>
      </c>
      <c r="E2" s="7" t="s">
        <v>13</v>
      </c>
      <c r="F2" s="7" t="s">
        <v>7</v>
      </c>
      <c r="G2" s="7" t="s">
        <v>14</v>
      </c>
      <c r="H2" s="7" t="s">
        <v>2</v>
      </c>
      <c r="I2" s="7" t="s">
        <v>1</v>
      </c>
      <c r="J2" s="7" t="s">
        <v>15</v>
      </c>
      <c r="K2" s="7" t="s">
        <v>28</v>
      </c>
      <c r="L2" s="7" t="s">
        <v>16</v>
      </c>
      <c r="M2" s="7" t="s">
        <v>10</v>
      </c>
      <c r="N2" s="7" t="s">
        <v>9</v>
      </c>
      <c r="O2" s="7" t="s">
        <v>8</v>
      </c>
      <c r="P2" s="7" t="s">
        <v>20</v>
      </c>
      <c r="Q2" s="7" t="s">
        <v>24</v>
      </c>
      <c r="R2" s="7" t="s">
        <v>17</v>
      </c>
      <c r="S2" s="7" t="s">
        <v>25</v>
      </c>
      <c r="T2" s="7" t="s">
        <v>4</v>
      </c>
      <c r="V2" s="2" t="s">
        <v>29</v>
      </c>
      <c r="W2" s="2" t="s">
        <v>36</v>
      </c>
      <c r="X2" s="2" t="s">
        <v>37</v>
      </c>
    </row>
    <row r="3" spans="1:24" x14ac:dyDescent="0.25">
      <c r="A3" s="8">
        <v>0</v>
      </c>
      <c r="B3" s="9">
        <v>42745</v>
      </c>
      <c r="C3" s="9"/>
      <c r="D3" s="8" t="s">
        <v>11</v>
      </c>
      <c r="E3" s="8" t="s">
        <v>11</v>
      </c>
      <c r="F3" s="8" t="s">
        <v>11</v>
      </c>
      <c r="G3" s="10">
        <v>0</v>
      </c>
      <c r="H3" s="11">
        <v>0.1</v>
      </c>
      <c r="I3" s="12">
        <v>0</v>
      </c>
      <c r="J3" s="13">
        <v>0</v>
      </c>
      <c r="K3" s="13"/>
      <c r="L3" s="13">
        <v>0</v>
      </c>
      <c r="M3" s="13">
        <v>0</v>
      </c>
      <c r="N3" s="13">
        <f>IF(F3&lt;&gt;"Y",0,IF(A3=24,(G3+L3),#REF!))</f>
        <v>0</v>
      </c>
      <c r="O3" s="13">
        <v>1100000</v>
      </c>
      <c r="P3" s="13">
        <v>100000</v>
      </c>
      <c r="Q3" s="13">
        <v>0</v>
      </c>
      <c r="R3" s="13">
        <v>0</v>
      </c>
      <c r="S3" s="13">
        <f>IF(D3="Y",R3,0)</f>
        <v>0</v>
      </c>
      <c r="T3" s="13">
        <f>IF(S1="PS",O3-P3+R1,O3-P3)</f>
        <v>1010000</v>
      </c>
    </row>
    <row r="4" spans="1:24" x14ac:dyDescent="0.25">
      <c r="A4" s="18" t="s">
        <v>12</v>
      </c>
      <c r="B4" s="19">
        <v>42760</v>
      </c>
      <c r="C4" s="19" t="s">
        <v>11</v>
      </c>
      <c r="D4" s="18" t="s">
        <v>11</v>
      </c>
      <c r="E4" s="18" t="s">
        <v>5</v>
      </c>
      <c r="F4" s="18" t="s">
        <v>11</v>
      </c>
      <c r="G4" s="25">
        <f>T3</f>
        <v>1010000</v>
      </c>
      <c r="H4" s="21">
        <f>H3</f>
        <v>0.1</v>
      </c>
      <c r="I4" s="22">
        <f>IF($H$1="PD",(360*(YEAR(B4)-YEAR(B3)))+(30*(MONTH(B4)-MONTH(B3)))+(DAY(B4)-DAY(B3)),B4-B3)</f>
        <v>15</v>
      </c>
      <c r="J4" s="23">
        <f>G4*H3*I4/365</f>
        <v>4150.6849315068494</v>
      </c>
      <c r="K4" s="23">
        <f>ROUND(J4,2)</f>
        <v>4150.68</v>
      </c>
      <c r="L4" s="23">
        <f t="shared" ref="L4:L16" si="0">IF(F4="N",IF(E4="Y",K4+R3-S3,0),IF(N4&gt;=(K4+R3-S3),(K4+R3-S3),N4))</f>
        <v>4150.68</v>
      </c>
      <c r="M4" s="23">
        <f t="shared" ref="M4:M16" si="1">N4-L4</f>
        <v>0</v>
      </c>
      <c r="N4" s="23">
        <f t="shared" ref="N4:N16" si="2">IF(F4="Y",$N$1,L4)</f>
        <v>4150.68</v>
      </c>
      <c r="O4" s="23">
        <v>0</v>
      </c>
      <c r="P4" s="23"/>
      <c r="Q4" s="23">
        <v>0</v>
      </c>
      <c r="R4" s="23">
        <f>R3-S3+K4-L4</f>
        <v>0</v>
      </c>
      <c r="S4" s="23">
        <f>IF(D4="Y",R4,0)</f>
        <v>0</v>
      </c>
      <c r="T4" s="23">
        <f>T3-M4+O4+S4-P4</f>
        <v>1010000</v>
      </c>
      <c r="V4" s="24">
        <f>ROUND(J4-K4,9)</f>
        <v>4.9315069999999999E-3</v>
      </c>
    </row>
    <row r="5" spans="1:24" x14ac:dyDescent="0.25">
      <c r="A5" s="18">
        <v>1</v>
      </c>
      <c r="B5" s="19">
        <v>42791</v>
      </c>
      <c r="C5" s="19" t="s">
        <v>5</v>
      </c>
      <c r="D5" s="18" t="s">
        <v>5</v>
      </c>
      <c r="E5" s="18" t="s">
        <v>11</v>
      </c>
      <c r="F5" s="18" t="s">
        <v>11</v>
      </c>
      <c r="G5" s="25">
        <f>T4</f>
        <v>1010000</v>
      </c>
      <c r="H5" s="21">
        <f>H4</f>
        <v>0.1</v>
      </c>
      <c r="I5" s="22">
        <f t="shared" ref="I5:I52" si="3">IF($H$1="PD",(360*(YEAR(B5)-YEAR(B4)))+(30*(MONTH(B5)-MONTH(B4)))+(DAY(B5)-DAY(B4)),B5-B4)</f>
        <v>31</v>
      </c>
      <c r="J5" s="23">
        <f>(G5*H4*I5/365)+V4</f>
        <v>8578.0871232878217</v>
      </c>
      <c r="K5" s="23">
        <f t="shared" ref="K5:K52" si="4">ROUND(J5,2)</f>
        <v>8578.09</v>
      </c>
      <c r="L5" s="23">
        <f t="shared" si="0"/>
        <v>0</v>
      </c>
      <c r="M5" s="23">
        <f t="shared" si="1"/>
        <v>0</v>
      </c>
      <c r="N5" s="23">
        <f t="shared" si="2"/>
        <v>0</v>
      </c>
      <c r="O5" s="23">
        <v>0</v>
      </c>
      <c r="P5" s="23"/>
      <c r="Q5" s="23">
        <f>IF(S1="FI",R1,T1)</f>
        <v>0</v>
      </c>
      <c r="R5" s="23">
        <f t="shared" ref="R5:R52" si="5">R4-S4+K5-L5</f>
        <v>8578.09</v>
      </c>
      <c r="S5" s="23">
        <f t="shared" ref="S5:S52" si="6">IF(D5="Y",R5,0)</f>
        <v>8578.09</v>
      </c>
      <c r="T5" s="23">
        <f t="shared" ref="T5:T52" si="7">T4-M5+O5+S5-P5</f>
        <v>1018578.09</v>
      </c>
      <c r="V5" s="24">
        <f t="shared" ref="V5:V51" si="8">ROUND(J5-K5,9)</f>
        <v>-2.876712E-3</v>
      </c>
    </row>
    <row r="6" spans="1:24" x14ac:dyDescent="0.25">
      <c r="A6" s="18">
        <f t="shared" ref="A6:A52" si="9">A5+1</f>
        <v>2</v>
      </c>
      <c r="B6" s="19">
        <v>42819</v>
      </c>
      <c r="C6" s="19" t="s">
        <v>5</v>
      </c>
      <c r="D6" s="18" t="s">
        <v>5</v>
      </c>
      <c r="E6" s="18" t="s">
        <v>11</v>
      </c>
      <c r="F6" s="18" t="s">
        <v>11</v>
      </c>
      <c r="G6" s="25">
        <f t="shared" ref="G6:G52" si="10">T5</f>
        <v>1018578.09</v>
      </c>
      <c r="H6" s="21">
        <f t="shared" ref="H6:H52" si="11">H5</f>
        <v>0.1</v>
      </c>
      <c r="I6" s="22">
        <f t="shared" si="3"/>
        <v>28</v>
      </c>
      <c r="J6" s="23">
        <f t="shared" ref="J6:J52" si="12">(G6*H5*I6/365)+V5</f>
        <v>7813.7468547948502</v>
      </c>
      <c r="K6" s="23">
        <f t="shared" si="4"/>
        <v>7813.75</v>
      </c>
      <c r="L6" s="23">
        <f t="shared" si="0"/>
        <v>0</v>
      </c>
      <c r="M6" s="23">
        <f t="shared" si="1"/>
        <v>0</v>
      </c>
      <c r="N6" s="23">
        <f t="shared" si="2"/>
        <v>0</v>
      </c>
      <c r="O6" s="23">
        <v>0</v>
      </c>
      <c r="P6" s="23"/>
      <c r="Q6" s="23">
        <f>IF(OR($S$1="NI",$S$1="ET"),$T$1,0)</f>
        <v>0</v>
      </c>
      <c r="R6" s="23">
        <f t="shared" si="5"/>
        <v>7813.75</v>
      </c>
      <c r="S6" s="23">
        <f t="shared" si="6"/>
        <v>7813.75</v>
      </c>
      <c r="T6" s="23">
        <f t="shared" si="7"/>
        <v>1026391.84</v>
      </c>
      <c r="V6" s="24">
        <f t="shared" si="8"/>
        <v>-3.1452049999999999E-3</v>
      </c>
    </row>
    <row r="7" spans="1:24" x14ac:dyDescent="0.25">
      <c r="A7" s="18">
        <f t="shared" si="9"/>
        <v>3</v>
      </c>
      <c r="B7" s="19">
        <v>42850</v>
      </c>
      <c r="C7" s="19" t="s">
        <v>5</v>
      </c>
      <c r="D7" s="18" t="s">
        <v>5</v>
      </c>
      <c r="E7" s="18" t="s">
        <v>11</v>
      </c>
      <c r="F7" s="18" t="s">
        <v>11</v>
      </c>
      <c r="G7" s="25">
        <f t="shared" si="10"/>
        <v>1026391.84</v>
      </c>
      <c r="H7" s="21">
        <f t="shared" si="11"/>
        <v>0.1</v>
      </c>
      <c r="I7" s="22">
        <f t="shared" si="3"/>
        <v>31</v>
      </c>
      <c r="J7" s="23">
        <f t="shared" si="12"/>
        <v>8717.2974136991106</v>
      </c>
      <c r="K7" s="23">
        <f t="shared" si="4"/>
        <v>8717.2999999999993</v>
      </c>
      <c r="L7" s="23">
        <f t="shared" si="0"/>
        <v>0</v>
      </c>
      <c r="M7" s="23">
        <f t="shared" si="1"/>
        <v>0</v>
      </c>
      <c r="N7" s="23">
        <f t="shared" si="2"/>
        <v>0</v>
      </c>
      <c r="O7" s="23">
        <v>0</v>
      </c>
      <c r="P7" s="23"/>
      <c r="Q7" s="23">
        <f>IF(OR($S$1="NI",$S$1="ET"),$T$1,0)</f>
        <v>0</v>
      </c>
      <c r="R7" s="23">
        <f t="shared" si="5"/>
        <v>8717.2999999999993</v>
      </c>
      <c r="S7" s="23">
        <f t="shared" si="6"/>
        <v>8717.2999999999993</v>
      </c>
      <c r="T7" s="23">
        <f t="shared" si="7"/>
        <v>1035109.14</v>
      </c>
      <c r="V7" s="24">
        <f t="shared" si="8"/>
        <v>-2.5863010000000001E-3</v>
      </c>
    </row>
    <row r="8" spans="1:24" x14ac:dyDescent="0.25">
      <c r="A8" s="18">
        <f t="shared" si="9"/>
        <v>4</v>
      </c>
      <c r="B8" s="19">
        <v>42880</v>
      </c>
      <c r="C8" s="19" t="s">
        <v>5</v>
      </c>
      <c r="D8" s="18" t="s">
        <v>5</v>
      </c>
      <c r="E8" s="18" t="s">
        <v>11</v>
      </c>
      <c r="F8" s="18" t="s">
        <v>11</v>
      </c>
      <c r="G8" s="25">
        <f t="shared" si="10"/>
        <v>1035109.14</v>
      </c>
      <c r="H8" s="21">
        <f t="shared" si="11"/>
        <v>0.1</v>
      </c>
      <c r="I8" s="22">
        <f t="shared" si="3"/>
        <v>30</v>
      </c>
      <c r="J8" s="23">
        <f t="shared" si="12"/>
        <v>8507.7437698633839</v>
      </c>
      <c r="K8" s="23">
        <f t="shared" si="4"/>
        <v>8507.74</v>
      </c>
      <c r="L8" s="23">
        <f t="shared" si="0"/>
        <v>0</v>
      </c>
      <c r="M8" s="23">
        <f t="shared" si="1"/>
        <v>0</v>
      </c>
      <c r="N8" s="23">
        <f t="shared" si="2"/>
        <v>0</v>
      </c>
      <c r="O8" s="23">
        <v>0</v>
      </c>
      <c r="P8" s="23"/>
      <c r="Q8" s="23">
        <f>IF(OR($S$1="NI",$S$1="ET"),$T$1,0)</f>
        <v>0</v>
      </c>
      <c r="R8" s="23">
        <f t="shared" si="5"/>
        <v>8507.74</v>
      </c>
      <c r="S8" s="23">
        <f t="shared" si="6"/>
        <v>8507.74</v>
      </c>
      <c r="T8" s="23">
        <f t="shared" si="7"/>
        <v>1043616.88</v>
      </c>
      <c r="V8" s="24">
        <f t="shared" si="8"/>
        <v>3.769863E-3</v>
      </c>
    </row>
    <row r="9" spans="1:24" x14ac:dyDescent="0.25">
      <c r="A9" s="18">
        <f t="shared" si="9"/>
        <v>5</v>
      </c>
      <c r="B9" s="19">
        <v>42911</v>
      </c>
      <c r="C9" s="19" t="s">
        <v>5</v>
      </c>
      <c r="D9" s="18" t="s">
        <v>5</v>
      </c>
      <c r="E9" s="18" t="s">
        <v>11</v>
      </c>
      <c r="F9" s="18" t="s">
        <v>11</v>
      </c>
      <c r="G9" s="25">
        <f t="shared" si="10"/>
        <v>1043616.88</v>
      </c>
      <c r="H9" s="21">
        <f t="shared" si="11"/>
        <v>0.1</v>
      </c>
      <c r="I9" s="22">
        <f t="shared" si="3"/>
        <v>31</v>
      </c>
      <c r="J9" s="23">
        <f t="shared" si="12"/>
        <v>8863.5991890410824</v>
      </c>
      <c r="K9" s="23">
        <f t="shared" si="4"/>
        <v>8863.6</v>
      </c>
      <c r="L9" s="23">
        <f t="shared" si="0"/>
        <v>0</v>
      </c>
      <c r="M9" s="23">
        <f t="shared" si="1"/>
        <v>0</v>
      </c>
      <c r="N9" s="23">
        <f t="shared" si="2"/>
        <v>0</v>
      </c>
      <c r="O9" s="23">
        <v>0</v>
      </c>
      <c r="P9" s="23"/>
      <c r="Q9" s="23">
        <f>IF(OR($S$1="NI",$S$1="ET"),$T$1,0)</f>
        <v>0</v>
      </c>
      <c r="R9" s="23">
        <f t="shared" si="5"/>
        <v>8863.6</v>
      </c>
      <c r="S9" s="23">
        <f t="shared" si="6"/>
        <v>8863.6</v>
      </c>
      <c r="T9" s="23">
        <f t="shared" si="7"/>
        <v>1052480.48</v>
      </c>
      <c r="V9" s="24">
        <f t="shared" si="8"/>
        <v>-8.1095899999999999E-4</v>
      </c>
    </row>
    <row r="10" spans="1:24" x14ac:dyDescent="0.25">
      <c r="A10" s="18">
        <f t="shared" si="9"/>
        <v>6</v>
      </c>
      <c r="B10" s="19">
        <v>42941</v>
      </c>
      <c r="C10" s="19" t="s">
        <v>5</v>
      </c>
      <c r="D10" s="18" t="s">
        <v>5</v>
      </c>
      <c r="E10" s="18" t="s">
        <v>11</v>
      </c>
      <c r="F10" s="18" t="s">
        <v>11</v>
      </c>
      <c r="G10" s="25">
        <f t="shared" si="10"/>
        <v>1052480.48</v>
      </c>
      <c r="H10" s="21">
        <f t="shared" si="11"/>
        <v>0.1</v>
      </c>
      <c r="I10" s="22">
        <f t="shared" si="3"/>
        <v>30</v>
      </c>
      <c r="J10" s="23">
        <f t="shared" si="12"/>
        <v>8650.523682191686</v>
      </c>
      <c r="K10" s="23">
        <f t="shared" si="4"/>
        <v>8650.52</v>
      </c>
      <c r="L10" s="23">
        <f t="shared" si="0"/>
        <v>0</v>
      </c>
      <c r="M10" s="23">
        <f t="shared" si="1"/>
        <v>0</v>
      </c>
      <c r="N10" s="23">
        <f t="shared" si="2"/>
        <v>0</v>
      </c>
      <c r="O10" s="23">
        <v>0</v>
      </c>
      <c r="P10" s="23"/>
      <c r="Q10" s="23">
        <f t="shared" ref="Q10:Q52" si="13">IF($S$1="ET",$T$1,0)</f>
        <v>0</v>
      </c>
      <c r="R10" s="23">
        <f t="shared" si="5"/>
        <v>8650.52</v>
      </c>
      <c r="S10" s="23">
        <f t="shared" si="6"/>
        <v>8650.52</v>
      </c>
      <c r="T10" s="23">
        <f t="shared" si="7"/>
        <v>1061131</v>
      </c>
      <c r="V10" s="24">
        <f t="shared" si="8"/>
        <v>3.6821919999999999E-3</v>
      </c>
    </row>
    <row r="11" spans="1:24" x14ac:dyDescent="0.25">
      <c r="A11" s="18">
        <f t="shared" si="9"/>
        <v>7</v>
      </c>
      <c r="B11" s="19">
        <v>42972</v>
      </c>
      <c r="C11" s="19" t="s">
        <v>5</v>
      </c>
      <c r="D11" s="18" t="s">
        <v>5</v>
      </c>
      <c r="E11" s="18" t="s">
        <v>11</v>
      </c>
      <c r="F11" s="18" t="s">
        <v>11</v>
      </c>
      <c r="G11" s="25">
        <f t="shared" si="10"/>
        <v>1061131</v>
      </c>
      <c r="H11" s="21">
        <f t="shared" si="11"/>
        <v>0.1</v>
      </c>
      <c r="I11" s="22">
        <f t="shared" si="3"/>
        <v>31</v>
      </c>
      <c r="J11" s="23">
        <f t="shared" si="12"/>
        <v>9012.3491616440551</v>
      </c>
      <c r="K11" s="23">
        <f t="shared" si="4"/>
        <v>9012.35</v>
      </c>
      <c r="L11" s="23">
        <f t="shared" si="0"/>
        <v>0</v>
      </c>
      <c r="M11" s="23">
        <f t="shared" si="1"/>
        <v>0</v>
      </c>
      <c r="N11" s="23">
        <f t="shared" si="2"/>
        <v>0</v>
      </c>
      <c r="O11" s="23">
        <v>0</v>
      </c>
      <c r="P11" s="23"/>
      <c r="Q11" s="23">
        <f t="shared" si="13"/>
        <v>0</v>
      </c>
      <c r="R11" s="23">
        <f t="shared" si="5"/>
        <v>9012.35</v>
      </c>
      <c r="S11" s="23">
        <f t="shared" si="6"/>
        <v>9012.35</v>
      </c>
      <c r="T11" s="23">
        <f t="shared" si="7"/>
        <v>1070143.3500000001</v>
      </c>
      <c r="V11" s="24">
        <f t="shared" si="8"/>
        <v>-8.3835599999999995E-4</v>
      </c>
    </row>
    <row r="12" spans="1:24" x14ac:dyDescent="0.25">
      <c r="A12" s="18">
        <f t="shared" si="9"/>
        <v>8</v>
      </c>
      <c r="B12" s="19">
        <v>43003</v>
      </c>
      <c r="C12" s="19" t="s">
        <v>5</v>
      </c>
      <c r="D12" s="18" t="s">
        <v>5</v>
      </c>
      <c r="E12" s="18" t="s">
        <v>11</v>
      </c>
      <c r="F12" s="18" t="s">
        <v>11</v>
      </c>
      <c r="G12" s="25">
        <f t="shared" si="10"/>
        <v>1070143.3500000001</v>
      </c>
      <c r="H12" s="21">
        <f t="shared" si="11"/>
        <v>0.1</v>
      </c>
      <c r="I12" s="22">
        <f t="shared" si="3"/>
        <v>31</v>
      </c>
      <c r="J12" s="23">
        <f t="shared" si="12"/>
        <v>9088.8878876713989</v>
      </c>
      <c r="K12" s="23">
        <f t="shared" si="4"/>
        <v>9088.89</v>
      </c>
      <c r="L12" s="23">
        <f t="shared" si="0"/>
        <v>0</v>
      </c>
      <c r="M12" s="23">
        <f t="shared" si="1"/>
        <v>0</v>
      </c>
      <c r="N12" s="23">
        <f t="shared" si="2"/>
        <v>0</v>
      </c>
      <c r="O12" s="23">
        <v>0</v>
      </c>
      <c r="P12" s="23"/>
      <c r="Q12" s="23">
        <f t="shared" si="13"/>
        <v>0</v>
      </c>
      <c r="R12" s="23">
        <f t="shared" si="5"/>
        <v>9088.89</v>
      </c>
      <c r="S12" s="23">
        <f t="shared" si="6"/>
        <v>9088.89</v>
      </c>
      <c r="T12" s="23">
        <f t="shared" si="7"/>
        <v>1079232.24</v>
      </c>
      <c r="V12" s="24">
        <f t="shared" si="8"/>
        <v>-2.112329E-3</v>
      </c>
    </row>
    <row r="13" spans="1:24" x14ac:dyDescent="0.25">
      <c r="A13" s="18">
        <f t="shared" si="9"/>
        <v>9</v>
      </c>
      <c r="B13" s="19">
        <v>43033</v>
      </c>
      <c r="C13" s="19" t="s">
        <v>5</v>
      </c>
      <c r="D13" s="18" t="s">
        <v>5</v>
      </c>
      <c r="E13" s="18" t="s">
        <v>11</v>
      </c>
      <c r="F13" s="18" t="s">
        <v>11</v>
      </c>
      <c r="G13" s="25">
        <f t="shared" si="10"/>
        <v>1079232.24</v>
      </c>
      <c r="H13" s="21">
        <f t="shared" si="11"/>
        <v>0.1</v>
      </c>
      <c r="I13" s="22">
        <f t="shared" si="3"/>
        <v>30</v>
      </c>
      <c r="J13" s="23">
        <f t="shared" si="12"/>
        <v>8870.3998602737393</v>
      </c>
      <c r="K13" s="23">
        <f t="shared" si="4"/>
        <v>8870.4</v>
      </c>
      <c r="L13" s="23">
        <f t="shared" si="0"/>
        <v>0</v>
      </c>
      <c r="M13" s="23">
        <f t="shared" si="1"/>
        <v>0</v>
      </c>
      <c r="N13" s="23">
        <f t="shared" si="2"/>
        <v>0</v>
      </c>
      <c r="O13" s="23">
        <v>0</v>
      </c>
      <c r="P13" s="23"/>
      <c r="Q13" s="23">
        <f t="shared" si="13"/>
        <v>0</v>
      </c>
      <c r="R13" s="23">
        <f t="shared" si="5"/>
        <v>8870.4</v>
      </c>
      <c r="S13" s="23">
        <f t="shared" si="6"/>
        <v>8870.4</v>
      </c>
      <c r="T13" s="23">
        <f t="shared" si="7"/>
        <v>1088102.6399999999</v>
      </c>
      <c r="V13" s="24">
        <f t="shared" si="8"/>
        <v>-1.3972600000000001E-4</v>
      </c>
    </row>
    <row r="14" spans="1:24" x14ac:dyDescent="0.25">
      <c r="A14" s="18">
        <f t="shared" si="9"/>
        <v>10</v>
      </c>
      <c r="B14" s="19">
        <v>43064</v>
      </c>
      <c r="C14" s="19" t="s">
        <v>5</v>
      </c>
      <c r="D14" s="18" t="s">
        <v>5</v>
      </c>
      <c r="E14" s="18" t="s">
        <v>11</v>
      </c>
      <c r="F14" s="18" t="s">
        <v>11</v>
      </c>
      <c r="G14" s="25">
        <f t="shared" si="10"/>
        <v>1088102.6399999999</v>
      </c>
      <c r="H14" s="21">
        <f t="shared" si="11"/>
        <v>0.1</v>
      </c>
      <c r="I14" s="22">
        <f t="shared" si="3"/>
        <v>31</v>
      </c>
      <c r="J14" s="23">
        <f t="shared" si="12"/>
        <v>9241.419542465781</v>
      </c>
      <c r="K14" s="23">
        <f t="shared" si="4"/>
        <v>9241.42</v>
      </c>
      <c r="L14" s="23">
        <f t="shared" si="0"/>
        <v>0</v>
      </c>
      <c r="M14" s="23">
        <f t="shared" si="1"/>
        <v>0</v>
      </c>
      <c r="N14" s="23">
        <f t="shared" si="2"/>
        <v>0</v>
      </c>
      <c r="O14" s="23">
        <v>0</v>
      </c>
      <c r="P14" s="23"/>
      <c r="Q14" s="23">
        <f t="shared" si="13"/>
        <v>0</v>
      </c>
      <c r="R14" s="23">
        <f t="shared" si="5"/>
        <v>9241.42</v>
      </c>
      <c r="S14" s="23">
        <f t="shared" si="6"/>
        <v>9241.42</v>
      </c>
      <c r="T14" s="23">
        <f t="shared" si="7"/>
        <v>1097344.0599999998</v>
      </c>
      <c r="V14" s="24">
        <f t="shared" si="8"/>
        <v>-4.57534E-4</v>
      </c>
    </row>
    <row r="15" spans="1:24" x14ac:dyDescent="0.25">
      <c r="A15" s="18">
        <f t="shared" si="9"/>
        <v>11</v>
      </c>
      <c r="B15" s="19">
        <v>43094</v>
      </c>
      <c r="C15" s="19" t="s">
        <v>5</v>
      </c>
      <c r="D15" s="18" t="s">
        <v>5</v>
      </c>
      <c r="E15" s="18" t="s">
        <v>11</v>
      </c>
      <c r="F15" s="18" t="s">
        <v>11</v>
      </c>
      <c r="G15" s="25">
        <f t="shared" si="10"/>
        <v>1097344.0599999998</v>
      </c>
      <c r="H15" s="21">
        <f t="shared" si="11"/>
        <v>0.1</v>
      </c>
      <c r="I15" s="22">
        <f t="shared" si="3"/>
        <v>30</v>
      </c>
      <c r="J15" s="23">
        <f t="shared" si="12"/>
        <v>9019.2657890413411</v>
      </c>
      <c r="K15" s="23">
        <f t="shared" si="4"/>
        <v>9019.27</v>
      </c>
      <c r="L15" s="23">
        <f t="shared" si="0"/>
        <v>0</v>
      </c>
      <c r="M15" s="23">
        <f t="shared" si="1"/>
        <v>0</v>
      </c>
      <c r="N15" s="23">
        <f t="shared" si="2"/>
        <v>0</v>
      </c>
      <c r="O15" s="23">
        <v>0</v>
      </c>
      <c r="P15" s="23"/>
      <c r="Q15" s="23">
        <f t="shared" si="13"/>
        <v>0</v>
      </c>
      <c r="R15" s="23">
        <f t="shared" si="5"/>
        <v>9019.27</v>
      </c>
      <c r="S15" s="23">
        <f t="shared" si="6"/>
        <v>9019.27</v>
      </c>
      <c r="T15" s="23">
        <f t="shared" si="7"/>
        <v>1106363.3299999998</v>
      </c>
      <c r="V15" s="24">
        <f t="shared" si="8"/>
        <v>-4.2109590000000002E-3</v>
      </c>
    </row>
    <row r="16" spans="1:24" x14ac:dyDescent="0.25">
      <c r="A16" s="18">
        <f t="shared" si="9"/>
        <v>12</v>
      </c>
      <c r="B16" s="19">
        <v>43125</v>
      </c>
      <c r="C16" s="19" t="s">
        <v>5</v>
      </c>
      <c r="D16" s="18" t="s">
        <v>5</v>
      </c>
      <c r="E16" s="18" t="s">
        <v>5</v>
      </c>
      <c r="F16" s="18" t="s">
        <v>11</v>
      </c>
      <c r="G16" s="25">
        <f t="shared" si="10"/>
        <v>1106363.3299999998</v>
      </c>
      <c r="H16" s="21">
        <v>0.105</v>
      </c>
      <c r="I16" s="22">
        <f t="shared" si="3"/>
        <v>31</v>
      </c>
      <c r="J16" s="23">
        <f t="shared" si="12"/>
        <v>9396.5062630136017</v>
      </c>
      <c r="K16" s="23">
        <f t="shared" si="4"/>
        <v>9396.51</v>
      </c>
      <c r="L16" s="23">
        <f t="shared" si="0"/>
        <v>9396.5099999999984</v>
      </c>
      <c r="M16" s="23">
        <f t="shared" si="1"/>
        <v>0</v>
      </c>
      <c r="N16" s="23">
        <f t="shared" si="2"/>
        <v>9396.5099999999984</v>
      </c>
      <c r="O16" s="23">
        <v>0</v>
      </c>
      <c r="P16" s="23"/>
      <c r="Q16" s="23">
        <f t="shared" si="13"/>
        <v>0</v>
      </c>
      <c r="R16" s="23">
        <f t="shared" si="5"/>
        <v>0</v>
      </c>
      <c r="S16" s="23">
        <f t="shared" si="6"/>
        <v>0</v>
      </c>
      <c r="T16" s="23">
        <f t="shared" si="7"/>
        <v>1106363.3299999998</v>
      </c>
      <c r="V16" s="24">
        <f t="shared" si="8"/>
        <v>-3.7369859999999999E-3</v>
      </c>
    </row>
    <row r="17" spans="1:24" x14ac:dyDescent="0.25">
      <c r="A17" s="8">
        <f t="shared" si="9"/>
        <v>13</v>
      </c>
      <c r="B17" s="9">
        <v>43156</v>
      </c>
      <c r="C17" s="8" t="s">
        <v>11</v>
      </c>
      <c r="D17" s="8" t="s">
        <v>5</v>
      </c>
      <c r="E17" s="8" t="s">
        <v>11</v>
      </c>
      <c r="F17" s="8" t="s">
        <v>11</v>
      </c>
      <c r="G17" s="10">
        <f t="shared" si="10"/>
        <v>1106363.3299999998</v>
      </c>
      <c r="H17" s="11">
        <f t="shared" si="11"/>
        <v>0.105</v>
      </c>
      <c r="I17" s="12">
        <f t="shared" si="3"/>
        <v>31</v>
      </c>
      <c r="J17" s="13">
        <f t="shared" si="12"/>
        <v>9866.3322606852307</v>
      </c>
      <c r="K17" s="13">
        <f t="shared" si="4"/>
        <v>9866.33</v>
      </c>
      <c r="L17" s="13">
        <f t="shared" ref="L17:L52" si="14">IF(OR(E17="Y",F17="Y"),(R16-S16+J17),0)</f>
        <v>0</v>
      </c>
      <c r="M17" s="13">
        <v>0</v>
      </c>
      <c r="N17" s="13">
        <f>L17+M17</f>
        <v>0</v>
      </c>
      <c r="O17" s="13">
        <v>0</v>
      </c>
      <c r="P17" s="13"/>
      <c r="Q17" s="13">
        <f t="shared" si="13"/>
        <v>0</v>
      </c>
      <c r="R17" s="13">
        <f t="shared" si="5"/>
        <v>9866.33</v>
      </c>
      <c r="S17" s="13">
        <f t="shared" si="6"/>
        <v>9866.33</v>
      </c>
      <c r="T17" s="13">
        <f t="shared" si="7"/>
        <v>1116229.6599999999</v>
      </c>
      <c r="V17" s="24">
        <f t="shared" si="8"/>
        <v>2.2606850000000001E-3</v>
      </c>
    </row>
    <row r="18" spans="1:24" x14ac:dyDescent="0.25">
      <c r="A18" s="8">
        <f t="shared" si="9"/>
        <v>14</v>
      </c>
      <c r="B18" s="9">
        <v>43184</v>
      </c>
      <c r="C18" s="8" t="s">
        <v>11</v>
      </c>
      <c r="D18" s="8" t="s">
        <v>5</v>
      </c>
      <c r="E18" s="8" t="s">
        <v>11</v>
      </c>
      <c r="F18" s="8" t="s">
        <v>11</v>
      </c>
      <c r="G18" s="10">
        <f t="shared" si="10"/>
        <v>1116229.6599999999</v>
      </c>
      <c r="H18" s="11">
        <f t="shared" si="11"/>
        <v>0.105</v>
      </c>
      <c r="I18" s="12">
        <f t="shared" si="3"/>
        <v>28</v>
      </c>
      <c r="J18" s="13">
        <f t="shared" si="12"/>
        <v>8991.0028097260947</v>
      </c>
      <c r="K18" s="13">
        <f t="shared" si="4"/>
        <v>8991</v>
      </c>
      <c r="L18" s="13">
        <f t="shared" si="14"/>
        <v>0</v>
      </c>
      <c r="M18" s="13">
        <v>0</v>
      </c>
      <c r="N18" s="13">
        <f t="shared" ref="N18:N51" si="15">L18+M18</f>
        <v>0</v>
      </c>
      <c r="O18" s="13">
        <v>0</v>
      </c>
      <c r="P18" s="13"/>
      <c r="Q18" s="13">
        <f t="shared" si="13"/>
        <v>0</v>
      </c>
      <c r="R18" s="13">
        <f t="shared" si="5"/>
        <v>8991</v>
      </c>
      <c r="S18" s="13">
        <f t="shared" si="6"/>
        <v>8991</v>
      </c>
      <c r="T18" s="13">
        <f t="shared" si="7"/>
        <v>1125220.6599999999</v>
      </c>
      <c r="V18" s="24">
        <f t="shared" si="8"/>
        <v>2.8097259999999998E-3</v>
      </c>
    </row>
    <row r="19" spans="1:24" x14ac:dyDescent="0.25">
      <c r="A19" s="8">
        <f t="shared" si="9"/>
        <v>15</v>
      </c>
      <c r="B19" s="9">
        <v>43215</v>
      </c>
      <c r="C19" s="8" t="s">
        <v>11</v>
      </c>
      <c r="D19" s="8" t="s">
        <v>5</v>
      </c>
      <c r="E19" s="8" t="s">
        <v>5</v>
      </c>
      <c r="F19" s="8" t="s">
        <v>5</v>
      </c>
      <c r="G19" s="10">
        <f t="shared" si="10"/>
        <v>1125220.6599999999</v>
      </c>
      <c r="H19" s="11">
        <f t="shared" si="11"/>
        <v>0.105</v>
      </c>
      <c r="I19" s="12">
        <f t="shared" si="3"/>
        <v>31</v>
      </c>
      <c r="J19" s="13">
        <f t="shared" si="12"/>
        <v>10034.504859862984</v>
      </c>
      <c r="K19" s="13">
        <f t="shared" si="4"/>
        <v>10034.5</v>
      </c>
      <c r="L19" s="13">
        <f t="shared" si="14"/>
        <v>10034.504859862984</v>
      </c>
      <c r="M19" s="26">
        <f>ROUND(N1*75%,2)</f>
        <v>78522.23</v>
      </c>
      <c r="N19" s="13">
        <f t="shared" si="15"/>
        <v>88556.734859862976</v>
      </c>
      <c r="O19" s="13">
        <v>0</v>
      </c>
      <c r="P19" s="13"/>
      <c r="Q19" s="13">
        <f t="shared" si="13"/>
        <v>0</v>
      </c>
      <c r="R19" s="13">
        <f t="shared" si="5"/>
        <v>-4.8598629837215412E-3</v>
      </c>
      <c r="S19" s="13">
        <f t="shared" si="6"/>
        <v>-4.8598629837215412E-3</v>
      </c>
      <c r="T19" s="13">
        <f t="shared" si="7"/>
        <v>1046698.425140137</v>
      </c>
      <c r="V19" s="24">
        <f t="shared" si="8"/>
        <v>4.8598629999999999E-3</v>
      </c>
    </row>
    <row r="20" spans="1:24" x14ac:dyDescent="0.25">
      <c r="A20" s="8">
        <f t="shared" si="9"/>
        <v>16</v>
      </c>
      <c r="B20" s="9">
        <v>43245</v>
      </c>
      <c r="C20" s="8" t="s">
        <v>11</v>
      </c>
      <c r="D20" s="8" t="s">
        <v>5</v>
      </c>
      <c r="E20" s="8" t="s">
        <v>11</v>
      </c>
      <c r="F20" s="8" t="s">
        <v>11</v>
      </c>
      <c r="G20" s="10">
        <f t="shared" si="10"/>
        <v>1046698.425140137</v>
      </c>
      <c r="H20" s="11">
        <f t="shared" si="11"/>
        <v>0.105</v>
      </c>
      <c r="I20" s="12">
        <f t="shared" si="3"/>
        <v>30</v>
      </c>
      <c r="J20" s="13">
        <f t="shared" si="12"/>
        <v>9033.1556521682924</v>
      </c>
      <c r="K20" s="13">
        <f t="shared" si="4"/>
        <v>9033.16</v>
      </c>
      <c r="L20" s="13">
        <f t="shared" si="14"/>
        <v>0</v>
      </c>
      <c r="M20" s="13">
        <v>0</v>
      </c>
      <c r="N20" s="13">
        <f t="shared" si="15"/>
        <v>0</v>
      </c>
      <c r="O20" s="13">
        <v>0</v>
      </c>
      <c r="P20" s="13"/>
      <c r="Q20" s="13">
        <f t="shared" si="13"/>
        <v>0</v>
      </c>
      <c r="R20" s="13">
        <f t="shared" si="5"/>
        <v>9033.16</v>
      </c>
      <c r="S20" s="13">
        <f t="shared" si="6"/>
        <v>9033.16</v>
      </c>
      <c r="T20" s="13">
        <f t="shared" si="7"/>
        <v>1055731.585140137</v>
      </c>
      <c r="V20" s="24">
        <f t="shared" si="8"/>
        <v>-4.3478320000000003E-3</v>
      </c>
    </row>
    <row r="21" spans="1:24" x14ac:dyDescent="0.25">
      <c r="A21" s="8">
        <f t="shared" si="9"/>
        <v>17</v>
      </c>
      <c r="B21" s="9">
        <v>43276</v>
      </c>
      <c r="C21" s="8" t="s">
        <v>11</v>
      </c>
      <c r="D21" s="8" t="s">
        <v>5</v>
      </c>
      <c r="E21" s="8" t="s">
        <v>11</v>
      </c>
      <c r="F21" s="8" t="s">
        <v>11</v>
      </c>
      <c r="G21" s="10">
        <f t="shared" si="10"/>
        <v>1055731.585140137</v>
      </c>
      <c r="H21" s="11">
        <f t="shared" si="11"/>
        <v>0.105</v>
      </c>
      <c r="I21" s="12">
        <f t="shared" si="3"/>
        <v>31</v>
      </c>
      <c r="J21" s="13">
        <f t="shared" si="12"/>
        <v>9414.8074593766196</v>
      </c>
      <c r="K21" s="13">
        <f t="shared" si="4"/>
        <v>9414.81</v>
      </c>
      <c r="L21" s="13">
        <f t="shared" si="14"/>
        <v>0</v>
      </c>
      <c r="M21" s="13">
        <v>0</v>
      </c>
      <c r="N21" s="13">
        <f t="shared" si="15"/>
        <v>0</v>
      </c>
      <c r="O21" s="13">
        <v>0</v>
      </c>
      <c r="P21" s="13"/>
      <c r="Q21" s="13">
        <f t="shared" si="13"/>
        <v>0</v>
      </c>
      <c r="R21" s="13">
        <f t="shared" si="5"/>
        <v>9414.81</v>
      </c>
      <c r="S21" s="13">
        <f t="shared" si="6"/>
        <v>9414.81</v>
      </c>
      <c r="T21" s="13">
        <f t="shared" si="7"/>
        <v>1065146.3951401371</v>
      </c>
      <c r="V21" s="24">
        <f t="shared" si="8"/>
        <v>-2.5406230000000001E-3</v>
      </c>
    </row>
    <row r="22" spans="1:24" x14ac:dyDescent="0.25">
      <c r="A22" s="8">
        <f t="shared" si="9"/>
        <v>18</v>
      </c>
      <c r="B22" s="9">
        <v>43306</v>
      </c>
      <c r="C22" s="8" t="s">
        <v>11</v>
      </c>
      <c r="D22" s="8" t="s">
        <v>5</v>
      </c>
      <c r="E22" s="8" t="s">
        <v>5</v>
      </c>
      <c r="F22" s="8" t="s">
        <v>5</v>
      </c>
      <c r="G22" s="10">
        <f t="shared" si="10"/>
        <v>1065146.3951401371</v>
      </c>
      <c r="H22" s="11">
        <f t="shared" si="11"/>
        <v>0.105</v>
      </c>
      <c r="I22" s="12">
        <f t="shared" si="3"/>
        <v>30</v>
      </c>
      <c r="J22" s="13">
        <f t="shared" si="12"/>
        <v>9192.3567599014696</v>
      </c>
      <c r="K22" s="13">
        <f t="shared" si="4"/>
        <v>9192.36</v>
      </c>
      <c r="L22" s="13">
        <f t="shared" si="14"/>
        <v>9192.3567599014696</v>
      </c>
      <c r="M22" s="27">
        <f>M19</f>
        <v>78522.23</v>
      </c>
      <c r="N22" s="13">
        <f t="shared" si="15"/>
        <v>87714.58675990146</v>
      </c>
      <c r="O22" s="13">
        <v>0</v>
      </c>
      <c r="P22" s="13"/>
      <c r="Q22" s="13">
        <f t="shared" si="13"/>
        <v>0</v>
      </c>
      <c r="R22" s="13">
        <f t="shared" si="5"/>
        <v>3.24009853102325E-3</v>
      </c>
      <c r="S22" s="13">
        <f t="shared" si="6"/>
        <v>3.24009853102325E-3</v>
      </c>
      <c r="T22" s="13">
        <f t="shared" si="7"/>
        <v>986624.16838023555</v>
      </c>
      <c r="V22" s="24">
        <f t="shared" si="8"/>
        <v>-3.2400990000000002E-3</v>
      </c>
    </row>
    <row r="23" spans="1:24" x14ac:dyDescent="0.25">
      <c r="A23" s="8">
        <f t="shared" si="9"/>
        <v>19</v>
      </c>
      <c r="B23" s="9">
        <v>43337</v>
      </c>
      <c r="C23" s="8" t="s">
        <v>11</v>
      </c>
      <c r="D23" s="8" t="s">
        <v>5</v>
      </c>
      <c r="E23" s="8" t="s">
        <v>11</v>
      </c>
      <c r="F23" s="8" t="s">
        <v>11</v>
      </c>
      <c r="G23" s="10">
        <f t="shared" si="10"/>
        <v>986624.16838023555</v>
      </c>
      <c r="H23" s="11">
        <f t="shared" si="11"/>
        <v>0.105</v>
      </c>
      <c r="I23" s="12">
        <f t="shared" si="3"/>
        <v>31</v>
      </c>
      <c r="J23" s="13">
        <f t="shared" si="12"/>
        <v>8798.5218779220049</v>
      </c>
      <c r="K23" s="13">
        <f t="shared" si="4"/>
        <v>8798.52</v>
      </c>
      <c r="L23" s="13">
        <f t="shared" si="14"/>
        <v>0</v>
      </c>
      <c r="M23" s="13">
        <v>0</v>
      </c>
      <c r="N23" s="13">
        <f t="shared" si="15"/>
        <v>0</v>
      </c>
      <c r="O23" s="13">
        <v>0</v>
      </c>
      <c r="P23" s="13"/>
      <c r="Q23" s="13">
        <f t="shared" si="13"/>
        <v>0</v>
      </c>
      <c r="R23" s="13">
        <f t="shared" si="5"/>
        <v>8798.52</v>
      </c>
      <c r="S23" s="13">
        <f t="shared" si="6"/>
        <v>8798.52</v>
      </c>
      <c r="T23" s="13">
        <f t="shared" si="7"/>
        <v>995422.68838023557</v>
      </c>
      <c r="V23" s="24">
        <f t="shared" si="8"/>
        <v>1.877922E-3</v>
      </c>
    </row>
    <row r="24" spans="1:24" x14ac:dyDescent="0.25">
      <c r="A24" s="8">
        <f t="shared" si="9"/>
        <v>20</v>
      </c>
      <c r="B24" s="9">
        <v>43368</v>
      </c>
      <c r="C24" s="8" t="s">
        <v>11</v>
      </c>
      <c r="D24" s="8" t="s">
        <v>5</v>
      </c>
      <c r="E24" s="8" t="s">
        <v>11</v>
      </c>
      <c r="F24" s="8" t="s">
        <v>11</v>
      </c>
      <c r="G24" s="10">
        <f t="shared" si="10"/>
        <v>995422.68838023557</v>
      </c>
      <c r="H24" s="11">
        <f t="shared" si="11"/>
        <v>0.105</v>
      </c>
      <c r="I24" s="12">
        <f t="shared" si="3"/>
        <v>31</v>
      </c>
      <c r="J24" s="13">
        <f t="shared" si="12"/>
        <v>8876.9905099156076</v>
      </c>
      <c r="K24" s="13">
        <f t="shared" si="4"/>
        <v>8876.99</v>
      </c>
      <c r="L24" s="13">
        <f t="shared" si="14"/>
        <v>0</v>
      </c>
      <c r="M24" s="13">
        <v>0</v>
      </c>
      <c r="N24" s="13">
        <f t="shared" si="15"/>
        <v>0</v>
      </c>
      <c r="O24" s="13">
        <v>0</v>
      </c>
      <c r="P24" s="13"/>
      <c r="Q24" s="13">
        <f t="shared" si="13"/>
        <v>0</v>
      </c>
      <c r="R24" s="13">
        <f t="shared" si="5"/>
        <v>8876.99</v>
      </c>
      <c r="S24" s="13">
        <f t="shared" si="6"/>
        <v>8876.99</v>
      </c>
      <c r="T24" s="13">
        <f t="shared" si="7"/>
        <v>1004299.6783802356</v>
      </c>
      <c r="V24" s="24">
        <f t="shared" si="8"/>
        <v>5.0991600000000002E-4</v>
      </c>
    </row>
    <row r="25" spans="1:24" x14ac:dyDescent="0.25">
      <c r="A25" s="8">
        <f t="shared" si="9"/>
        <v>21</v>
      </c>
      <c r="B25" s="9">
        <v>43398</v>
      </c>
      <c r="C25" s="8" t="s">
        <v>11</v>
      </c>
      <c r="D25" s="8" t="s">
        <v>5</v>
      </c>
      <c r="E25" s="8" t="s">
        <v>5</v>
      </c>
      <c r="F25" s="8" t="s">
        <v>5</v>
      </c>
      <c r="G25" s="10">
        <f t="shared" si="10"/>
        <v>1004299.6783802356</v>
      </c>
      <c r="H25" s="11">
        <f>H24+0.5%</f>
        <v>0.11</v>
      </c>
      <c r="I25" s="12">
        <f t="shared" si="3"/>
        <v>30</v>
      </c>
      <c r="J25" s="13">
        <f t="shared" si="12"/>
        <v>8667.244309635842</v>
      </c>
      <c r="K25" s="13">
        <f t="shared" si="4"/>
        <v>8667.24</v>
      </c>
      <c r="L25" s="13">
        <f t="shared" si="14"/>
        <v>8667.244309635842</v>
      </c>
      <c r="M25" s="27">
        <f>M22</f>
        <v>78522.23</v>
      </c>
      <c r="N25" s="13">
        <f t="shared" si="15"/>
        <v>87189.474309635843</v>
      </c>
      <c r="O25" s="13">
        <v>0</v>
      </c>
      <c r="P25" s="13"/>
      <c r="Q25" s="13">
        <f t="shared" si="13"/>
        <v>0</v>
      </c>
      <c r="R25" s="13">
        <f t="shared" si="5"/>
        <v>-4.3096358422189951E-3</v>
      </c>
      <c r="S25" s="13">
        <f t="shared" si="6"/>
        <v>-4.3096358422189951E-3</v>
      </c>
      <c r="T25" s="13">
        <f t="shared" si="7"/>
        <v>925777.44407059974</v>
      </c>
      <c r="V25" s="24">
        <f t="shared" si="8"/>
        <v>4.3096360000000004E-3</v>
      </c>
      <c r="W25" s="3"/>
      <c r="X25" s="5"/>
    </row>
    <row r="26" spans="1:24" x14ac:dyDescent="0.25">
      <c r="A26" s="8">
        <f t="shared" si="9"/>
        <v>22</v>
      </c>
      <c r="B26" s="9">
        <v>43429</v>
      </c>
      <c r="C26" s="8" t="s">
        <v>11</v>
      </c>
      <c r="D26" s="8" t="s">
        <v>5</v>
      </c>
      <c r="E26" s="8" t="s">
        <v>11</v>
      </c>
      <c r="F26" s="8" t="s">
        <v>11</v>
      </c>
      <c r="G26" s="10">
        <f t="shared" si="10"/>
        <v>925777.44407059974</v>
      </c>
      <c r="H26" s="11">
        <f t="shared" si="11"/>
        <v>0.11</v>
      </c>
      <c r="I26" s="12">
        <f t="shared" si="3"/>
        <v>31</v>
      </c>
      <c r="J26" s="13">
        <f t="shared" si="12"/>
        <v>8649.0483761585892</v>
      </c>
      <c r="K26" s="13">
        <f t="shared" si="4"/>
        <v>8649.0499999999993</v>
      </c>
      <c r="L26" s="13">
        <f t="shared" si="14"/>
        <v>0</v>
      </c>
      <c r="M26" s="13">
        <v>0</v>
      </c>
      <c r="N26" s="13">
        <f t="shared" si="15"/>
        <v>0</v>
      </c>
      <c r="O26" s="13">
        <v>0</v>
      </c>
      <c r="P26" s="13"/>
      <c r="Q26" s="13">
        <f t="shared" si="13"/>
        <v>0</v>
      </c>
      <c r="R26" s="13">
        <f t="shared" si="5"/>
        <v>8649.0499999999993</v>
      </c>
      <c r="S26" s="13">
        <f t="shared" si="6"/>
        <v>8649.0499999999993</v>
      </c>
      <c r="T26" s="13">
        <f t="shared" si="7"/>
        <v>934426.49407059979</v>
      </c>
      <c r="V26" s="24">
        <f t="shared" si="8"/>
        <v>-1.623841E-3</v>
      </c>
    </row>
    <row r="27" spans="1:24" x14ac:dyDescent="0.25">
      <c r="A27" s="8">
        <f t="shared" si="9"/>
        <v>23</v>
      </c>
      <c r="B27" s="9">
        <v>43459</v>
      </c>
      <c r="C27" s="8" t="s">
        <v>11</v>
      </c>
      <c r="D27" s="8" t="s">
        <v>5</v>
      </c>
      <c r="E27" s="8" t="s">
        <v>11</v>
      </c>
      <c r="F27" s="8" t="s">
        <v>11</v>
      </c>
      <c r="G27" s="10">
        <f t="shared" si="10"/>
        <v>934426.49407059979</v>
      </c>
      <c r="H27" s="11">
        <f t="shared" si="11"/>
        <v>0.11</v>
      </c>
      <c r="I27" s="12">
        <f t="shared" si="3"/>
        <v>30</v>
      </c>
      <c r="J27" s="13">
        <f t="shared" si="12"/>
        <v>8448.2379115918193</v>
      </c>
      <c r="K27" s="13">
        <f t="shared" si="4"/>
        <v>8448.24</v>
      </c>
      <c r="L27" s="13">
        <f t="shared" si="14"/>
        <v>0</v>
      </c>
      <c r="M27" s="13">
        <v>0</v>
      </c>
      <c r="N27" s="13">
        <f t="shared" si="15"/>
        <v>0</v>
      </c>
      <c r="O27" s="13">
        <v>0</v>
      </c>
      <c r="P27" s="13"/>
      <c r="Q27" s="13">
        <f t="shared" si="13"/>
        <v>0</v>
      </c>
      <c r="R27" s="13">
        <f t="shared" si="5"/>
        <v>8448.24</v>
      </c>
      <c r="S27" s="13">
        <f t="shared" si="6"/>
        <v>8448.24</v>
      </c>
      <c r="T27" s="13">
        <f t="shared" si="7"/>
        <v>942874.73407059978</v>
      </c>
      <c r="V27" s="24">
        <f t="shared" si="8"/>
        <v>-2.0884079999999999E-3</v>
      </c>
    </row>
    <row r="28" spans="1:24" x14ac:dyDescent="0.25">
      <c r="A28" s="8">
        <f t="shared" si="9"/>
        <v>24</v>
      </c>
      <c r="B28" s="9">
        <v>43490</v>
      </c>
      <c r="C28" s="8" t="s">
        <v>11</v>
      </c>
      <c r="D28" s="8" t="s">
        <v>5</v>
      </c>
      <c r="E28" s="8" t="s">
        <v>5</v>
      </c>
      <c r="F28" s="8" t="s">
        <v>5</v>
      </c>
      <c r="G28" s="10">
        <f t="shared" si="10"/>
        <v>942874.73407059978</v>
      </c>
      <c r="H28" s="11">
        <f t="shared" si="11"/>
        <v>0.11</v>
      </c>
      <c r="I28" s="12">
        <f t="shared" si="3"/>
        <v>31</v>
      </c>
      <c r="J28" s="13">
        <f t="shared" si="12"/>
        <v>8808.7728244159589</v>
      </c>
      <c r="K28" s="13">
        <f t="shared" si="4"/>
        <v>8808.77</v>
      </c>
      <c r="L28" s="13">
        <f t="shared" si="14"/>
        <v>8808.7728244159589</v>
      </c>
      <c r="M28" s="26">
        <f>ROUND(N1*95%,2)</f>
        <v>99461.49</v>
      </c>
      <c r="N28" s="13">
        <f t="shared" si="15"/>
        <v>108270.26282441596</v>
      </c>
      <c r="O28" s="13">
        <v>0</v>
      </c>
      <c r="P28" s="13"/>
      <c r="Q28" s="13">
        <f t="shared" si="13"/>
        <v>0</v>
      </c>
      <c r="R28" s="13">
        <f t="shared" si="5"/>
        <v>-2.8244159584573936E-3</v>
      </c>
      <c r="S28" s="13">
        <f t="shared" si="6"/>
        <v>-2.8244159584573936E-3</v>
      </c>
      <c r="T28" s="13">
        <f t="shared" si="7"/>
        <v>843413.24124618387</v>
      </c>
      <c r="V28" s="24">
        <f t="shared" si="8"/>
        <v>2.8244160000000002E-3</v>
      </c>
    </row>
    <row r="29" spans="1:24" x14ac:dyDescent="0.25">
      <c r="A29" s="8">
        <f t="shared" si="9"/>
        <v>25</v>
      </c>
      <c r="B29" s="9">
        <v>43521</v>
      </c>
      <c r="C29" s="8" t="s">
        <v>11</v>
      </c>
      <c r="D29" s="8" t="s">
        <v>5</v>
      </c>
      <c r="E29" s="8" t="s">
        <v>11</v>
      </c>
      <c r="F29" s="8" t="s">
        <v>11</v>
      </c>
      <c r="G29" s="10">
        <f t="shared" si="10"/>
        <v>843413.24124618387</v>
      </c>
      <c r="H29" s="11">
        <f t="shared" si="11"/>
        <v>0.11</v>
      </c>
      <c r="I29" s="12">
        <f t="shared" si="3"/>
        <v>31</v>
      </c>
      <c r="J29" s="13">
        <f t="shared" si="12"/>
        <v>7879.562146743363</v>
      </c>
      <c r="K29" s="13">
        <f t="shared" si="4"/>
        <v>7879.56</v>
      </c>
      <c r="L29" s="13">
        <f t="shared" si="14"/>
        <v>0</v>
      </c>
      <c r="M29" s="13">
        <v>0</v>
      </c>
      <c r="N29" s="13">
        <f t="shared" si="15"/>
        <v>0</v>
      </c>
      <c r="O29" s="13">
        <v>0</v>
      </c>
      <c r="P29" s="13"/>
      <c r="Q29" s="13">
        <f t="shared" si="13"/>
        <v>0</v>
      </c>
      <c r="R29" s="13">
        <f t="shared" si="5"/>
        <v>7879.56</v>
      </c>
      <c r="S29" s="13">
        <f t="shared" si="6"/>
        <v>7879.56</v>
      </c>
      <c r="T29" s="13">
        <f t="shared" si="7"/>
        <v>851292.80124618392</v>
      </c>
      <c r="V29" s="24">
        <f t="shared" si="8"/>
        <v>2.146743E-3</v>
      </c>
    </row>
    <row r="30" spans="1:24" x14ac:dyDescent="0.25">
      <c r="A30" s="8">
        <f t="shared" si="9"/>
        <v>26</v>
      </c>
      <c r="B30" s="9">
        <v>43549</v>
      </c>
      <c r="C30" s="8" t="s">
        <v>11</v>
      </c>
      <c r="D30" s="8" t="s">
        <v>5</v>
      </c>
      <c r="E30" s="8" t="s">
        <v>11</v>
      </c>
      <c r="F30" s="8" t="s">
        <v>11</v>
      </c>
      <c r="G30" s="10">
        <f t="shared" si="10"/>
        <v>851292.80124618392</v>
      </c>
      <c r="H30" s="11">
        <f t="shared" si="11"/>
        <v>0.11</v>
      </c>
      <c r="I30" s="12">
        <f t="shared" si="3"/>
        <v>28</v>
      </c>
      <c r="J30" s="13">
        <f t="shared" si="12"/>
        <v>7183.5140038340869</v>
      </c>
      <c r="K30" s="13">
        <f t="shared" si="4"/>
        <v>7183.51</v>
      </c>
      <c r="L30" s="13">
        <f t="shared" si="14"/>
        <v>0</v>
      </c>
      <c r="M30" s="13">
        <v>0</v>
      </c>
      <c r="N30" s="13">
        <f t="shared" si="15"/>
        <v>0</v>
      </c>
      <c r="O30" s="13">
        <v>0</v>
      </c>
      <c r="P30" s="13"/>
      <c r="Q30" s="13">
        <f t="shared" si="13"/>
        <v>0</v>
      </c>
      <c r="R30" s="13">
        <f t="shared" si="5"/>
        <v>7183.51</v>
      </c>
      <c r="S30" s="13">
        <f t="shared" si="6"/>
        <v>7183.51</v>
      </c>
      <c r="T30" s="13">
        <f t="shared" si="7"/>
        <v>858476.31124618393</v>
      </c>
      <c r="V30" s="24">
        <f t="shared" si="8"/>
        <v>4.0038340000000004E-3</v>
      </c>
    </row>
    <row r="31" spans="1:24" x14ac:dyDescent="0.25">
      <c r="A31" s="8">
        <f t="shared" si="9"/>
        <v>27</v>
      </c>
      <c r="B31" s="9">
        <v>43580</v>
      </c>
      <c r="C31" s="8" t="s">
        <v>11</v>
      </c>
      <c r="D31" s="8" t="s">
        <v>5</v>
      </c>
      <c r="E31" s="8" t="s">
        <v>5</v>
      </c>
      <c r="F31" s="8" t="s">
        <v>5</v>
      </c>
      <c r="G31" s="10">
        <f t="shared" si="10"/>
        <v>858476.31124618393</v>
      </c>
      <c r="H31" s="11">
        <f t="shared" si="11"/>
        <v>0.11</v>
      </c>
      <c r="I31" s="12">
        <f t="shared" si="3"/>
        <v>31</v>
      </c>
      <c r="J31" s="13">
        <f t="shared" si="12"/>
        <v>8020.2895417778018</v>
      </c>
      <c r="K31" s="13">
        <f t="shared" si="4"/>
        <v>8020.29</v>
      </c>
      <c r="L31" s="13">
        <f t="shared" si="14"/>
        <v>8020.2895417778018</v>
      </c>
      <c r="M31" s="27">
        <f>M28</f>
        <v>99461.49</v>
      </c>
      <c r="N31" s="13">
        <f t="shared" si="15"/>
        <v>107481.77954177781</v>
      </c>
      <c r="O31" s="13">
        <v>0</v>
      </c>
      <c r="P31" s="13"/>
      <c r="Q31" s="13">
        <f t="shared" si="13"/>
        <v>0</v>
      </c>
      <c r="R31" s="13">
        <f t="shared" si="5"/>
        <v>4.5822219817637233E-4</v>
      </c>
      <c r="S31" s="13">
        <f t="shared" si="6"/>
        <v>4.5822219817637233E-4</v>
      </c>
      <c r="T31" s="13">
        <f t="shared" si="7"/>
        <v>759014.82170440617</v>
      </c>
      <c r="V31" s="24">
        <f t="shared" si="8"/>
        <v>-4.5822199999999999E-4</v>
      </c>
    </row>
    <row r="32" spans="1:24" x14ac:dyDescent="0.25">
      <c r="A32" s="8">
        <f t="shared" si="9"/>
        <v>28</v>
      </c>
      <c r="B32" s="9">
        <v>43610</v>
      </c>
      <c r="C32" s="8" t="s">
        <v>11</v>
      </c>
      <c r="D32" s="8" t="s">
        <v>5</v>
      </c>
      <c r="E32" s="8" t="s">
        <v>11</v>
      </c>
      <c r="F32" s="8" t="s">
        <v>11</v>
      </c>
      <c r="G32" s="10">
        <f t="shared" si="10"/>
        <v>759014.82170440617</v>
      </c>
      <c r="H32" s="11">
        <f t="shared" si="11"/>
        <v>0.11</v>
      </c>
      <c r="I32" s="12">
        <f t="shared" si="3"/>
        <v>30</v>
      </c>
      <c r="J32" s="13">
        <f t="shared" si="12"/>
        <v>6862.3253270507139</v>
      </c>
      <c r="K32" s="13">
        <f t="shared" si="4"/>
        <v>6862.33</v>
      </c>
      <c r="L32" s="13">
        <f t="shared" si="14"/>
        <v>0</v>
      </c>
      <c r="M32" s="13">
        <v>0</v>
      </c>
      <c r="N32" s="13">
        <f t="shared" si="15"/>
        <v>0</v>
      </c>
      <c r="O32" s="13">
        <v>0</v>
      </c>
      <c r="P32" s="13"/>
      <c r="Q32" s="13">
        <f t="shared" si="13"/>
        <v>0</v>
      </c>
      <c r="R32" s="13">
        <f t="shared" si="5"/>
        <v>6862.33</v>
      </c>
      <c r="S32" s="13">
        <f t="shared" si="6"/>
        <v>6862.33</v>
      </c>
      <c r="T32" s="13">
        <f t="shared" si="7"/>
        <v>765877.15170440613</v>
      </c>
      <c r="V32" s="24">
        <f t="shared" si="8"/>
        <v>-4.672949E-3</v>
      </c>
    </row>
    <row r="33" spans="1:24" x14ac:dyDescent="0.25">
      <c r="A33" s="8">
        <f t="shared" si="9"/>
        <v>29</v>
      </c>
      <c r="B33" s="9">
        <v>43641</v>
      </c>
      <c r="C33" s="8" t="s">
        <v>11</v>
      </c>
      <c r="D33" s="8" t="s">
        <v>5</v>
      </c>
      <c r="E33" s="8" t="s">
        <v>11</v>
      </c>
      <c r="F33" s="8" t="s">
        <v>11</v>
      </c>
      <c r="G33" s="10">
        <f t="shared" si="10"/>
        <v>765877.15170440613</v>
      </c>
      <c r="H33" s="11">
        <f t="shared" si="11"/>
        <v>0.11</v>
      </c>
      <c r="I33" s="12">
        <f t="shared" si="3"/>
        <v>31</v>
      </c>
      <c r="J33" s="13">
        <f t="shared" si="12"/>
        <v>7155.1763881798352</v>
      </c>
      <c r="K33" s="13">
        <f t="shared" si="4"/>
        <v>7155.18</v>
      </c>
      <c r="L33" s="13">
        <f t="shared" si="14"/>
        <v>0</v>
      </c>
      <c r="M33" s="13">
        <v>0</v>
      </c>
      <c r="N33" s="13">
        <f t="shared" si="15"/>
        <v>0</v>
      </c>
      <c r="O33" s="13">
        <v>0</v>
      </c>
      <c r="P33" s="13"/>
      <c r="Q33" s="13">
        <f t="shared" si="13"/>
        <v>0</v>
      </c>
      <c r="R33" s="13">
        <f t="shared" si="5"/>
        <v>7155.18</v>
      </c>
      <c r="S33" s="13">
        <f t="shared" si="6"/>
        <v>7155.18</v>
      </c>
      <c r="T33" s="13">
        <f t="shared" si="7"/>
        <v>773032.33170440618</v>
      </c>
      <c r="V33" s="24">
        <f t="shared" si="8"/>
        <v>-3.61182E-3</v>
      </c>
    </row>
    <row r="34" spans="1:24" x14ac:dyDescent="0.25">
      <c r="A34" s="8">
        <f t="shared" si="9"/>
        <v>30</v>
      </c>
      <c r="B34" s="9">
        <v>43671</v>
      </c>
      <c r="C34" s="8" t="s">
        <v>11</v>
      </c>
      <c r="D34" s="8" t="s">
        <v>5</v>
      </c>
      <c r="E34" s="8" t="s">
        <v>5</v>
      </c>
      <c r="F34" s="8" t="s">
        <v>5</v>
      </c>
      <c r="G34" s="10">
        <f t="shared" si="10"/>
        <v>773032.33170440618</v>
      </c>
      <c r="H34" s="11">
        <f>H33+0.5%</f>
        <v>0.115</v>
      </c>
      <c r="I34" s="12">
        <f t="shared" si="3"/>
        <v>30</v>
      </c>
      <c r="J34" s="13">
        <f t="shared" si="12"/>
        <v>6989.0558255075084</v>
      </c>
      <c r="K34" s="13">
        <f t="shared" si="4"/>
        <v>6989.06</v>
      </c>
      <c r="L34" s="13">
        <f t="shared" si="14"/>
        <v>6989.0558255075084</v>
      </c>
      <c r="M34" s="27">
        <f>M31</f>
        <v>99461.49</v>
      </c>
      <c r="N34" s="13">
        <f t="shared" si="15"/>
        <v>106450.54582550752</v>
      </c>
      <c r="O34" s="13">
        <v>0</v>
      </c>
      <c r="P34" s="13"/>
      <c r="Q34" s="13">
        <f t="shared" si="13"/>
        <v>0</v>
      </c>
      <c r="R34" s="13">
        <f t="shared" si="5"/>
        <v>4.1744924919839832E-3</v>
      </c>
      <c r="S34" s="13">
        <f t="shared" si="6"/>
        <v>4.1744924919839832E-3</v>
      </c>
      <c r="T34" s="13">
        <f t="shared" si="7"/>
        <v>673570.84587889863</v>
      </c>
      <c r="V34" s="24">
        <f t="shared" si="8"/>
        <v>-4.1744920000000001E-3</v>
      </c>
      <c r="W34" s="3"/>
      <c r="X34" s="5"/>
    </row>
    <row r="35" spans="1:24" x14ac:dyDescent="0.25">
      <c r="A35" s="8">
        <f t="shared" si="9"/>
        <v>31</v>
      </c>
      <c r="B35" s="9">
        <v>43702</v>
      </c>
      <c r="C35" s="8" t="s">
        <v>11</v>
      </c>
      <c r="D35" s="8" t="s">
        <v>5</v>
      </c>
      <c r="E35" s="8" t="s">
        <v>11</v>
      </c>
      <c r="F35" s="8" t="s">
        <v>11</v>
      </c>
      <c r="G35" s="10">
        <f t="shared" si="10"/>
        <v>673570.84587889863</v>
      </c>
      <c r="H35" s="11">
        <f t="shared" si="11"/>
        <v>0.115</v>
      </c>
      <c r="I35" s="12">
        <f t="shared" si="3"/>
        <v>31</v>
      </c>
      <c r="J35" s="13">
        <f t="shared" si="12"/>
        <v>6578.8453201882021</v>
      </c>
      <c r="K35" s="13">
        <f t="shared" si="4"/>
        <v>6578.85</v>
      </c>
      <c r="L35" s="13">
        <f t="shared" si="14"/>
        <v>0</v>
      </c>
      <c r="M35" s="13">
        <v>0</v>
      </c>
      <c r="N35" s="13">
        <f t="shared" si="15"/>
        <v>0</v>
      </c>
      <c r="O35" s="13">
        <v>0</v>
      </c>
      <c r="P35" s="13"/>
      <c r="Q35" s="13">
        <f t="shared" si="13"/>
        <v>0</v>
      </c>
      <c r="R35" s="13">
        <f t="shared" si="5"/>
        <v>6578.85</v>
      </c>
      <c r="S35" s="13">
        <f t="shared" si="6"/>
        <v>6578.85</v>
      </c>
      <c r="T35" s="13">
        <f t="shared" si="7"/>
        <v>680149.69587889861</v>
      </c>
      <c r="V35" s="24">
        <f t="shared" si="8"/>
        <v>-4.6798120000000002E-3</v>
      </c>
    </row>
    <row r="36" spans="1:24" x14ac:dyDescent="0.25">
      <c r="A36" s="8">
        <f t="shared" si="9"/>
        <v>32</v>
      </c>
      <c r="B36" s="9">
        <v>43733</v>
      </c>
      <c r="C36" s="8" t="s">
        <v>11</v>
      </c>
      <c r="D36" s="8" t="s">
        <v>5</v>
      </c>
      <c r="E36" s="8" t="s">
        <v>11</v>
      </c>
      <c r="F36" s="8" t="s">
        <v>11</v>
      </c>
      <c r="G36" s="10">
        <f t="shared" si="10"/>
        <v>680149.69587889861</v>
      </c>
      <c r="H36" s="11">
        <f t="shared" si="11"/>
        <v>0.115</v>
      </c>
      <c r="I36" s="12">
        <f t="shared" si="3"/>
        <v>31</v>
      </c>
      <c r="J36" s="13">
        <f t="shared" si="12"/>
        <v>6643.1012539092981</v>
      </c>
      <c r="K36" s="13">
        <f t="shared" si="4"/>
        <v>6643.1</v>
      </c>
      <c r="L36" s="13">
        <f t="shared" si="14"/>
        <v>0</v>
      </c>
      <c r="M36" s="13">
        <v>0</v>
      </c>
      <c r="N36" s="13">
        <f t="shared" si="15"/>
        <v>0</v>
      </c>
      <c r="O36" s="13">
        <v>0</v>
      </c>
      <c r="P36" s="13"/>
      <c r="Q36" s="13">
        <f t="shared" si="13"/>
        <v>0</v>
      </c>
      <c r="R36" s="13">
        <f t="shared" si="5"/>
        <v>6643.1</v>
      </c>
      <c r="S36" s="13">
        <f t="shared" si="6"/>
        <v>6643.1</v>
      </c>
      <c r="T36" s="13">
        <f t="shared" si="7"/>
        <v>686792.79587889859</v>
      </c>
      <c r="V36" s="24">
        <f t="shared" si="8"/>
        <v>1.2539090000000001E-3</v>
      </c>
    </row>
    <row r="37" spans="1:24" x14ac:dyDescent="0.25">
      <c r="A37" s="8">
        <f t="shared" si="9"/>
        <v>33</v>
      </c>
      <c r="B37" s="9">
        <v>43763</v>
      </c>
      <c r="C37" s="8" t="s">
        <v>11</v>
      </c>
      <c r="D37" s="8" t="s">
        <v>5</v>
      </c>
      <c r="E37" s="8" t="s">
        <v>5</v>
      </c>
      <c r="F37" s="8" t="s">
        <v>5</v>
      </c>
      <c r="G37" s="10">
        <f t="shared" si="10"/>
        <v>686792.79587889859</v>
      </c>
      <c r="H37" s="11">
        <f t="shared" si="11"/>
        <v>0.115</v>
      </c>
      <c r="I37" s="12">
        <f t="shared" si="3"/>
        <v>30</v>
      </c>
      <c r="J37" s="13">
        <f t="shared" si="12"/>
        <v>6491.6043930383166</v>
      </c>
      <c r="K37" s="13">
        <f t="shared" si="4"/>
        <v>6491.6</v>
      </c>
      <c r="L37" s="13">
        <f t="shared" si="14"/>
        <v>6491.6043930383166</v>
      </c>
      <c r="M37" s="26">
        <f>ROUND(N1*105%,2)</f>
        <v>109931.12</v>
      </c>
      <c r="N37" s="13">
        <f t="shared" si="15"/>
        <v>116422.72439303831</v>
      </c>
      <c r="O37" s="13">
        <v>0</v>
      </c>
      <c r="P37" s="13"/>
      <c r="Q37" s="13">
        <f t="shared" si="13"/>
        <v>0</v>
      </c>
      <c r="R37" s="13">
        <f t="shared" si="5"/>
        <v>-4.3930383162660291E-3</v>
      </c>
      <c r="S37" s="13">
        <f t="shared" si="6"/>
        <v>-4.3930383162660291E-3</v>
      </c>
      <c r="T37" s="13">
        <f t="shared" si="7"/>
        <v>576861.67148586025</v>
      </c>
      <c r="V37" s="24">
        <f t="shared" si="8"/>
        <v>4.3930380000000002E-3</v>
      </c>
    </row>
    <row r="38" spans="1:24" x14ac:dyDescent="0.25">
      <c r="A38" s="8">
        <f t="shared" si="9"/>
        <v>34</v>
      </c>
      <c r="B38" s="9">
        <v>43794</v>
      </c>
      <c r="C38" s="8" t="s">
        <v>11</v>
      </c>
      <c r="D38" s="8" t="s">
        <v>5</v>
      </c>
      <c r="E38" s="8" t="s">
        <v>11</v>
      </c>
      <c r="F38" s="8" t="s">
        <v>11</v>
      </c>
      <c r="G38" s="10">
        <f t="shared" si="10"/>
        <v>576861.67148586025</v>
      </c>
      <c r="H38" s="11">
        <f t="shared" si="11"/>
        <v>0.115</v>
      </c>
      <c r="I38" s="12">
        <f t="shared" si="3"/>
        <v>31</v>
      </c>
      <c r="J38" s="13">
        <f t="shared" si="12"/>
        <v>5634.283458372498</v>
      </c>
      <c r="K38" s="13">
        <f t="shared" si="4"/>
        <v>5634.28</v>
      </c>
      <c r="L38" s="13">
        <f t="shared" si="14"/>
        <v>0</v>
      </c>
      <c r="M38" s="13">
        <v>0</v>
      </c>
      <c r="N38" s="13">
        <f t="shared" si="15"/>
        <v>0</v>
      </c>
      <c r="O38" s="13">
        <v>0</v>
      </c>
      <c r="P38" s="13"/>
      <c r="Q38" s="13">
        <f t="shared" si="13"/>
        <v>0</v>
      </c>
      <c r="R38" s="13">
        <f t="shared" si="5"/>
        <v>5634.28</v>
      </c>
      <c r="S38" s="13">
        <f t="shared" si="6"/>
        <v>5634.28</v>
      </c>
      <c r="T38" s="13">
        <f t="shared" si="7"/>
        <v>582495.95148586028</v>
      </c>
      <c r="V38" s="24">
        <f t="shared" si="8"/>
        <v>3.4583719999999999E-3</v>
      </c>
    </row>
    <row r="39" spans="1:24" x14ac:dyDescent="0.25">
      <c r="A39" s="8">
        <f t="shared" si="9"/>
        <v>35</v>
      </c>
      <c r="B39" s="9">
        <v>43824</v>
      </c>
      <c r="C39" s="8" t="s">
        <v>11</v>
      </c>
      <c r="D39" s="8" t="s">
        <v>5</v>
      </c>
      <c r="E39" s="8" t="s">
        <v>11</v>
      </c>
      <c r="F39" s="8" t="s">
        <v>11</v>
      </c>
      <c r="G39" s="10">
        <f t="shared" si="10"/>
        <v>582495.95148586028</v>
      </c>
      <c r="H39" s="11">
        <f t="shared" si="11"/>
        <v>0.115</v>
      </c>
      <c r="I39" s="12">
        <f t="shared" si="3"/>
        <v>30</v>
      </c>
      <c r="J39" s="13">
        <f t="shared" si="12"/>
        <v>5505.7871094027341</v>
      </c>
      <c r="K39" s="13">
        <f t="shared" si="4"/>
        <v>5505.79</v>
      </c>
      <c r="L39" s="13">
        <f t="shared" si="14"/>
        <v>0</v>
      </c>
      <c r="M39" s="13">
        <v>0</v>
      </c>
      <c r="N39" s="13">
        <f t="shared" si="15"/>
        <v>0</v>
      </c>
      <c r="O39" s="13">
        <v>0</v>
      </c>
      <c r="P39" s="13"/>
      <c r="Q39" s="13">
        <f t="shared" si="13"/>
        <v>0</v>
      </c>
      <c r="R39" s="13">
        <f t="shared" si="5"/>
        <v>5505.79</v>
      </c>
      <c r="S39" s="13">
        <f t="shared" si="6"/>
        <v>5505.79</v>
      </c>
      <c r="T39" s="13">
        <f t="shared" si="7"/>
        <v>588001.74148586032</v>
      </c>
      <c r="V39" s="24">
        <f t="shared" si="8"/>
        <v>-2.890597E-3</v>
      </c>
    </row>
    <row r="40" spans="1:24" x14ac:dyDescent="0.25">
      <c r="A40" s="8">
        <f t="shared" si="9"/>
        <v>36</v>
      </c>
      <c r="B40" s="9">
        <v>43855</v>
      </c>
      <c r="C40" s="8" t="s">
        <v>11</v>
      </c>
      <c r="D40" s="8" t="s">
        <v>5</v>
      </c>
      <c r="E40" s="8" t="s">
        <v>5</v>
      </c>
      <c r="F40" s="8" t="s">
        <v>5</v>
      </c>
      <c r="G40" s="10">
        <f t="shared" si="10"/>
        <v>588001.74148586032</v>
      </c>
      <c r="H40" s="11">
        <f t="shared" si="11"/>
        <v>0.115</v>
      </c>
      <c r="I40" s="12">
        <f t="shared" si="3"/>
        <v>31</v>
      </c>
      <c r="J40" s="13">
        <f t="shared" si="12"/>
        <v>5743.0826118607865</v>
      </c>
      <c r="K40" s="13">
        <f t="shared" si="4"/>
        <v>5743.08</v>
      </c>
      <c r="L40" s="13">
        <f t="shared" si="14"/>
        <v>5743.0826118607865</v>
      </c>
      <c r="M40" s="27">
        <f>M37</f>
        <v>109931.12</v>
      </c>
      <c r="N40" s="13">
        <f t="shared" si="15"/>
        <v>115674.20261186078</v>
      </c>
      <c r="O40" s="13">
        <v>0</v>
      </c>
      <c r="P40" s="13"/>
      <c r="Q40" s="13">
        <f t="shared" si="13"/>
        <v>0</v>
      </c>
      <c r="R40" s="13">
        <f t="shared" si="5"/>
        <v>-2.6118607866010279E-3</v>
      </c>
      <c r="S40" s="13">
        <f t="shared" si="6"/>
        <v>-2.6118607866010279E-3</v>
      </c>
      <c r="T40" s="13">
        <f t="shared" si="7"/>
        <v>478070.61887399951</v>
      </c>
      <c r="V40" s="24">
        <f t="shared" si="8"/>
        <v>2.611861E-3</v>
      </c>
    </row>
    <row r="41" spans="1:24" x14ac:dyDescent="0.25">
      <c r="A41" s="8">
        <f t="shared" si="9"/>
        <v>37</v>
      </c>
      <c r="B41" s="9">
        <v>43886</v>
      </c>
      <c r="C41" s="8" t="s">
        <v>11</v>
      </c>
      <c r="D41" s="8" t="s">
        <v>5</v>
      </c>
      <c r="E41" s="8" t="s">
        <v>11</v>
      </c>
      <c r="F41" s="8" t="s">
        <v>11</v>
      </c>
      <c r="G41" s="10">
        <f t="shared" si="10"/>
        <v>478070.61887399951</v>
      </c>
      <c r="H41" s="11">
        <f t="shared" si="11"/>
        <v>0.115</v>
      </c>
      <c r="I41" s="12">
        <f t="shared" si="3"/>
        <v>31</v>
      </c>
      <c r="J41" s="13">
        <f t="shared" si="12"/>
        <v>4669.37728661664</v>
      </c>
      <c r="K41" s="13">
        <f t="shared" si="4"/>
        <v>4669.38</v>
      </c>
      <c r="L41" s="13">
        <f t="shared" si="14"/>
        <v>0</v>
      </c>
      <c r="M41" s="13">
        <v>0</v>
      </c>
      <c r="N41" s="13">
        <f t="shared" si="15"/>
        <v>0</v>
      </c>
      <c r="O41" s="13">
        <v>0</v>
      </c>
      <c r="P41" s="13"/>
      <c r="Q41" s="13">
        <f t="shared" si="13"/>
        <v>0</v>
      </c>
      <c r="R41" s="13">
        <f t="shared" si="5"/>
        <v>4669.38</v>
      </c>
      <c r="S41" s="13">
        <f t="shared" si="6"/>
        <v>4669.38</v>
      </c>
      <c r="T41" s="13">
        <f t="shared" si="7"/>
        <v>482739.99887399952</v>
      </c>
      <c r="V41" s="24">
        <f t="shared" si="8"/>
        <v>-2.7133830000000002E-3</v>
      </c>
    </row>
    <row r="42" spans="1:24" x14ac:dyDescent="0.25">
      <c r="A42" s="8">
        <f t="shared" si="9"/>
        <v>38</v>
      </c>
      <c r="B42" s="9">
        <v>43915</v>
      </c>
      <c r="C42" s="8" t="s">
        <v>11</v>
      </c>
      <c r="D42" s="8" t="s">
        <v>5</v>
      </c>
      <c r="E42" s="8" t="s">
        <v>11</v>
      </c>
      <c r="F42" s="8" t="s">
        <v>11</v>
      </c>
      <c r="G42" s="10">
        <f t="shared" si="10"/>
        <v>482739.99887399952</v>
      </c>
      <c r="H42" s="11">
        <f t="shared" si="11"/>
        <v>0.115</v>
      </c>
      <c r="I42" s="12">
        <f t="shared" si="3"/>
        <v>29</v>
      </c>
      <c r="J42" s="13">
        <f t="shared" si="12"/>
        <v>4410.7860434520371</v>
      </c>
      <c r="K42" s="13">
        <f t="shared" si="4"/>
        <v>4410.79</v>
      </c>
      <c r="L42" s="13">
        <f t="shared" si="14"/>
        <v>0</v>
      </c>
      <c r="M42" s="13">
        <v>0</v>
      </c>
      <c r="N42" s="13">
        <f t="shared" si="15"/>
        <v>0</v>
      </c>
      <c r="O42" s="13">
        <v>0</v>
      </c>
      <c r="P42" s="13"/>
      <c r="Q42" s="13">
        <f t="shared" si="13"/>
        <v>0</v>
      </c>
      <c r="R42" s="13">
        <f t="shared" si="5"/>
        <v>4410.79</v>
      </c>
      <c r="S42" s="13">
        <f t="shared" si="6"/>
        <v>4410.79</v>
      </c>
      <c r="T42" s="13">
        <f t="shared" si="7"/>
        <v>487150.7888739995</v>
      </c>
      <c r="V42" s="24">
        <f t="shared" si="8"/>
        <v>-3.9565479999999998E-3</v>
      </c>
    </row>
    <row r="43" spans="1:24" x14ac:dyDescent="0.25">
      <c r="A43" s="8">
        <f t="shared" si="9"/>
        <v>39</v>
      </c>
      <c r="B43" s="9">
        <v>43946</v>
      </c>
      <c r="C43" s="8" t="s">
        <v>11</v>
      </c>
      <c r="D43" s="8" t="s">
        <v>5</v>
      </c>
      <c r="E43" s="8" t="s">
        <v>5</v>
      </c>
      <c r="F43" s="8" t="s">
        <v>5</v>
      </c>
      <c r="G43" s="10">
        <f t="shared" si="10"/>
        <v>487150.7888739995</v>
      </c>
      <c r="H43" s="11">
        <f>H42+0.5%</f>
        <v>0.12000000000000001</v>
      </c>
      <c r="I43" s="12">
        <f t="shared" si="3"/>
        <v>31</v>
      </c>
      <c r="J43" s="13">
        <f t="shared" si="12"/>
        <v>4758.0578580706524</v>
      </c>
      <c r="K43" s="13">
        <f t="shared" si="4"/>
        <v>4758.0600000000004</v>
      </c>
      <c r="L43" s="13">
        <f t="shared" si="14"/>
        <v>4758.0578580706524</v>
      </c>
      <c r="M43" s="27">
        <f>M40</f>
        <v>109931.12</v>
      </c>
      <c r="N43" s="13">
        <f t="shared" si="15"/>
        <v>114689.17785807065</v>
      </c>
      <c r="O43" s="13">
        <v>0</v>
      </c>
      <c r="P43" s="13"/>
      <c r="Q43" s="13">
        <f t="shared" si="13"/>
        <v>0</v>
      </c>
      <c r="R43" s="13">
        <f t="shared" si="5"/>
        <v>2.1419293479993939E-3</v>
      </c>
      <c r="S43" s="13">
        <f t="shared" si="6"/>
        <v>2.1419293479993939E-3</v>
      </c>
      <c r="T43" s="13">
        <f t="shared" si="7"/>
        <v>377219.67101592885</v>
      </c>
      <c r="V43" s="24">
        <f t="shared" si="8"/>
        <v>-2.1419289999999999E-3</v>
      </c>
      <c r="W43" s="3"/>
      <c r="X43" s="5"/>
    </row>
    <row r="44" spans="1:24" x14ac:dyDescent="0.25">
      <c r="A44" s="8">
        <f t="shared" si="9"/>
        <v>40</v>
      </c>
      <c r="B44" s="9">
        <v>43976</v>
      </c>
      <c r="C44" s="8" t="s">
        <v>11</v>
      </c>
      <c r="D44" s="8" t="s">
        <v>5</v>
      </c>
      <c r="E44" s="8" t="s">
        <v>11</v>
      </c>
      <c r="F44" s="8" t="s">
        <v>11</v>
      </c>
      <c r="G44" s="10">
        <f t="shared" si="10"/>
        <v>377219.67101592885</v>
      </c>
      <c r="H44" s="11">
        <f t="shared" si="11"/>
        <v>0.12000000000000001</v>
      </c>
      <c r="I44" s="12">
        <f t="shared" si="3"/>
        <v>30</v>
      </c>
      <c r="J44" s="13">
        <f t="shared" si="12"/>
        <v>3720.5206406938605</v>
      </c>
      <c r="K44" s="13">
        <f t="shared" si="4"/>
        <v>3720.52</v>
      </c>
      <c r="L44" s="13">
        <f t="shared" si="14"/>
        <v>0</v>
      </c>
      <c r="M44" s="13">
        <v>0</v>
      </c>
      <c r="N44" s="13">
        <f t="shared" si="15"/>
        <v>0</v>
      </c>
      <c r="O44" s="13">
        <v>0</v>
      </c>
      <c r="P44" s="13"/>
      <c r="Q44" s="13">
        <f t="shared" si="13"/>
        <v>0</v>
      </c>
      <c r="R44" s="13">
        <f t="shared" si="5"/>
        <v>3720.52</v>
      </c>
      <c r="S44" s="13">
        <f t="shared" si="6"/>
        <v>3720.52</v>
      </c>
      <c r="T44" s="13">
        <f t="shared" si="7"/>
        <v>380940.19101592887</v>
      </c>
      <c r="V44" s="24">
        <f t="shared" si="8"/>
        <v>6.4069400000000003E-4</v>
      </c>
    </row>
    <row r="45" spans="1:24" x14ac:dyDescent="0.25">
      <c r="A45" s="8">
        <f t="shared" si="9"/>
        <v>41</v>
      </c>
      <c r="B45" s="9">
        <v>44007</v>
      </c>
      <c r="C45" s="8" t="s">
        <v>11</v>
      </c>
      <c r="D45" s="8" t="s">
        <v>5</v>
      </c>
      <c r="E45" s="8" t="s">
        <v>11</v>
      </c>
      <c r="F45" s="8" t="s">
        <v>11</v>
      </c>
      <c r="G45" s="10">
        <f t="shared" si="10"/>
        <v>380940.19101592887</v>
      </c>
      <c r="H45" s="11">
        <f t="shared" si="11"/>
        <v>0.12000000000000001</v>
      </c>
      <c r="I45" s="12">
        <f t="shared" si="3"/>
        <v>31</v>
      </c>
      <c r="J45" s="13">
        <f t="shared" si="12"/>
        <v>3882.4595737878508</v>
      </c>
      <c r="K45" s="13">
        <f t="shared" si="4"/>
        <v>3882.46</v>
      </c>
      <c r="L45" s="13">
        <f t="shared" si="14"/>
        <v>0</v>
      </c>
      <c r="M45" s="13">
        <v>0</v>
      </c>
      <c r="N45" s="13">
        <f t="shared" si="15"/>
        <v>0</v>
      </c>
      <c r="O45" s="13">
        <v>0</v>
      </c>
      <c r="P45" s="13"/>
      <c r="Q45" s="13">
        <f t="shared" si="13"/>
        <v>0</v>
      </c>
      <c r="R45" s="13">
        <f t="shared" si="5"/>
        <v>3882.46</v>
      </c>
      <c r="S45" s="13">
        <f t="shared" si="6"/>
        <v>3882.46</v>
      </c>
      <c r="T45" s="13">
        <f t="shared" si="7"/>
        <v>384822.65101592889</v>
      </c>
      <c r="V45" s="24">
        <f t="shared" si="8"/>
        <v>-4.2621199999999998E-4</v>
      </c>
    </row>
    <row r="46" spans="1:24" x14ac:dyDescent="0.25">
      <c r="A46" s="8">
        <f t="shared" si="9"/>
        <v>42</v>
      </c>
      <c r="B46" s="9">
        <v>44037</v>
      </c>
      <c r="C46" s="8" t="s">
        <v>11</v>
      </c>
      <c r="D46" s="8" t="s">
        <v>5</v>
      </c>
      <c r="E46" s="8" t="s">
        <v>5</v>
      </c>
      <c r="F46" s="8" t="s">
        <v>5</v>
      </c>
      <c r="G46" s="10">
        <f t="shared" si="10"/>
        <v>384822.65101592889</v>
      </c>
      <c r="H46" s="11">
        <f t="shared" si="11"/>
        <v>0.12000000000000001</v>
      </c>
      <c r="I46" s="12">
        <f t="shared" si="3"/>
        <v>30</v>
      </c>
      <c r="J46" s="13">
        <f t="shared" si="12"/>
        <v>3795.5106523012714</v>
      </c>
      <c r="K46" s="13">
        <f t="shared" si="4"/>
        <v>3795.51</v>
      </c>
      <c r="L46" s="13">
        <f t="shared" si="14"/>
        <v>3795.5106523012714</v>
      </c>
      <c r="M46" s="26">
        <f>ROUND(N1*125%,2)</f>
        <v>130870.38</v>
      </c>
      <c r="N46" s="13">
        <f t="shared" si="15"/>
        <v>134665.89065230128</v>
      </c>
      <c r="O46" s="13">
        <v>0</v>
      </c>
      <c r="P46" s="13"/>
      <c r="Q46" s="13">
        <f t="shared" si="13"/>
        <v>0</v>
      </c>
      <c r="R46" s="13">
        <f t="shared" si="5"/>
        <v>-6.5230127120230463E-4</v>
      </c>
      <c r="S46" s="13">
        <f t="shared" si="6"/>
        <v>-6.5230127120230463E-4</v>
      </c>
      <c r="T46" s="13">
        <f t="shared" si="7"/>
        <v>253952.27036362761</v>
      </c>
      <c r="V46" s="24">
        <f t="shared" si="8"/>
        <v>6.5230099999999999E-4</v>
      </c>
    </row>
    <row r="47" spans="1:24" x14ac:dyDescent="0.25">
      <c r="A47" s="8">
        <f t="shared" si="9"/>
        <v>43</v>
      </c>
      <c r="B47" s="9">
        <v>44068</v>
      </c>
      <c r="C47" s="8" t="s">
        <v>11</v>
      </c>
      <c r="D47" s="8" t="s">
        <v>5</v>
      </c>
      <c r="E47" s="8" t="s">
        <v>11</v>
      </c>
      <c r="F47" s="8" t="s">
        <v>11</v>
      </c>
      <c r="G47" s="10">
        <f t="shared" si="10"/>
        <v>253952.27036362761</v>
      </c>
      <c r="H47" s="11">
        <f t="shared" si="11"/>
        <v>0.12000000000000001</v>
      </c>
      <c r="I47" s="12">
        <f t="shared" si="3"/>
        <v>31</v>
      </c>
      <c r="J47" s="13">
        <f t="shared" si="12"/>
        <v>2588.2265310755065</v>
      </c>
      <c r="K47" s="13">
        <f t="shared" si="4"/>
        <v>2588.23</v>
      </c>
      <c r="L47" s="13">
        <f t="shared" si="14"/>
        <v>0</v>
      </c>
      <c r="M47" s="13">
        <v>0</v>
      </c>
      <c r="N47" s="13">
        <f t="shared" si="15"/>
        <v>0</v>
      </c>
      <c r="O47" s="13">
        <v>0</v>
      </c>
      <c r="P47" s="13"/>
      <c r="Q47" s="13">
        <f t="shared" si="13"/>
        <v>0</v>
      </c>
      <c r="R47" s="13">
        <f t="shared" si="5"/>
        <v>2588.23</v>
      </c>
      <c r="S47" s="13">
        <f t="shared" si="6"/>
        <v>2588.23</v>
      </c>
      <c r="T47" s="13">
        <f t="shared" si="7"/>
        <v>256540.50036362762</v>
      </c>
      <c r="V47" s="24">
        <f t="shared" si="8"/>
        <v>-3.468924E-3</v>
      </c>
    </row>
    <row r="48" spans="1:24" x14ac:dyDescent="0.25">
      <c r="A48" s="8">
        <f t="shared" si="9"/>
        <v>44</v>
      </c>
      <c r="B48" s="9">
        <v>44099</v>
      </c>
      <c r="C48" s="8" t="s">
        <v>11</v>
      </c>
      <c r="D48" s="8" t="s">
        <v>5</v>
      </c>
      <c r="E48" s="8" t="s">
        <v>11</v>
      </c>
      <c r="F48" s="8" t="s">
        <v>11</v>
      </c>
      <c r="G48" s="10">
        <f t="shared" si="10"/>
        <v>256540.50036362762</v>
      </c>
      <c r="H48" s="11">
        <f t="shared" si="11"/>
        <v>0.12000000000000001</v>
      </c>
      <c r="I48" s="12">
        <f t="shared" si="3"/>
        <v>31</v>
      </c>
      <c r="J48" s="13">
        <f t="shared" si="12"/>
        <v>2614.6010827272185</v>
      </c>
      <c r="K48" s="13">
        <f t="shared" si="4"/>
        <v>2614.6</v>
      </c>
      <c r="L48" s="13">
        <f t="shared" si="14"/>
        <v>0</v>
      </c>
      <c r="M48" s="13">
        <v>0</v>
      </c>
      <c r="N48" s="13">
        <f t="shared" si="15"/>
        <v>0</v>
      </c>
      <c r="O48" s="13">
        <v>0</v>
      </c>
      <c r="P48" s="13"/>
      <c r="Q48" s="13">
        <f t="shared" si="13"/>
        <v>0</v>
      </c>
      <c r="R48" s="13">
        <f t="shared" si="5"/>
        <v>2614.6</v>
      </c>
      <c r="S48" s="13">
        <f t="shared" si="6"/>
        <v>2614.6</v>
      </c>
      <c r="T48" s="13">
        <f t="shared" si="7"/>
        <v>259155.10036362763</v>
      </c>
      <c r="V48" s="24">
        <f t="shared" si="8"/>
        <v>1.0827269999999999E-3</v>
      </c>
    </row>
    <row r="49" spans="1:24" x14ac:dyDescent="0.25">
      <c r="A49" s="8">
        <f t="shared" si="9"/>
        <v>45</v>
      </c>
      <c r="B49" s="9">
        <v>44129</v>
      </c>
      <c r="C49" s="8" t="s">
        <v>11</v>
      </c>
      <c r="D49" s="8" t="s">
        <v>5</v>
      </c>
      <c r="E49" s="8" t="s">
        <v>5</v>
      </c>
      <c r="F49" s="8" t="s">
        <v>5</v>
      </c>
      <c r="G49" s="10">
        <f t="shared" si="10"/>
        <v>259155.10036362763</v>
      </c>
      <c r="H49" s="11">
        <f t="shared" si="11"/>
        <v>0.12000000000000001</v>
      </c>
      <c r="I49" s="12">
        <f t="shared" si="3"/>
        <v>30</v>
      </c>
      <c r="J49" s="13">
        <f t="shared" si="12"/>
        <v>2556.0513876833274</v>
      </c>
      <c r="K49" s="13">
        <f t="shared" si="4"/>
        <v>2556.0500000000002</v>
      </c>
      <c r="L49" s="13">
        <f t="shared" si="14"/>
        <v>2556.0513876833274</v>
      </c>
      <c r="M49" s="27">
        <f>M46</f>
        <v>130870.38</v>
      </c>
      <c r="N49" s="13">
        <f t="shared" si="15"/>
        <v>133426.43138768332</v>
      </c>
      <c r="O49" s="13">
        <v>0</v>
      </c>
      <c r="P49" s="13"/>
      <c r="Q49" s="13">
        <f t="shared" si="13"/>
        <v>0</v>
      </c>
      <c r="R49" s="13">
        <f t="shared" si="5"/>
        <v>-1.3876833272661315E-3</v>
      </c>
      <c r="S49" s="13">
        <f t="shared" si="6"/>
        <v>-1.3876833272661315E-3</v>
      </c>
      <c r="T49" s="13">
        <f t="shared" si="7"/>
        <v>128284.7189759443</v>
      </c>
      <c r="V49" s="24">
        <f t="shared" si="8"/>
        <v>1.387683E-3</v>
      </c>
    </row>
    <row r="50" spans="1:24" x14ac:dyDescent="0.25">
      <c r="A50" s="8">
        <f t="shared" si="9"/>
        <v>46</v>
      </c>
      <c r="B50" s="9">
        <v>44160</v>
      </c>
      <c r="C50" s="8" t="s">
        <v>11</v>
      </c>
      <c r="D50" s="8" t="s">
        <v>5</v>
      </c>
      <c r="E50" s="8" t="s">
        <v>11</v>
      </c>
      <c r="F50" s="8" t="s">
        <v>11</v>
      </c>
      <c r="G50" s="10">
        <f t="shared" si="10"/>
        <v>128284.7189759443</v>
      </c>
      <c r="H50" s="11">
        <f t="shared" si="11"/>
        <v>0.12000000000000001</v>
      </c>
      <c r="I50" s="12">
        <f t="shared" si="3"/>
        <v>31</v>
      </c>
      <c r="J50" s="13">
        <f t="shared" si="12"/>
        <v>1307.4511262871449</v>
      </c>
      <c r="K50" s="13">
        <f t="shared" si="4"/>
        <v>1307.45</v>
      </c>
      <c r="L50" s="13">
        <f t="shared" si="14"/>
        <v>0</v>
      </c>
      <c r="M50" s="13">
        <v>0</v>
      </c>
      <c r="N50" s="13">
        <f t="shared" si="15"/>
        <v>0</v>
      </c>
      <c r="O50" s="13">
        <v>0</v>
      </c>
      <c r="P50" s="13"/>
      <c r="Q50" s="13">
        <f t="shared" si="13"/>
        <v>0</v>
      </c>
      <c r="R50" s="13">
        <f t="shared" si="5"/>
        <v>1307.45</v>
      </c>
      <c r="S50" s="13">
        <f t="shared" si="6"/>
        <v>1307.45</v>
      </c>
      <c r="T50" s="13">
        <f t="shared" si="7"/>
        <v>129592.1689759443</v>
      </c>
      <c r="V50" s="24">
        <f t="shared" si="8"/>
        <v>1.1262869999999999E-3</v>
      </c>
    </row>
    <row r="51" spans="1:24" x14ac:dyDescent="0.25">
      <c r="A51" s="8">
        <f t="shared" si="9"/>
        <v>47</v>
      </c>
      <c r="B51" s="9">
        <v>44190</v>
      </c>
      <c r="C51" s="8" t="s">
        <v>11</v>
      </c>
      <c r="D51" s="8" t="s">
        <v>5</v>
      </c>
      <c r="E51" s="8" t="s">
        <v>11</v>
      </c>
      <c r="F51" s="8" t="s">
        <v>11</v>
      </c>
      <c r="G51" s="10">
        <f t="shared" si="10"/>
        <v>129592.1689759443</v>
      </c>
      <c r="H51" s="11">
        <f t="shared" si="11"/>
        <v>0.12000000000000001</v>
      </c>
      <c r="I51" s="12">
        <f t="shared" si="3"/>
        <v>30</v>
      </c>
      <c r="J51" s="13">
        <f t="shared" si="12"/>
        <v>1278.1704641319302</v>
      </c>
      <c r="K51" s="13">
        <f t="shared" si="4"/>
        <v>1278.17</v>
      </c>
      <c r="L51" s="13">
        <f t="shared" si="14"/>
        <v>0</v>
      </c>
      <c r="M51" s="13">
        <v>0</v>
      </c>
      <c r="N51" s="13">
        <f t="shared" si="15"/>
        <v>0</v>
      </c>
      <c r="O51" s="13">
        <v>0</v>
      </c>
      <c r="P51" s="13"/>
      <c r="Q51" s="13">
        <f t="shared" si="13"/>
        <v>0</v>
      </c>
      <c r="R51" s="13">
        <f t="shared" si="5"/>
        <v>1278.17</v>
      </c>
      <c r="S51" s="13">
        <f t="shared" si="6"/>
        <v>1278.17</v>
      </c>
      <c r="T51" s="13">
        <f>T50-M51+O51+S51-P51</f>
        <v>130870.33897594429</v>
      </c>
      <c r="V51" s="24">
        <f t="shared" si="8"/>
        <v>4.6413200000000002E-4</v>
      </c>
    </row>
    <row r="52" spans="1:24" x14ac:dyDescent="0.25">
      <c r="A52" s="8">
        <f t="shared" si="9"/>
        <v>48</v>
      </c>
      <c r="B52" s="9">
        <v>44221</v>
      </c>
      <c r="C52" s="8" t="s">
        <v>11</v>
      </c>
      <c r="D52" s="8" t="s">
        <v>5</v>
      </c>
      <c r="E52" s="8" t="s">
        <v>5</v>
      </c>
      <c r="F52" s="8" t="s">
        <v>5</v>
      </c>
      <c r="G52" s="10">
        <f t="shared" si="10"/>
        <v>130870.33897594429</v>
      </c>
      <c r="H52" s="11">
        <f t="shared" si="11"/>
        <v>0.12000000000000001</v>
      </c>
      <c r="I52" s="12">
        <f t="shared" si="3"/>
        <v>31</v>
      </c>
      <c r="J52" s="13">
        <f t="shared" si="12"/>
        <v>1333.8022750649118</v>
      </c>
      <c r="K52" s="13">
        <f t="shared" si="4"/>
        <v>1333.8</v>
      </c>
      <c r="L52" s="13">
        <f t="shared" si="14"/>
        <v>1333.8022750649118</v>
      </c>
      <c r="M52" s="27">
        <f>T51</f>
        <v>130870.33897594429</v>
      </c>
      <c r="N52" s="27">
        <f>M52+L52</f>
        <v>132204.14125100922</v>
      </c>
      <c r="O52" s="13">
        <v>0</v>
      </c>
      <c r="P52" s="13"/>
      <c r="Q52" s="13">
        <f t="shared" si="13"/>
        <v>0</v>
      </c>
      <c r="R52" s="13">
        <f t="shared" si="5"/>
        <v>-2.2750649118279398E-3</v>
      </c>
      <c r="S52" s="13">
        <f t="shared" si="6"/>
        <v>-2.2750649118279398E-3</v>
      </c>
      <c r="T52" s="13">
        <f t="shared" si="7"/>
        <v>-2.2750649118279398E-3</v>
      </c>
      <c r="W52" s="3"/>
      <c r="X52" s="5"/>
    </row>
    <row r="53" spans="1:24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6">
        <f>SUM(J3:J52)</f>
        <v>336293.12938161264</v>
      </c>
      <c r="K53" s="16"/>
      <c r="L53" s="16">
        <f>SUM(L3:L52)</f>
        <v>89937.523299120803</v>
      </c>
      <c r="M53" s="16">
        <f>SUM(M3:M52)</f>
        <v>1256355.6189759444</v>
      </c>
      <c r="N53" s="16">
        <f>SUM(N3:N52)</f>
        <v>1346293.1422750652</v>
      </c>
      <c r="O53" s="15"/>
      <c r="P53" s="15"/>
      <c r="Q53" s="16">
        <f>SUM(Q3:Q52)</f>
        <v>0</v>
      </c>
      <c r="R53" s="15"/>
      <c r="S53" s="16">
        <f>SUM(S3:S52)</f>
        <v>246355.61670087921</v>
      </c>
      <c r="T53" s="15"/>
    </row>
    <row r="57" spans="1:24" x14ac:dyDescent="0.25">
      <c r="O57" s="3">
        <v>104696.3</v>
      </c>
      <c r="Q57" s="34">
        <f>O57*75%</f>
        <v>78522.225000000006</v>
      </c>
    </row>
    <row r="58" spans="1:24" x14ac:dyDescent="0.25">
      <c r="J58" s="4">
        <f>M46</f>
        <v>130870.38</v>
      </c>
      <c r="K58" s="4">
        <f>M52</f>
        <v>130870.33897594429</v>
      </c>
      <c r="L58" s="5">
        <f>K58-J58</f>
        <v>-4.1024055710295215E-2</v>
      </c>
      <c r="M58" s="5">
        <f>L58/12</f>
        <v>-3.4186713091912679E-3</v>
      </c>
      <c r="O58" s="5">
        <f>O57+M58</f>
        <v>104696.2965813287</v>
      </c>
      <c r="Q58" s="34">
        <f>O57*125%</f>
        <v>130870.375</v>
      </c>
    </row>
    <row r="59" spans="1:24" x14ac:dyDescent="0.25">
      <c r="J59" s="4"/>
      <c r="L59" s="5"/>
      <c r="M59" s="5"/>
    </row>
  </sheetData>
  <dataValidations disablePrompts="1" count="2">
    <dataValidation type="list" allowBlank="1" showInputMessage="1" showErrorMessage="1" sqref="H1">
      <formula1>"PD,AD"</formula1>
    </dataValidation>
    <dataValidation type="list" allowBlank="1" showInputMessage="1" showErrorMessage="1" sqref="S1">
      <formula1>"DD, PS, FI, ET, NI"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"/>
  <sheetViews>
    <sheetView workbookViewId="0">
      <pane ySplit="2" topLeftCell="A3" activePane="bottomLeft" state="frozen"/>
      <selection pane="bottomLeft" activeCell="L23" sqref="L23"/>
    </sheetView>
  </sheetViews>
  <sheetFormatPr defaultRowHeight="15" x14ac:dyDescent="0.25"/>
  <cols>
    <col min="1" max="1" width="5.5703125" style="1" bestFit="1" customWidth="1"/>
    <col min="2" max="2" width="10.140625" style="1" bestFit="1" customWidth="1"/>
    <col min="3" max="3" width="6.140625" style="1" bestFit="1" customWidth="1"/>
    <col min="4" max="4" width="4.28515625" style="1" bestFit="1" customWidth="1"/>
    <col min="5" max="5" width="7" style="1" bestFit="1" customWidth="1"/>
    <col min="6" max="6" width="4.42578125" style="1" bestFit="1" customWidth="1"/>
    <col min="7" max="7" width="13.7109375" style="1" bestFit="1" customWidth="1"/>
    <col min="8" max="8" width="7.140625" style="1" bestFit="1" customWidth="1"/>
    <col min="9" max="9" width="5.140625" style="1" bestFit="1" customWidth="1"/>
    <col min="10" max="10" width="18" style="1" bestFit="1" customWidth="1"/>
    <col min="11" max="11" width="18" style="1" customWidth="1"/>
    <col min="12" max="12" width="13.28515625" style="1" bestFit="1" customWidth="1"/>
    <col min="13" max="14" width="12.5703125" style="1" bestFit="1" customWidth="1"/>
    <col min="15" max="15" width="13.5703125" style="1" bestFit="1" customWidth="1"/>
    <col min="16" max="16" width="11" style="1" bestFit="1" customWidth="1"/>
    <col min="17" max="17" width="11" style="1" customWidth="1"/>
    <col min="18" max="18" width="11.140625" style="1" bestFit="1" customWidth="1"/>
    <col min="19" max="19" width="11" style="1" bestFit="1" customWidth="1"/>
    <col min="20" max="20" width="12.5703125" style="1" bestFit="1" customWidth="1"/>
    <col min="21" max="21" width="9.140625" style="1"/>
    <col min="22" max="22" width="10.7109375" style="1" bestFit="1" customWidth="1"/>
    <col min="23" max="16384" width="9.140625" style="1"/>
  </cols>
  <sheetData>
    <row r="1" spans="1:22" x14ac:dyDescent="0.25">
      <c r="G1" s="1" t="s">
        <v>21</v>
      </c>
      <c r="H1" s="17" t="s">
        <v>26</v>
      </c>
      <c r="J1" s="1" t="s">
        <v>18</v>
      </c>
      <c r="N1" s="3">
        <v>107839.22</v>
      </c>
      <c r="O1" s="5">
        <f>N1-N52</f>
        <v>1.00000002712477E-2</v>
      </c>
      <c r="Q1" s="3" t="s">
        <v>22</v>
      </c>
      <c r="R1" s="3">
        <v>10000</v>
      </c>
      <c r="S1" s="17" t="s">
        <v>27</v>
      </c>
      <c r="T1" s="4">
        <f>ROUND(IF(S1="FI",R1,IF(S1="NI",R1/5,IF(S1="ET",R1/48,0))),2)</f>
        <v>0</v>
      </c>
    </row>
    <row r="2" spans="1:22" s="2" customFormat="1" x14ac:dyDescent="0.25">
      <c r="A2" s="6" t="s">
        <v>3</v>
      </c>
      <c r="B2" s="7" t="s">
        <v>0</v>
      </c>
      <c r="C2" s="7" t="s">
        <v>19</v>
      </c>
      <c r="D2" s="7" t="s">
        <v>6</v>
      </c>
      <c r="E2" s="7" t="s">
        <v>13</v>
      </c>
      <c r="F2" s="7" t="s">
        <v>7</v>
      </c>
      <c r="G2" s="7" t="s">
        <v>14</v>
      </c>
      <c r="H2" s="7" t="s">
        <v>2</v>
      </c>
      <c r="I2" s="7" t="s">
        <v>1</v>
      </c>
      <c r="J2" s="7" t="s">
        <v>15</v>
      </c>
      <c r="K2" s="7" t="s">
        <v>28</v>
      </c>
      <c r="L2" s="7" t="s">
        <v>16</v>
      </c>
      <c r="M2" s="7" t="s">
        <v>10</v>
      </c>
      <c r="N2" s="7" t="s">
        <v>9</v>
      </c>
      <c r="O2" s="7" t="s">
        <v>8</v>
      </c>
      <c r="P2" s="7" t="s">
        <v>20</v>
      </c>
      <c r="Q2" s="7" t="s">
        <v>24</v>
      </c>
      <c r="R2" s="7" t="s">
        <v>17</v>
      </c>
      <c r="S2" s="7" t="s">
        <v>25</v>
      </c>
      <c r="T2" s="7" t="s">
        <v>4</v>
      </c>
      <c r="V2" s="2" t="s">
        <v>29</v>
      </c>
    </row>
    <row r="3" spans="1:22" x14ac:dyDescent="0.25">
      <c r="A3" s="8">
        <v>0</v>
      </c>
      <c r="B3" s="9">
        <v>42745</v>
      </c>
      <c r="C3" s="9"/>
      <c r="D3" s="8" t="s">
        <v>11</v>
      </c>
      <c r="E3" s="8" t="s">
        <v>11</v>
      </c>
      <c r="F3" s="8" t="s">
        <v>11</v>
      </c>
      <c r="G3" s="10">
        <v>0</v>
      </c>
      <c r="H3" s="11">
        <v>0.1</v>
      </c>
      <c r="I3" s="12">
        <v>0</v>
      </c>
      <c r="J3" s="13">
        <v>0</v>
      </c>
      <c r="K3" s="13"/>
      <c r="L3" s="13">
        <v>0</v>
      </c>
      <c r="M3" s="13">
        <v>0</v>
      </c>
      <c r="N3" s="13">
        <f>IF(F3&lt;&gt;"Y",0,IF(A3=24,(G3+L3),#REF!))</f>
        <v>0</v>
      </c>
      <c r="O3" s="13">
        <v>1100000</v>
      </c>
      <c r="P3" s="13">
        <v>100000</v>
      </c>
      <c r="Q3" s="13">
        <v>0</v>
      </c>
      <c r="R3" s="13">
        <v>0</v>
      </c>
      <c r="S3" s="13">
        <f>IF(D3="Y",R3,0)</f>
        <v>0</v>
      </c>
      <c r="T3" s="13">
        <f>IF(S1="PS",O3-P3+R1,O3-P3)</f>
        <v>1010000</v>
      </c>
    </row>
    <row r="4" spans="1:22" x14ac:dyDescent="0.25">
      <c r="A4" s="18" t="s">
        <v>12</v>
      </c>
      <c r="B4" s="19">
        <v>42760</v>
      </c>
      <c r="C4" s="19" t="s">
        <v>5</v>
      </c>
      <c r="D4" s="18" t="s">
        <v>11</v>
      </c>
      <c r="E4" s="18" t="s">
        <v>5</v>
      </c>
      <c r="F4" s="18" t="s">
        <v>11</v>
      </c>
      <c r="G4" s="20">
        <f>T3</f>
        <v>1010000</v>
      </c>
      <c r="H4" s="21">
        <f>H3</f>
        <v>0.1</v>
      </c>
      <c r="I4" s="22">
        <f>IF($H$1="PD",(360*(YEAR(B4)-YEAR(B3)))+(30*(MONTH(B4)-MONTH(B3)))+(DAY(B4)-DAY(B3)),B4-B3)</f>
        <v>15</v>
      </c>
      <c r="J4" s="23">
        <f>G4*H3*I4/365</f>
        <v>4150.6849315068494</v>
      </c>
      <c r="K4" s="23">
        <f>ROUND(J4,2)</f>
        <v>4150.68</v>
      </c>
      <c r="L4" s="23">
        <f>IF(F4="N",IF(E4="Y",K4+R3-S3,0),IF(N4&gt;=(K4+R3-S3),(K4+R3-S3),N4))</f>
        <v>4150.68</v>
      </c>
      <c r="M4" s="23">
        <f>N4-L4</f>
        <v>0</v>
      </c>
      <c r="N4" s="23">
        <f t="shared" ref="N4:N51" si="0">IF(F4="Y",$N$1,L4)</f>
        <v>4150.68</v>
      </c>
      <c r="O4" s="23">
        <v>0</v>
      </c>
      <c r="P4" s="23"/>
      <c r="Q4" s="23">
        <v>0</v>
      </c>
      <c r="R4" s="23">
        <f>R3-S3+K4-L4</f>
        <v>0</v>
      </c>
      <c r="S4" s="23">
        <f>IF(D4="Y",R4,0)</f>
        <v>0</v>
      </c>
      <c r="T4" s="23">
        <f>T3-M4+O4+S4-P4</f>
        <v>1010000</v>
      </c>
      <c r="V4" s="24">
        <f>ROUND(J4-K4,9)</f>
        <v>4.9315069999999999E-3</v>
      </c>
    </row>
    <row r="5" spans="1:22" x14ac:dyDescent="0.25">
      <c r="A5" s="18">
        <v>1</v>
      </c>
      <c r="B5" s="19">
        <v>42791</v>
      </c>
      <c r="C5" s="19" t="s">
        <v>5</v>
      </c>
      <c r="D5" s="18" t="s">
        <v>5</v>
      </c>
      <c r="E5" s="18" t="s">
        <v>11</v>
      </c>
      <c r="F5" s="18" t="s">
        <v>11</v>
      </c>
      <c r="G5" s="20">
        <f>T4</f>
        <v>1010000</v>
      </c>
      <c r="H5" s="21">
        <f>H4</f>
        <v>0.1</v>
      </c>
      <c r="I5" s="22">
        <f t="shared" ref="I5:I52" si="1">IF($H$1="PD",(360*(YEAR(B5)-YEAR(B4)))+(30*(MONTH(B5)-MONTH(B4)))+(DAY(B5)-DAY(B4)),B5-B4)</f>
        <v>31</v>
      </c>
      <c r="J5" s="23">
        <f>(G5*H4*I5/365)+V4</f>
        <v>8578.0871232878217</v>
      </c>
      <c r="K5" s="23">
        <f t="shared" ref="K5:K52" si="2">ROUND(J5,2)</f>
        <v>8578.09</v>
      </c>
      <c r="L5" s="23">
        <f t="shared" ref="L5:L51" si="3">IF(F5="N",IF(E5="Y",K5+R4-S4,0),IF(N5&gt;=(K5+R4-S4),(K5+R4-S4),N5))</f>
        <v>0</v>
      </c>
      <c r="M5" s="23">
        <f t="shared" ref="M5:M51" si="4">N5-L5</f>
        <v>0</v>
      </c>
      <c r="N5" s="23">
        <f t="shared" si="0"/>
        <v>0</v>
      </c>
      <c r="O5" s="23">
        <v>0</v>
      </c>
      <c r="P5" s="23"/>
      <c r="Q5" s="23">
        <f>IF(S1="FI",R1,T1)</f>
        <v>0</v>
      </c>
      <c r="R5" s="23">
        <f t="shared" ref="R5:R52" si="5">R4-S4+K5-L5</f>
        <v>8578.09</v>
      </c>
      <c r="S5" s="23">
        <f t="shared" ref="S5:S52" si="6">IF(D5="Y",R5,0)</f>
        <v>8578.09</v>
      </c>
      <c r="T5" s="23">
        <f t="shared" ref="T5:T52" si="7">T4-M5+O5+S5-P5</f>
        <v>1018578.09</v>
      </c>
      <c r="V5" s="24">
        <f t="shared" ref="V5:V51" si="8">ROUND(J5-K5,9)</f>
        <v>-2.876712E-3</v>
      </c>
    </row>
    <row r="6" spans="1:22" x14ac:dyDescent="0.25">
      <c r="A6" s="18">
        <f t="shared" ref="A6:A52" si="9">A5+1</f>
        <v>2</v>
      </c>
      <c r="B6" s="19">
        <v>42819</v>
      </c>
      <c r="C6" s="19" t="s">
        <v>5</v>
      </c>
      <c r="D6" s="18" t="s">
        <v>5</v>
      </c>
      <c r="E6" s="18" t="s">
        <v>11</v>
      </c>
      <c r="F6" s="18" t="s">
        <v>11</v>
      </c>
      <c r="G6" s="20">
        <f t="shared" ref="G6:G52" si="10">T5</f>
        <v>1018578.09</v>
      </c>
      <c r="H6" s="21">
        <f t="shared" ref="H6:H52" si="11">H5</f>
        <v>0.1</v>
      </c>
      <c r="I6" s="22">
        <f t="shared" si="1"/>
        <v>28</v>
      </c>
      <c r="J6" s="23">
        <f t="shared" ref="J6:J52" si="12">(G6*H5*I6/365)+V5</f>
        <v>7813.7468547948502</v>
      </c>
      <c r="K6" s="23">
        <f t="shared" si="2"/>
        <v>7813.75</v>
      </c>
      <c r="L6" s="23">
        <f t="shared" si="3"/>
        <v>0</v>
      </c>
      <c r="M6" s="23">
        <f t="shared" si="4"/>
        <v>0</v>
      </c>
      <c r="N6" s="23">
        <f t="shared" si="0"/>
        <v>0</v>
      </c>
      <c r="O6" s="23">
        <v>0</v>
      </c>
      <c r="P6" s="23"/>
      <c r="Q6" s="23">
        <f>IF(OR($S$1="NI",$S$1="ET"),$T$1,0)</f>
        <v>0</v>
      </c>
      <c r="R6" s="23">
        <f t="shared" si="5"/>
        <v>7813.75</v>
      </c>
      <c r="S6" s="23">
        <f t="shared" si="6"/>
        <v>7813.75</v>
      </c>
      <c r="T6" s="23">
        <f t="shared" si="7"/>
        <v>1026391.84</v>
      </c>
      <c r="V6" s="24">
        <f t="shared" si="8"/>
        <v>-3.1452049999999999E-3</v>
      </c>
    </row>
    <row r="7" spans="1:22" x14ac:dyDescent="0.25">
      <c r="A7" s="18">
        <f t="shared" si="9"/>
        <v>3</v>
      </c>
      <c r="B7" s="19">
        <v>42850</v>
      </c>
      <c r="C7" s="19" t="s">
        <v>5</v>
      </c>
      <c r="D7" s="18" t="s">
        <v>5</v>
      </c>
      <c r="E7" s="18" t="s">
        <v>11</v>
      </c>
      <c r="F7" s="18" t="s">
        <v>11</v>
      </c>
      <c r="G7" s="20">
        <f t="shared" si="10"/>
        <v>1026391.84</v>
      </c>
      <c r="H7" s="21">
        <f t="shared" si="11"/>
        <v>0.1</v>
      </c>
      <c r="I7" s="22">
        <f t="shared" si="1"/>
        <v>31</v>
      </c>
      <c r="J7" s="23">
        <f t="shared" si="12"/>
        <v>8717.2974136991106</v>
      </c>
      <c r="K7" s="23">
        <f t="shared" si="2"/>
        <v>8717.2999999999993</v>
      </c>
      <c r="L7" s="23">
        <f t="shared" si="3"/>
        <v>0</v>
      </c>
      <c r="M7" s="23">
        <f t="shared" si="4"/>
        <v>0</v>
      </c>
      <c r="N7" s="23">
        <f t="shared" si="0"/>
        <v>0</v>
      </c>
      <c r="O7" s="23">
        <v>0</v>
      </c>
      <c r="P7" s="23"/>
      <c r="Q7" s="23">
        <f>IF(OR($S$1="NI",$S$1="ET"),$T$1,0)</f>
        <v>0</v>
      </c>
      <c r="R7" s="23">
        <f t="shared" si="5"/>
        <v>8717.2999999999993</v>
      </c>
      <c r="S7" s="23">
        <f t="shared" si="6"/>
        <v>8717.2999999999993</v>
      </c>
      <c r="T7" s="23">
        <f t="shared" si="7"/>
        <v>1035109.14</v>
      </c>
      <c r="V7" s="24">
        <f t="shared" si="8"/>
        <v>-2.5863010000000001E-3</v>
      </c>
    </row>
    <row r="8" spans="1:22" x14ac:dyDescent="0.25">
      <c r="A8" s="18">
        <f t="shared" si="9"/>
        <v>4</v>
      </c>
      <c r="B8" s="19">
        <v>42880</v>
      </c>
      <c r="C8" s="19" t="s">
        <v>5</v>
      </c>
      <c r="D8" s="18" t="s">
        <v>5</v>
      </c>
      <c r="E8" s="18" t="s">
        <v>11</v>
      </c>
      <c r="F8" s="18" t="s">
        <v>11</v>
      </c>
      <c r="G8" s="20">
        <f t="shared" si="10"/>
        <v>1035109.14</v>
      </c>
      <c r="H8" s="21">
        <f t="shared" si="11"/>
        <v>0.1</v>
      </c>
      <c r="I8" s="22">
        <f t="shared" si="1"/>
        <v>30</v>
      </c>
      <c r="J8" s="23">
        <f t="shared" si="12"/>
        <v>8507.7437698633839</v>
      </c>
      <c r="K8" s="23">
        <f t="shared" si="2"/>
        <v>8507.74</v>
      </c>
      <c r="L8" s="23">
        <f t="shared" si="3"/>
        <v>0</v>
      </c>
      <c r="M8" s="23">
        <f t="shared" si="4"/>
        <v>0</v>
      </c>
      <c r="N8" s="23">
        <f t="shared" si="0"/>
        <v>0</v>
      </c>
      <c r="O8" s="23">
        <v>0</v>
      </c>
      <c r="P8" s="23"/>
      <c r="Q8" s="23">
        <f>IF(OR($S$1="NI",$S$1="ET"),$T$1,0)</f>
        <v>0</v>
      </c>
      <c r="R8" s="23">
        <f t="shared" si="5"/>
        <v>8507.74</v>
      </c>
      <c r="S8" s="23">
        <f t="shared" si="6"/>
        <v>8507.74</v>
      </c>
      <c r="T8" s="23">
        <f t="shared" si="7"/>
        <v>1043616.88</v>
      </c>
      <c r="V8" s="24">
        <f t="shared" si="8"/>
        <v>3.769863E-3</v>
      </c>
    </row>
    <row r="9" spans="1:22" x14ac:dyDescent="0.25">
      <c r="A9" s="18">
        <f t="shared" si="9"/>
        <v>5</v>
      </c>
      <c r="B9" s="19">
        <v>42911</v>
      </c>
      <c r="C9" s="19" t="s">
        <v>5</v>
      </c>
      <c r="D9" s="18" t="s">
        <v>5</v>
      </c>
      <c r="E9" s="18" t="s">
        <v>11</v>
      </c>
      <c r="F9" s="18" t="s">
        <v>11</v>
      </c>
      <c r="G9" s="20">
        <f t="shared" si="10"/>
        <v>1043616.88</v>
      </c>
      <c r="H9" s="21">
        <f t="shared" si="11"/>
        <v>0.1</v>
      </c>
      <c r="I9" s="22">
        <f t="shared" si="1"/>
        <v>31</v>
      </c>
      <c r="J9" s="23">
        <f t="shared" si="12"/>
        <v>8863.5991890410824</v>
      </c>
      <c r="K9" s="23">
        <f t="shared" si="2"/>
        <v>8863.6</v>
      </c>
      <c r="L9" s="23">
        <f t="shared" si="3"/>
        <v>0</v>
      </c>
      <c r="M9" s="23">
        <f t="shared" si="4"/>
        <v>0</v>
      </c>
      <c r="N9" s="23">
        <f t="shared" si="0"/>
        <v>0</v>
      </c>
      <c r="O9" s="23">
        <v>0</v>
      </c>
      <c r="P9" s="23"/>
      <c r="Q9" s="23">
        <f>IF(OR($S$1="NI",$S$1="ET"),$T$1,0)</f>
        <v>0</v>
      </c>
      <c r="R9" s="23">
        <f t="shared" si="5"/>
        <v>8863.6</v>
      </c>
      <c r="S9" s="23">
        <f t="shared" si="6"/>
        <v>8863.6</v>
      </c>
      <c r="T9" s="23">
        <f t="shared" si="7"/>
        <v>1052480.48</v>
      </c>
      <c r="V9" s="24">
        <f t="shared" si="8"/>
        <v>-8.1095899999999999E-4</v>
      </c>
    </row>
    <row r="10" spans="1:22" x14ac:dyDescent="0.25">
      <c r="A10" s="18">
        <f t="shared" si="9"/>
        <v>6</v>
      </c>
      <c r="B10" s="19">
        <v>42941</v>
      </c>
      <c r="C10" s="19" t="s">
        <v>5</v>
      </c>
      <c r="D10" s="18" t="s">
        <v>5</v>
      </c>
      <c r="E10" s="18" t="s">
        <v>11</v>
      </c>
      <c r="F10" s="18" t="s">
        <v>11</v>
      </c>
      <c r="G10" s="20">
        <f t="shared" si="10"/>
        <v>1052480.48</v>
      </c>
      <c r="H10" s="21">
        <f t="shared" si="11"/>
        <v>0.1</v>
      </c>
      <c r="I10" s="22">
        <f t="shared" si="1"/>
        <v>30</v>
      </c>
      <c r="J10" s="23">
        <f t="shared" si="12"/>
        <v>8650.523682191686</v>
      </c>
      <c r="K10" s="23">
        <f t="shared" si="2"/>
        <v>8650.52</v>
      </c>
      <c r="L10" s="23">
        <f t="shared" si="3"/>
        <v>0</v>
      </c>
      <c r="M10" s="23">
        <f t="shared" si="4"/>
        <v>0</v>
      </c>
      <c r="N10" s="23">
        <f t="shared" si="0"/>
        <v>0</v>
      </c>
      <c r="O10" s="23">
        <v>0</v>
      </c>
      <c r="P10" s="23"/>
      <c r="Q10" s="23">
        <f t="shared" ref="Q10:Q52" si="13">IF($S$1="ET",$T$1,0)</f>
        <v>0</v>
      </c>
      <c r="R10" s="23">
        <f t="shared" si="5"/>
        <v>8650.52</v>
      </c>
      <c r="S10" s="23">
        <f t="shared" si="6"/>
        <v>8650.52</v>
      </c>
      <c r="T10" s="23">
        <f t="shared" si="7"/>
        <v>1061131</v>
      </c>
      <c r="V10" s="24">
        <f t="shared" si="8"/>
        <v>3.6821919999999999E-3</v>
      </c>
    </row>
    <row r="11" spans="1:22" x14ac:dyDescent="0.25">
      <c r="A11" s="18">
        <f t="shared" si="9"/>
        <v>7</v>
      </c>
      <c r="B11" s="19">
        <v>42972</v>
      </c>
      <c r="C11" s="19" t="s">
        <v>5</v>
      </c>
      <c r="D11" s="18" t="s">
        <v>5</v>
      </c>
      <c r="E11" s="18" t="s">
        <v>11</v>
      </c>
      <c r="F11" s="18" t="s">
        <v>11</v>
      </c>
      <c r="G11" s="20">
        <f t="shared" si="10"/>
        <v>1061131</v>
      </c>
      <c r="H11" s="21">
        <f t="shared" si="11"/>
        <v>0.1</v>
      </c>
      <c r="I11" s="22">
        <f t="shared" si="1"/>
        <v>31</v>
      </c>
      <c r="J11" s="23">
        <f t="shared" si="12"/>
        <v>9012.3491616440551</v>
      </c>
      <c r="K11" s="23">
        <f t="shared" si="2"/>
        <v>9012.35</v>
      </c>
      <c r="L11" s="23">
        <f t="shared" si="3"/>
        <v>0</v>
      </c>
      <c r="M11" s="23">
        <f t="shared" si="4"/>
        <v>0</v>
      </c>
      <c r="N11" s="23">
        <f t="shared" si="0"/>
        <v>0</v>
      </c>
      <c r="O11" s="23">
        <v>0</v>
      </c>
      <c r="P11" s="23"/>
      <c r="Q11" s="23">
        <f t="shared" si="13"/>
        <v>0</v>
      </c>
      <c r="R11" s="23">
        <f t="shared" si="5"/>
        <v>9012.35</v>
      </c>
      <c r="S11" s="23">
        <f t="shared" si="6"/>
        <v>9012.35</v>
      </c>
      <c r="T11" s="23">
        <f t="shared" si="7"/>
        <v>1070143.3500000001</v>
      </c>
      <c r="V11" s="24">
        <f t="shared" si="8"/>
        <v>-8.3835599999999995E-4</v>
      </c>
    </row>
    <row r="12" spans="1:22" x14ac:dyDescent="0.25">
      <c r="A12" s="18">
        <f t="shared" si="9"/>
        <v>8</v>
      </c>
      <c r="B12" s="19">
        <v>43003</v>
      </c>
      <c r="C12" s="19" t="s">
        <v>5</v>
      </c>
      <c r="D12" s="18" t="s">
        <v>5</v>
      </c>
      <c r="E12" s="18" t="s">
        <v>11</v>
      </c>
      <c r="F12" s="18" t="s">
        <v>11</v>
      </c>
      <c r="G12" s="20">
        <f t="shared" si="10"/>
        <v>1070143.3500000001</v>
      </c>
      <c r="H12" s="21">
        <f t="shared" si="11"/>
        <v>0.1</v>
      </c>
      <c r="I12" s="22">
        <f t="shared" si="1"/>
        <v>31</v>
      </c>
      <c r="J12" s="23">
        <f t="shared" si="12"/>
        <v>9088.8878876713989</v>
      </c>
      <c r="K12" s="23">
        <f t="shared" si="2"/>
        <v>9088.89</v>
      </c>
      <c r="L12" s="23">
        <f t="shared" si="3"/>
        <v>0</v>
      </c>
      <c r="M12" s="23">
        <f t="shared" si="4"/>
        <v>0</v>
      </c>
      <c r="N12" s="23">
        <f t="shared" si="0"/>
        <v>0</v>
      </c>
      <c r="O12" s="23">
        <v>0</v>
      </c>
      <c r="P12" s="23"/>
      <c r="Q12" s="23">
        <f t="shared" si="13"/>
        <v>0</v>
      </c>
      <c r="R12" s="23">
        <f t="shared" si="5"/>
        <v>9088.89</v>
      </c>
      <c r="S12" s="23">
        <f t="shared" si="6"/>
        <v>9088.89</v>
      </c>
      <c r="T12" s="23">
        <f t="shared" si="7"/>
        <v>1079232.24</v>
      </c>
      <c r="V12" s="24">
        <f t="shared" si="8"/>
        <v>-2.112329E-3</v>
      </c>
    </row>
    <row r="13" spans="1:22" x14ac:dyDescent="0.25">
      <c r="A13" s="18">
        <f t="shared" si="9"/>
        <v>9</v>
      </c>
      <c r="B13" s="19">
        <v>43033</v>
      </c>
      <c r="C13" s="19" t="s">
        <v>5</v>
      </c>
      <c r="D13" s="18" t="s">
        <v>5</v>
      </c>
      <c r="E13" s="18" t="s">
        <v>11</v>
      </c>
      <c r="F13" s="18" t="s">
        <v>11</v>
      </c>
      <c r="G13" s="20">
        <f t="shared" si="10"/>
        <v>1079232.24</v>
      </c>
      <c r="H13" s="21">
        <f t="shared" si="11"/>
        <v>0.1</v>
      </c>
      <c r="I13" s="22">
        <f t="shared" si="1"/>
        <v>30</v>
      </c>
      <c r="J13" s="23">
        <f t="shared" si="12"/>
        <v>8870.3998602737393</v>
      </c>
      <c r="K13" s="23">
        <f t="shared" si="2"/>
        <v>8870.4</v>
      </c>
      <c r="L13" s="23">
        <f t="shared" si="3"/>
        <v>0</v>
      </c>
      <c r="M13" s="23">
        <f t="shared" si="4"/>
        <v>0</v>
      </c>
      <c r="N13" s="23">
        <f t="shared" si="0"/>
        <v>0</v>
      </c>
      <c r="O13" s="23">
        <v>0</v>
      </c>
      <c r="P13" s="23"/>
      <c r="Q13" s="23">
        <f t="shared" si="13"/>
        <v>0</v>
      </c>
      <c r="R13" s="23">
        <f t="shared" si="5"/>
        <v>8870.4</v>
      </c>
      <c r="S13" s="23">
        <f t="shared" si="6"/>
        <v>8870.4</v>
      </c>
      <c r="T13" s="23">
        <f t="shared" si="7"/>
        <v>1088102.6399999999</v>
      </c>
      <c r="V13" s="24">
        <f t="shared" si="8"/>
        <v>-1.3972600000000001E-4</v>
      </c>
    </row>
    <row r="14" spans="1:22" x14ac:dyDescent="0.25">
      <c r="A14" s="18">
        <f t="shared" si="9"/>
        <v>10</v>
      </c>
      <c r="B14" s="19">
        <v>43064</v>
      </c>
      <c r="C14" s="19" t="s">
        <v>5</v>
      </c>
      <c r="D14" s="18" t="s">
        <v>5</v>
      </c>
      <c r="E14" s="18" t="s">
        <v>11</v>
      </c>
      <c r="F14" s="18" t="s">
        <v>11</v>
      </c>
      <c r="G14" s="20">
        <f t="shared" si="10"/>
        <v>1088102.6399999999</v>
      </c>
      <c r="H14" s="21">
        <f t="shared" si="11"/>
        <v>0.1</v>
      </c>
      <c r="I14" s="22">
        <f t="shared" si="1"/>
        <v>31</v>
      </c>
      <c r="J14" s="23">
        <f t="shared" si="12"/>
        <v>9241.419542465781</v>
      </c>
      <c r="K14" s="23">
        <f t="shared" si="2"/>
        <v>9241.42</v>
      </c>
      <c r="L14" s="23">
        <f t="shared" si="3"/>
        <v>0</v>
      </c>
      <c r="M14" s="23">
        <f t="shared" si="4"/>
        <v>0</v>
      </c>
      <c r="N14" s="23">
        <f t="shared" si="0"/>
        <v>0</v>
      </c>
      <c r="O14" s="23">
        <v>0</v>
      </c>
      <c r="P14" s="23"/>
      <c r="Q14" s="23">
        <f t="shared" si="13"/>
        <v>0</v>
      </c>
      <c r="R14" s="23">
        <f t="shared" si="5"/>
        <v>9241.42</v>
      </c>
      <c r="S14" s="23">
        <f t="shared" si="6"/>
        <v>9241.42</v>
      </c>
      <c r="T14" s="23">
        <f t="shared" si="7"/>
        <v>1097344.0599999998</v>
      </c>
      <c r="V14" s="24">
        <f t="shared" si="8"/>
        <v>-4.57534E-4</v>
      </c>
    </row>
    <row r="15" spans="1:22" x14ac:dyDescent="0.25">
      <c r="A15" s="18">
        <f t="shared" si="9"/>
        <v>11</v>
      </c>
      <c r="B15" s="19">
        <v>43094</v>
      </c>
      <c r="C15" s="19" t="s">
        <v>5</v>
      </c>
      <c r="D15" s="18" t="s">
        <v>5</v>
      </c>
      <c r="E15" s="18" t="s">
        <v>11</v>
      </c>
      <c r="F15" s="18" t="s">
        <v>11</v>
      </c>
      <c r="G15" s="20">
        <f t="shared" si="10"/>
        <v>1097344.0599999998</v>
      </c>
      <c r="H15" s="21">
        <f t="shared" si="11"/>
        <v>0.1</v>
      </c>
      <c r="I15" s="22">
        <f t="shared" si="1"/>
        <v>30</v>
      </c>
      <c r="J15" s="23">
        <f t="shared" si="12"/>
        <v>9019.2657890413411</v>
      </c>
      <c r="K15" s="23">
        <f t="shared" si="2"/>
        <v>9019.27</v>
      </c>
      <c r="L15" s="23">
        <f t="shared" si="3"/>
        <v>0</v>
      </c>
      <c r="M15" s="23">
        <f t="shared" si="4"/>
        <v>0</v>
      </c>
      <c r="N15" s="23">
        <f t="shared" si="0"/>
        <v>0</v>
      </c>
      <c r="O15" s="23">
        <v>0</v>
      </c>
      <c r="P15" s="23"/>
      <c r="Q15" s="23">
        <f t="shared" si="13"/>
        <v>0</v>
      </c>
      <c r="R15" s="23">
        <f t="shared" si="5"/>
        <v>9019.27</v>
      </c>
      <c r="S15" s="23">
        <f t="shared" si="6"/>
        <v>9019.27</v>
      </c>
      <c r="T15" s="23">
        <f t="shared" si="7"/>
        <v>1106363.3299999998</v>
      </c>
      <c r="V15" s="24">
        <f t="shared" si="8"/>
        <v>-4.2109590000000002E-3</v>
      </c>
    </row>
    <row r="16" spans="1:22" x14ac:dyDescent="0.25">
      <c r="A16" s="18">
        <f t="shared" si="9"/>
        <v>12</v>
      </c>
      <c r="B16" s="19">
        <v>43125</v>
      </c>
      <c r="C16" s="19" t="s">
        <v>5</v>
      </c>
      <c r="D16" s="18" t="s">
        <v>11</v>
      </c>
      <c r="E16" s="18" t="s">
        <v>5</v>
      </c>
      <c r="F16" s="18" t="s">
        <v>11</v>
      </c>
      <c r="G16" s="20">
        <f t="shared" si="10"/>
        <v>1106363.3299999998</v>
      </c>
      <c r="H16" s="21">
        <f t="shared" si="11"/>
        <v>0.1</v>
      </c>
      <c r="I16" s="22">
        <f t="shared" si="1"/>
        <v>31</v>
      </c>
      <c r="J16" s="23">
        <f t="shared" si="12"/>
        <v>9396.5062630136017</v>
      </c>
      <c r="K16" s="23">
        <f t="shared" si="2"/>
        <v>9396.51</v>
      </c>
      <c r="L16" s="23">
        <f t="shared" si="3"/>
        <v>9396.5099999999984</v>
      </c>
      <c r="M16" s="23">
        <f t="shared" si="4"/>
        <v>0</v>
      </c>
      <c r="N16" s="23">
        <f t="shared" si="0"/>
        <v>9396.5099999999984</v>
      </c>
      <c r="O16" s="23">
        <v>0</v>
      </c>
      <c r="P16" s="23"/>
      <c r="Q16" s="23">
        <f t="shared" si="13"/>
        <v>0</v>
      </c>
      <c r="R16" s="23">
        <f t="shared" si="5"/>
        <v>0</v>
      </c>
      <c r="S16" s="23">
        <f t="shared" si="6"/>
        <v>0</v>
      </c>
      <c r="T16" s="23">
        <f t="shared" si="7"/>
        <v>1106363.3299999998</v>
      </c>
      <c r="V16" s="24">
        <f t="shared" si="8"/>
        <v>-3.7369859999999999E-3</v>
      </c>
    </row>
    <row r="17" spans="1:22" x14ac:dyDescent="0.25">
      <c r="A17" s="8">
        <f t="shared" si="9"/>
        <v>13</v>
      </c>
      <c r="B17" s="9">
        <v>43156</v>
      </c>
      <c r="C17" s="8" t="s">
        <v>11</v>
      </c>
      <c r="D17" s="8" t="s">
        <v>11</v>
      </c>
      <c r="E17" s="8" t="s">
        <v>11</v>
      </c>
      <c r="F17" s="8" t="s">
        <v>11</v>
      </c>
      <c r="G17" s="14">
        <f t="shared" si="10"/>
        <v>1106363.3299999998</v>
      </c>
      <c r="H17" s="11">
        <f t="shared" si="11"/>
        <v>0.1</v>
      </c>
      <c r="I17" s="12">
        <f t="shared" si="1"/>
        <v>31</v>
      </c>
      <c r="J17" s="13">
        <f t="shared" si="12"/>
        <v>9396.506736986601</v>
      </c>
      <c r="K17" s="13">
        <f t="shared" si="2"/>
        <v>9396.51</v>
      </c>
      <c r="L17" s="13">
        <f t="shared" si="3"/>
        <v>0</v>
      </c>
      <c r="M17" s="13">
        <f t="shared" si="4"/>
        <v>0</v>
      </c>
      <c r="N17" s="13">
        <f t="shared" si="0"/>
        <v>0</v>
      </c>
      <c r="O17" s="13">
        <v>0</v>
      </c>
      <c r="P17" s="13"/>
      <c r="Q17" s="13">
        <f t="shared" si="13"/>
        <v>0</v>
      </c>
      <c r="R17" s="13">
        <f t="shared" si="5"/>
        <v>9396.51</v>
      </c>
      <c r="S17" s="13">
        <f t="shared" si="6"/>
        <v>0</v>
      </c>
      <c r="T17" s="13">
        <f t="shared" si="7"/>
        <v>1106363.3299999998</v>
      </c>
      <c r="V17" s="24">
        <f t="shared" si="8"/>
        <v>-3.2630129999999999E-3</v>
      </c>
    </row>
    <row r="18" spans="1:22" x14ac:dyDescent="0.25">
      <c r="A18" s="8">
        <f t="shared" si="9"/>
        <v>14</v>
      </c>
      <c r="B18" s="9">
        <v>43184</v>
      </c>
      <c r="C18" s="8" t="s">
        <v>11</v>
      </c>
      <c r="D18" s="8" t="s">
        <v>11</v>
      </c>
      <c r="E18" s="8" t="s">
        <v>11</v>
      </c>
      <c r="F18" s="8" t="s">
        <v>11</v>
      </c>
      <c r="G18" s="14">
        <f t="shared" si="10"/>
        <v>1106363.3299999998</v>
      </c>
      <c r="H18" s="11">
        <f t="shared" si="11"/>
        <v>0.1</v>
      </c>
      <c r="I18" s="12">
        <f t="shared" si="1"/>
        <v>28</v>
      </c>
      <c r="J18" s="13">
        <f t="shared" si="12"/>
        <v>8487.1674876719298</v>
      </c>
      <c r="K18" s="13">
        <f t="shared" si="2"/>
        <v>8487.17</v>
      </c>
      <c r="L18" s="13">
        <f t="shared" si="3"/>
        <v>0</v>
      </c>
      <c r="M18" s="13">
        <f t="shared" si="4"/>
        <v>0</v>
      </c>
      <c r="N18" s="13">
        <f t="shared" si="0"/>
        <v>0</v>
      </c>
      <c r="O18" s="13">
        <v>0</v>
      </c>
      <c r="P18" s="13"/>
      <c r="Q18" s="13">
        <f t="shared" si="13"/>
        <v>0</v>
      </c>
      <c r="R18" s="13">
        <f t="shared" si="5"/>
        <v>17883.68</v>
      </c>
      <c r="S18" s="13">
        <f t="shared" si="6"/>
        <v>0</v>
      </c>
      <c r="T18" s="13">
        <f t="shared" si="7"/>
        <v>1106363.3299999998</v>
      </c>
      <c r="V18" s="24">
        <f t="shared" si="8"/>
        <v>-2.5123279999999999E-3</v>
      </c>
    </row>
    <row r="19" spans="1:22" x14ac:dyDescent="0.25">
      <c r="A19" s="8">
        <f t="shared" si="9"/>
        <v>15</v>
      </c>
      <c r="B19" s="9">
        <v>43215</v>
      </c>
      <c r="C19" s="8" t="s">
        <v>11</v>
      </c>
      <c r="D19" s="8" t="s">
        <v>11</v>
      </c>
      <c r="E19" s="8" t="s">
        <v>5</v>
      </c>
      <c r="F19" s="8" t="s">
        <v>5</v>
      </c>
      <c r="G19" s="14">
        <f t="shared" si="10"/>
        <v>1106363.3299999998</v>
      </c>
      <c r="H19" s="11">
        <f t="shared" si="11"/>
        <v>0.1</v>
      </c>
      <c r="I19" s="12">
        <f t="shared" si="1"/>
        <v>31</v>
      </c>
      <c r="J19" s="13">
        <f t="shared" si="12"/>
        <v>9396.5079616446019</v>
      </c>
      <c r="K19" s="13">
        <f t="shared" si="2"/>
        <v>9396.51</v>
      </c>
      <c r="L19" s="13">
        <f t="shared" si="3"/>
        <v>27280.190000000002</v>
      </c>
      <c r="M19" s="13">
        <f t="shared" si="4"/>
        <v>80559.03</v>
      </c>
      <c r="N19" s="13">
        <f t="shared" si="0"/>
        <v>107839.22</v>
      </c>
      <c r="O19" s="13">
        <v>0</v>
      </c>
      <c r="P19" s="13"/>
      <c r="Q19" s="13">
        <f t="shared" si="13"/>
        <v>0</v>
      </c>
      <c r="R19" s="13">
        <f t="shared" si="5"/>
        <v>0</v>
      </c>
      <c r="S19" s="13">
        <f t="shared" si="6"/>
        <v>0</v>
      </c>
      <c r="T19" s="13">
        <f t="shared" si="7"/>
        <v>1025804.2999999998</v>
      </c>
      <c r="V19" s="24">
        <f t="shared" si="8"/>
        <v>-2.0383549999999999E-3</v>
      </c>
    </row>
    <row r="20" spans="1:22" x14ac:dyDescent="0.25">
      <c r="A20" s="8">
        <f t="shared" si="9"/>
        <v>16</v>
      </c>
      <c r="B20" s="9">
        <v>43245</v>
      </c>
      <c r="C20" s="8" t="s">
        <v>11</v>
      </c>
      <c r="D20" s="8" t="s">
        <v>11</v>
      </c>
      <c r="E20" s="8" t="s">
        <v>11</v>
      </c>
      <c r="F20" s="8" t="s">
        <v>11</v>
      </c>
      <c r="G20" s="14">
        <f t="shared" si="10"/>
        <v>1025804.2999999998</v>
      </c>
      <c r="H20" s="11">
        <f t="shared" si="11"/>
        <v>0.1</v>
      </c>
      <c r="I20" s="12">
        <f t="shared" si="1"/>
        <v>30</v>
      </c>
      <c r="J20" s="13">
        <f t="shared" si="12"/>
        <v>8431.2661808230823</v>
      </c>
      <c r="K20" s="13">
        <f t="shared" si="2"/>
        <v>8431.27</v>
      </c>
      <c r="L20" s="13">
        <f t="shared" si="3"/>
        <v>0</v>
      </c>
      <c r="M20" s="13">
        <f t="shared" si="4"/>
        <v>0</v>
      </c>
      <c r="N20" s="13">
        <f t="shared" si="0"/>
        <v>0</v>
      </c>
      <c r="O20" s="13">
        <v>0</v>
      </c>
      <c r="P20" s="13"/>
      <c r="Q20" s="13">
        <f t="shared" si="13"/>
        <v>0</v>
      </c>
      <c r="R20" s="13">
        <f t="shared" si="5"/>
        <v>8431.27</v>
      </c>
      <c r="S20" s="13">
        <f t="shared" si="6"/>
        <v>0</v>
      </c>
      <c r="T20" s="13">
        <f t="shared" si="7"/>
        <v>1025804.2999999998</v>
      </c>
      <c r="V20" s="24">
        <f t="shared" si="8"/>
        <v>-3.819177E-3</v>
      </c>
    </row>
    <row r="21" spans="1:22" x14ac:dyDescent="0.25">
      <c r="A21" s="8">
        <f t="shared" si="9"/>
        <v>17</v>
      </c>
      <c r="B21" s="9">
        <v>43276</v>
      </c>
      <c r="C21" s="8" t="s">
        <v>11</v>
      </c>
      <c r="D21" s="8" t="s">
        <v>11</v>
      </c>
      <c r="E21" s="8" t="s">
        <v>11</v>
      </c>
      <c r="F21" s="8" t="s">
        <v>11</v>
      </c>
      <c r="G21" s="14">
        <f t="shared" si="10"/>
        <v>1025804.2999999998</v>
      </c>
      <c r="H21" s="11">
        <f t="shared" si="11"/>
        <v>0.1</v>
      </c>
      <c r="I21" s="12">
        <f t="shared" si="1"/>
        <v>31</v>
      </c>
      <c r="J21" s="13">
        <f t="shared" si="12"/>
        <v>8712.3066739736842</v>
      </c>
      <c r="K21" s="13">
        <f t="shared" si="2"/>
        <v>8712.31</v>
      </c>
      <c r="L21" s="13">
        <f t="shared" si="3"/>
        <v>0</v>
      </c>
      <c r="M21" s="13">
        <f t="shared" si="4"/>
        <v>0</v>
      </c>
      <c r="N21" s="13">
        <f t="shared" si="0"/>
        <v>0</v>
      </c>
      <c r="O21" s="13">
        <v>0</v>
      </c>
      <c r="P21" s="13"/>
      <c r="Q21" s="13">
        <f t="shared" si="13"/>
        <v>0</v>
      </c>
      <c r="R21" s="13">
        <f t="shared" si="5"/>
        <v>17143.580000000002</v>
      </c>
      <c r="S21" s="13">
        <f t="shared" si="6"/>
        <v>0</v>
      </c>
      <c r="T21" s="13">
        <f t="shared" si="7"/>
        <v>1025804.2999999998</v>
      </c>
      <c r="V21" s="24">
        <f t="shared" si="8"/>
        <v>-3.3260260000000002E-3</v>
      </c>
    </row>
    <row r="22" spans="1:22" x14ac:dyDescent="0.25">
      <c r="A22" s="8">
        <f t="shared" si="9"/>
        <v>18</v>
      </c>
      <c r="B22" s="9">
        <v>43306</v>
      </c>
      <c r="C22" s="8" t="s">
        <v>11</v>
      </c>
      <c r="D22" s="8" t="s">
        <v>11</v>
      </c>
      <c r="E22" s="8" t="s">
        <v>5</v>
      </c>
      <c r="F22" s="8" t="s">
        <v>5</v>
      </c>
      <c r="G22" s="14">
        <f t="shared" si="10"/>
        <v>1025804.2999999998</v>
      </c>
      <c r="H22" s="11">
        <f t="shared" si="11"/>
        <v>0.1</v>
      </c>
      <c r="I22" s="12">
        <f t="shared" si="1"/>
        <v>30</v>
      </c>
      <c r="J22" s="13">
        <f t="shared" si="12"/>
        <v>8431.2648931520816</v>
      </c>
      <c r="K22" s="13">
        <f t="shared" si="2"/>
        <v>8431.26</v>
      </c>
      <c r="L22" s="13">
        <f t="shared" si="3"/>
        <v>25574.840000000004</v>
      </c>
      <c r="M22" s="13">
        <f t="shared" si="4"/>
        <v>82264.38</v>
      </c>
      <c r="N22" s="13">
        <f t="shared" si="0"/>
        <v>107839.22</v>
      </c>
      <c r="O22" s="13">
        <v>0</v>
      </c>
      <c r="P22" s="13"/>
      <c r="Q22" s="13">
        <f t="shared" si="13"/>
        <v>0</v>
      </c>
      <c r="R22" s="13">
        <f t="shared" si="5"/>
        <v>0</v>
      </c>
      <c r="S22" s="13">
        <f t="shared" si="6"/>
        <v>0</v>
      </c>
      <c r="T22" s="13">
        <f t="shared" si="7"/>
        <v>943539.91999999981</v>
      </c>
      <c r="V22" s="24">
        <f t="shared" si="8"/>
        <v>4.8931519999999996E-3</v>
      </c>
    </row>
    <row r="23" spans="1:22" x14ac:dyDescent="0.25">
      <c r="A23" s="8">
        <f t="shared" si="9"/>
        <v>19</v>
      </c>
      <c r="B23" s="9">
        <v>43337</v>
      </c>
      <c r="C23" s="8" t="s">
        <v>11</v>
      </c>
      <c r="D23" s="8" t="s">
        <v>11</v>
      </c>
      <c r="E23" s="8" t="s">
        <v>11</v>
      </c>
      <c r="F23" s="8" t="s">
        <v>11</v>
      </c>
      <c r="G23" s="14">
        <f t="shared" si="10"/>
        <v>943539.91999999981</v>
      </c>
      <c r="H23" s="11">
        <f t="shared" si="11"/>
        <v>0.1</v>
      </c>
      <c r="I23" s="12">
        <f t="shared" si="1"/>
        <v>31</v>
      </c>
      <c r="J23" s="13">
        <f t="shared" si="12"/>
        <v>8013.6316109602167</v>
      </c>
      <c r="K23" s="13">
        <f t="shared" si="2"/>
        <v>8013.63</v>
      </c>
      <c r="L23" s="13">
        <f t="shared" si="3"/>
        <v>0</v>
      </c>
      <c r="M23" s="13">
        <f t="shared" si="4"/>
        <v>0</v>
      </c>
      <c r="N23" s="13">
        <f t="shared" si="0"/>
        <v>0</v>
      </c>
      <c r="O23" s="13">
        <v>0</v>
      </c>
      <c r="P23" s="13"/>
      <c r="Q23" s="13">
        <f t="shared" si="13"/>
        <v>0</v>
      </c>
      <c r="R23" s="13">
        <f t="shared" si="5"/>
        <v>8013.63</v>
      </c>
      <c r="S23" s="13">
        <f t="shared" si="6"/>
        <v>0</v>
      </c>
      <c r="T23" s="13">
        <f t="shared" si="7"/>
        <v>943539.91999999981</v>
      </c>
      <c r="V23" s="24">
        <f t="shared" si="8"/>
        <v>1.61096E-3</v>
      </c>
    </row>
    <row r="24" spans="1:22" x14ac:dyDescent="0.25">
      <c r="A24" s="8">
        <f t="shared" si="9"/>
        <v>20</v>
      </c>
      <c r="B24" s="9">
        <v>43368</v>
      </c>
      <c r="C24" s="8" t="s">
        <v>11</v>
      </c>
      <c r="D24" s="8" t="s">
        <v>11</v>
      </c>
      <c r="E24" s="8" t="s">
        <v>11</v>
      </c>
      <c r="F24" s="8" t="s">
        <v>11</v>
      </c>
      <c r="G24" s="14">
        <f t="shared" si="10"/>
        <v>943539.91999999981</v>
      </c>
      <c r="H24" s="11">
        <f t="shared" si="11"/>
        <v>0.1</v>
      </c>
      <c r="I24" s="12">
        <f t="shared" si="1"/>
        <v>31</v>
      </c>
      <c r="J24" s="13">
        <f t="shared" si="12"/>
        <v>8013.6283287682172</v>
      </c>
      <c r="K24" s="13">
        <f t="shared" si="2"/>
        <v>8013.63</v>
      </c>
      <c r="L24" s="13">
        <f t="shared" si="3"/>
        <v>0</v>
      </c>
      <c r="M24" s="13">
        <f t="shared" si="4"/>
        <v>0</v>
      </c>
      <c r="N24" s="13">
        <f t="shared" si="0"/>
        <v>0</v>
      </c>
      <c r="O24" s="13">
        <v>0</v>
      </c>
      <c r="P24" s="13"/>
      <c r="Q24" s="13">
        <f t="shared" si="13"/>
        <v>0</v>
      </c>
      <c r="R24" s="13">
        <f t="shared" si="5"/>
        <v>16027.26</v>
      </c>
      <c r="S24" s="13">
        <f t="shared" si="6"/>
        <v>0</v>
      </c>
      <c r="T24" s="13">
        <f t="shared" si="7"/>
        <v>943539.91999999981</v>
      </c>
      <c r="V24" s="24">
        <f t="shared" si="8"/>
        <v>-1.6712319999999999E-3</v>
      </c>
    </row>
    <row r="25" spans="1:22" x14ac:dyDescent="0.25">
      <c r="A25" s="8">
        <f t="shared" si="9"/>
        <v>21</v>
      </c>
      <c r="B25" s="9">
        <v>43398</v>
      </c>
      <c r="C25" s="8" t="s">
        <v>11</v>
      </c>
      <c r="D25" s="8" t="s">
        <v>11</v>
      </c>
      <c r="E25" s="8" t="s">
        <v>5</v>
      </c>
      <c r="F25" s="8" t="s">
        <v>5</v>
      </c>
      <c r="G25" s="14">
        <f t="shared" si="10"/>
        <v>943539.91999999981</v>
      </c>
      <c r="H25" s="11">
        <f t="shared" si="11"/>
        <v>0.1</v>
      </c>
      <c r="I25" s="12">
        <f t="shared" si="1"/>
        <v>30</v>
      </c>
      <c r="J25" s="13">
        <f t="shared" si="12"/>
        <v>7755.120958904984</v>
      </c>
      <c r="K25" s="13">
        <f t="shared" si="2"/>
        <v>7755.12</v>
      </c>
      <c r="L25" s="13">
        <f t="shared" si="3"/>
        <v>23782.38</v>
      </c>
      <c r="M25" s="13">
        <f t="shared" si="4"/>
        <v>84056.84</v>
      </c>
      <c r="N25" s="13">
        <f t="shared" si="0"/>
        <v>107839.22</v>
      </c>
      <c r="O25" s="13">
        <v>0</v>
      </c>
      <c r="P25" s="13"/>
      <c r="Q25" s="13">
        <f t="shared" si="13"/>
        <v>0</v>
      </c>
      <c r="R25" s="13">
        <f t="shared" si="5"/>
        <v>0</v>
      </c>
      <c r="S25" s="13">
        <f t="shared" si="6"/>
        <v>0</v>
      </c>
      <c r="T25" s="13">
        <f t="shared" si="7"/>
        <v>859483.07999999984</v>
      </c>
      <c r="V25" s="24">
        <f t="shared" si="8"/>
        <v>9.5890500000000002E-4</v>
      </c>
    </row>
    <row r="26" spans="1:22" x14ac:dyDescent="0.25">
      <c r="A26" s="8">
        <f t="shared" si="9"/>
        <v>22</v>
      </c>
      <c r="B26" s="9">
        <v>43429</v>
      </c>
      <c r="C26" s="8" t="s">
        <v>11</v>
      </c>
      <c r="D26" s="8" t="s">
        <v>11</v>
      </c>
      <c r="E26" s="8" t="s">
        <v>11</v>
      </c>
      <c r="F26" s="8" t="s">
        <v>11</v>
      </c>
      <c r="G26" s="14">
        <f t="shared" si="10"/>
        <v>859483.07999999984</v>
      </c>
      <c r="H26" s="11">
        <f t="shared" si="11"/>
        <v>0.1</v>
      </c>
      <c r="I26" s="12">
        <f t="shared" si="1"/>
        <v>31</v>
      </c>
      <c r="J26" s="13">
        <f t="shared" si="12"/>
        <v>7299.7202684940394</v>
      </c>
      <c r="K26" s="13">
        <f t="shared" si="2"/>
        <v>7299.72</v>
      </c>
      <c r="L26" s="13">
        <f t="shared" si="3"/>
        <v>0</v>
      </c>
      <c r="M26" s="13">
        <f t="shared" si="4"/>
        <v>0</v>
      </c>
      <c r="N26" s="13">
        <f t="shared" si="0"/>
        <v>0</v>
      </c>
      <c r="O26" s="13">
        <v>0</v>
      </c>
      <c r="P26" s="13"/>
      <c r="Q26" s="13">
        <f t="shared" si="13"/>
        <v>0</v>
      </c>
      <c r="R26" s="13">
        <f t="shared" si="5"/>
        <v>7299.72</v>
      </c>
      <c r="S26" s="13">
        <f t="shared" si="6"/>
        <v>0</v>
      </c>
      <c r="T26" s="13">
        <f t="shared" si="7"/>
        <v>859483.07999999984</v>
      </c>
      <c r="V26" s="24">
        <f t="shared" si="8"/>
        <v>2.6849399999999998E-4</v>
      </c>
    </row>
    <row r="27" spans="1:22" x14ac:dyDescent="0.25">
      <c r="A27" s="8">
        <f t="shared" si="9"/>
        <v>23</v>
      </c>
      <c r="B27" s="9">
        <v>43459</v>
      </c>
      <c r="C27" s="8" t="s">
        <v>11</v>
      </c>
      <c r="D27" s="8" t="s">
        <v>11</v>
      </c>
      <c r="E27" s="8" t="s">
        <v>11</v>
      </c>
      <c r="F27" s="8" t="s">
        <v>11</v>
      </c>
      <c r="G27" s="14">
        <f t="shared" si="10"/>
        <v>859483.07999999984</v>
      </c>
      <c r="H27" s="11">
        <f t="shared" si="11"/>
        <v>0.1</v>
      </c>
      <c r="I27" s="12">
        <f t="shared" si="1"/>
        <v>30</v>
      </c>
      <c r="J27" s="13">
        <f t="shared" si="12"/>
        <v>7064.2447616446843</v>
      </c>
      <c r="K27" s="13">
        <f t="shared" si="2"/>
        <v>7064.24</v>
      </c>
      <c r="L27" s="13">
        <f t="shared" si="3"/>
        <v>0</v>
      </c>
      <c r="M27" s="13">
        <f t="shared" si="4"/>
        <v>0</v>
      </c>
      <c r="N27" s="13">
        <f t="shared" si="0"/>
        <v>0</v>
      </c>
      <c r="O27" s="13">
        <v>0</v>
      </c>
      <c r="P27" s="13"/>
      <c r="Q27" s="13">
        <f t="shared" si="13"/>
        <v>0</v>
      </c>
      <c r="R27" s="13">
        <f t="shared" si="5"/>
        <v>14363.96</v>
      </c>
      <c r="S27" s="13">
        <f t="shared" si="6"/>
        <v>0</v>
      </c>
      <c r="T27" s="13">
        <f t="shared" si="7"/>
        <v>859483.07999999984</v>
      </c>
      <c r="V27" s="24">
        <f t="shared" si="8"/>
        <v>4.7616450000000001E-3</v>
      </c>
    </row>
    <row r="28" spans="1:22" x14ac:dyDescent="0.25">
      <c r="A28" s="8">
        <f t="shared" si="9"/>
        <v>24</v>
      </c>
      <c r="B28" s="9">
        <v>43490</v>
      </c>
      <c r="C28" s="8" t="s">
        <v>11</v>
      </c>
      <c r="D28" s="8" t="s">
        <v>11</v>
      </c>
      <c r="E28" s="8" t="s">
        <v>5</v>
      </c>
      <c r="F28" s="8" t="s">
        <v>5</v>
      </c>
      <c r="G28" s="14">
        <f t="shared" si="10"/>
        <v>859483.07999999984</v>
      </c>
      <c r="H28" s="11">
        <f t="shared" si="11"/>
        <v>0.1</v>
      </c>
      <c r="I28" s="12">
        <f t="shared" si="1"/>
        <v>31</v>
      </c>
      <c r="J28" s="13">
        <f t="shared" si="12"/>
        <v>7299.7240712340399</v>
      </c>
      <c r="K28" s="13">
        <f t="shared" si="2"/>
        <v>7299.72</v>
      </c>
      <c r="L28" s="13">
        <f t="shared" si="3"/>
        <v>21663.68</v>
      </c>
      <c r="M28" s="13">
        <f t="shared" si="4"/>
        <v>86175.540000000008</v>
      </c>
      <c r="N28" s="13">
        <f t="shared" si="0"/>
        <v>107839.22</v>
      </c>
      <c r="O28" s="13">
        <v>0</v>
      </c>
      <c r="P28" s="13"/>
      <c r="Q28" s="13">
        <f t="shared" si="13"/>
        <v>0</v>
      </c>
      <c r="R28" s="13">
        <f t="shared" si="5"/>
        <v>0</v>
      </c>
      <c r="S28" s="13">
        <f t="shared" si="6"/>
        <v>0</v>
      </c>
      <c r="T28" s="13">
        <f t="shared" si="7"/>
        <v>773307.5399999998</v>
      </c>
      <c r="V28" s="24">
        <f t="shared" si="8"/>
        <v>4.071234E-3</v>
      </c>
    </row>
    <row r="29" spans="1:22" x14ac:dyDescent="0.25">
      <c r="A29" s="8">
        <f t="shared" si="9"/>
        <v>25</v>
      </c>
      <c r="B29" s="9">
        <v>43521</v>
      </c>
      <c r="C29" s="8" t="s">
        <v>11</v>
      </c>
      <c r="D29" s="8" t="s">
        <v>11</v>
      </c>
      <c r="E29" s="8" t="s">
        <v>11</v>
      </c>
      <c r="F29" s="8" t="s">
        <v>11</v>
      </c>
      <c r="G29" s="14">
        <f t="shared" si="10"/>
        <v>773307.5399999998</v>
      </c>
      <c r="H29" s="11">
        <f t="shared" si="11"/>
        <v>0.1</v>
      </c>
      <c r="I29" s="12">
        <f t="shared" si="1"/>
        <v>31</v>
      </c>
      <c r="J29" s="13">
        <f t="shared" si="12"/>
        <v>6567.8215342476969</v>
      </c>
      <c r="K29" s="13">
        <f t="shared" si="2"/>
        <v>6567.82</v>
      </c>
      <c r="L29" s="13">
        <f t="shared" si="3"/>
        <v>0</v>
      </c>
      <c r="M29" s="13">
        <f t="shared" si="4"/>
        <v>0</v>
      </c>
      <c r="N29" s="13">
        <f t="shared" si="0"/>
        <v>0</v>
      </c>
      <c r="O29" s="13">
        <v>0</v>
      </c>
      <c r="P29" s="13"/>
      <c r="Q29" s="13">
        <f t="shared" si="13"/>
        <v>0</v>
      </c>
      <c r="R29" s="13">
        <f t="shared" si="5"/>
        <v>6567.82</v>
      </c>
      <c r="S29" s="13">
        <f t="shared" si="6"/>
        <v>0</v>
      </c>
      <c r="T29" s="13">
        <f t="shared" si="7"/>
        <v>773307.5399999998</v>
      </c>
      <c r="V29" s="24">
        <f t="shared" si="8"/>
        <v>1.534248E-3</v>
      </c>
    </row>
    <row r="30" spans="1:22" x14ac:dyDescent="0.25">
      <c r="A30" s="8">
        <f t="shared" si="9"/>
        <v>26</v>
      </c>
      <c r="B30" s="9">
        <v>43549</v>
      </c>
      <c r="C30" s="8" t="s">
        <v>11</v>
      </c>
      <c r="D30" s="8" t="s">
        <v>11</v>
      </c>
      <c r="E30" s="8" t="s">
        <v>11</v>
      </c>
      <c r="F30" s="8" t="s">
        <v>11</v>
      </c>
      <c r="G30" s="14">
        <f t="shared" si="10"/>
        <v>773307.5399999998</v>
      </c>
      <c r="H30" s="11">
        <f t="shared" si="11"/>
        <v>0.1</v>
      </c>
      <c r="I30" s="12">
        <f t="shared" si="1"/>
        <v>28</v>
      </c>
      <c r="J30" s="13">
        <f t="shared" si="12"/>
        <v>5932.2237589055339</v>
      </c>
      <c r="K30" s="13">
        <f t="shared" si="2"/>
        <v>5932.22</v>
      </c>
      <c r="L30" s="13">
        <f t="shared" si="3"/>
        <v>0</v>
      </c>
      <c r="M30" s="13">
        <f t="shared" si="4"/>
        <v>0</v>
      </c>
      <c r="N30" s="13">
        <f t="shared" si="0"/>
        <v>0</v>
      </c>
      <c r="O30" s="13">
        <v>0</v>
      </c>
      <c r="P30" s="13"/>
      <c r="Q30" s="13">
        <f t="shared" si="13"/>
        <v>0</v>
      </c>
      <c r="R30" s="13">
        <f t="shared" si="5"/>
        <v>12500.04</v>
      </c>
      <c r="S30" s="13">
        <f t="shared" si="6"/>
        <v>0</v>
      </c>
      <c r="T30" s="13">
        <f t="shared" si="7"/>
        <v>773307.5399999998</v>
      </c>
      <c r="V30" s="24">
        <f t="shared" si="8"/>
        <v>3.7589059999999998E-3</v>
      </c>
    </row>
    <row r="31" spans="1:22" x14ac:dyDescent="0.25">
      <c r="A31" s="8">
        <f t="shared" si="9"/>
        <v>27</v>
      </c>
      <c r="B31" s="9">
        <v>43580</v>
      </c>
      <c r="C31" s="8" t="s">
        <v>11</v>
      </c>
      <c r="D31" s="8" t="s">
        <v>11</v>
      </c>
      <c r="E31" s="8" t="s">
        <v>5</v>
      </c>
      <c r="F31" s="8" t="s">
        <v>5</v>
      </c>
      <c r="G31" s="14">
        <f t="shared" si="10"/>
        <v>773307.5399999998</v>
      </c>
      <c r="H31" s="11">
        <f t="shared" si="11"/>
        <v>0.1</v>
      </c>
      <c r="I31" s="12">
        <f t="shared" si="1"/>
        <v>31</v>
      </c>
      <c r="J31" s="13">
        <f t="shared" si="12"/>
        <v>6567.8212219196976</v>
      </c>
      <c r="K31" s="13">
        <f t="shared" si="2"/>
        <v>6567.82</v>
      </c>
      <c r="L31" s="13">
        <f t="shared" si="3"/>
        <v>19067.86</v>
      </c>
      <c r="M31" s="13">
        <f t="shared" si="4"/>
        <v>88771.36</v>
      </c>
      <c r="N31" s="13">
        <f t="shared" si="0"/>
        <v>107839.22</v>
      </c>
      <c r="O31" s="13">
        <v>0</v>
      </c>
      <c r="P31" s="13"/>
      <c r="Q31" s="13">
        <f t="shared" si="13"/>
        <v>0</v>
      </c>
      <c r="R31" s="13">
        <f t="shared" si="5"/>
        <v>0</v>
      </c>
      <c r="S31" s="13">
        <f t="shared" si="6"/>
        <v>0</v>
      </c>
      <c r="T31" s="13">
        <f t="shared" si="7"/>
        <v>684536.17999999982</v>
      </c>
      <c r="V31" s="24">
        <f t="shared" si="8"/>
        <v>1.22192E-3</v>
      </c>
    </row>
    <row r="32" spans="1:22" x14ac:dyDescent="0.25">
      <c r="A32" s="8">
        <f t="shared" si="9"/>
        <v>28</v>
      </c>
      <c r="B32" s="9">
        <v>43610</v>
      </c>
      <c r="C32" s="8" t="s">
        <v>11</v>
      </c>
      <c r="D32" s="8" t="s">
        <v>11</v>
      </c>
      <c r="E32" s="8" t="s">
        <v>11</v>
      </c>
      <c r="F32" s="8" t="s">
        <v>11</v>
      </c>
      <c r="G32" s="14">
        <f t="shared" si="10"/>
        <v>684536.17999999982</v>
      </c>
      <c r="H32" s="11">
        <f t="shared" si="11"/>
        <v>0.1</v>
      </c>
      <c r="I32" s="12">
        <f t="shared" si="1"/>
        <v>30</v>
      </c>
      <c r="J32" s="13">
        <f t="shared" si="12"/>
        <v>5626.3259890432864</v>
      </c>
      <c r="K32" s="13">
        <f t="shared" si="2"/>
        <v>5626.33</v>
      </c>
      <c r="L32" s="13">
        <f t="shared" si="3"/>
        <v>0</v>
      </c>
      <c r="M32" s="13">
        <f t="shared" si="4"/>
        <v>0</v>
      </c>
      <c r="N32" s="13">
        <f t="shared" si="0"/>
        <v>0</v>
      </c>
      <c r="O32" s="13">
        <v>0</v>
      </c>
      <c r="P32" s="13"/>
      <c r="Q32" s="13">
        <f t="shared" si="13"/>
        <v>0</v>
      </c>
      <c r="R32" s="13">
        <f t="shared" si="5"/>
        <v>5626.33</v>
      </c>
      <c r="S32" s="13">
        <f t="shared" si="6"/>
        <v>0</v>
      </c>
      <c r="T32" s="13">
        <f t="shared" si="7"/>
        <v>684536.17999999982</v>
      </c>
      <c r="V32" s="24">
        <f t="shared" si="8"/>
        <v>-4.0109569999999999E-3</v>
      </c>
    </row>
    <row r="33" spans="1:22" x14ac:dyDescent="0.25">
      <c r="A33" s="8">
        <f t="shared" si="9"/>
        <v>29</v>
      </c>
      <c r="B33" s="9">
        <v>43641</v>
      </c>
      <c r="C33" s="8" t="s">
        <v>11</v>
      </c>
      <c r="D33" s="8" t="s">
        <v>11</v>
      </c>
      <c r="E33" s="8" t="s">
        <v>11</v>
      </c>
      <c r="F33" s="8" t="s">
        <v>11</v>
      </c>
      <c r="G33" s="14">
        <f t="shared" si="10"/>
        <v>684536.17999999982</v>
      </c>
      <c r="H33" s="11">
        <f t="shared" si="11"/>
        <v>0.1</v>
      </c>
      <c r="I33" s="12">
        <f t="shared" si="1"/>
        <v>31</v>
      </c>
      <c r="J33" s="13">
        <f t="shared" si="12"/>
        <v>5813.8649150703968</v>
      </c>
      <c r="K33" s="13">
        <f t="shared" si="2"/>
        <v>5813.86</v>
      </c>
      <c r="L33" s="13">
        <f t="shared" si="3"/>
        <v>0</v>
      </c>
      <c r="M33" s="13">
        <f t="shared" si="4"/>
        <v>0</v>
      </c>
      <c r="N33" s="13">
        <f t="shared" si="0"/>
        <v>0</v>
      </c>
      <c r="O33" s="13">
        <v>0</v>
      </c>
      <c r="P33" s="13"/>
      <c r="Q33" s="13">
        <f t="shared" si="13"/>
        <v>0</v>
      </c>
      <c r="R33" s="13">
        <f t="shared" si="5"/>
        <v>11440.189999999999</v>
      </c>
      <c r="S33" s="13">
        <f t="shared" si="6"/>
        <v>0</v>
      </c>
      <c r="T33" s="13">
        <f t="shared" si="7"/>
        <v>684536.17999999982</v>
      </c>
      <c r="V33" s="24">
        <f t="shared" si="8"/>
        <v>4.9150699999999997E-3</v>
      </c>
    </row>
    <row r="34" spans="1:22" x14ac:dyDescent="0.25">
      <c r="A34" s="8">
        <f t="shared" si="9"/>
        <v>30</v>
      </c>
      <c r="B34" s="9">
        <v>43671</v>
      </c>
      <c r="C34" s="8" t="s">
        <v>11</v>
      </c>
      <c r="D34" s="8" t="s">
        <v>11</v>
      </c>
      <c r="E34" s="8" t="s">
        <v>5</v>
      </c>
      <c r="F34" s="8" t="s">
        <v>5</v>
      </c>
      <c r="G34" s="14">
        <f t="shared" si="10"/>
        <v>684536.17999999982</v>
      </c>
      <c r="H34" s="11">
        <f t="shared" si="11"/>
        <v>0.1</v>
      </c>
      <c r="I34" s="12">
        <f t="shared" si="1"/>
        <v>30</v>
      </c>
      <c r="J34" s="13">
        <f t="shared" si="12"/>
        <v>5626.3296821932863</v>
      </c>
      <c r="K34" s="13">
        <f t="shared" si="2"/>
        <v>5626.33</v>
      </c>
      <c r="L34" s="13">
        <f t="shared" si="3"/>
        <v>17066.519999999997</v>
      </c>
      <c r="M34" s="13">
        <f t="shared" si="4"/>
        <v>90772.700000000012</v>
      </c>
      <c r="N34" s="13">
        <f t="shared" si="0"/>
        <v>107839.22</v>
      </c>
      <c r="O34" s="13">
        <v>0</v>
      </c>
      <c r="P34" s="13"/>
      <c r="Q34" s="13">
        <f t="shared" si="13"/>
        <v>0</v>
      </c>
      <c r="R34" s="13">
        <f t="shared" si="5"/>
        <v>0</v>
      </c>
      <c r="S34" s="13">
        <f t="shared" si="6"/>
        <v>0</v>
      </c>
      <c r="T34" s="13">
        <f t="shared" si="7"/>
        <v>593763.47999999975</v>
      </c>
      <c r="V34" s="24">
        <f t="shared" si="8"/>
        <v>-3.1780699999999997E-4</v>
      </c>
    </row>
    <row r="35" spans="1:22" x14ac:dyDescent="0.25">
      <c r="A35" s="8">
        <f t="shared" si="9"/>
        <v>31</v>
      </c>
      <c r="B35" s="9">
        <v>43702</v>
      </c>
      <c r="C35" s="8" t="s">
        <v>11</v>
      </c>
      <c r="D35" s="8" t="s">
        <v>11</v>
      </c>
      <c r="E35" s="8" t="s">
        <v>11</v>
      </c>
      <c r="F35" s="8" t="s">
        <v>11</v>
      </c>
      <c r="G35" s="14">
        <f t="shared" si="10"/>
        <v>593763.47999999975</v>
      </c>
      <c r="H35" s="11">
        <f t="shared" si="11"/>
        <v>0.1</v>
      </c>
      <c r="I35" s="12">
        <f t="shared" si="1"/>
        <v>31</v>
      </c>
      <c r="J35" s="13">
        <f t="shared" si="12"/>
        <v>5042.9223890423127</v>
      </c>
      <c r="K35" s="13">
        <f t="shared" si="2"/>
        <v>5042.92</v>
      </c>
      <c r="L35" s="13">
        <f t="shared" si="3"/>
        <v>0</v>
      </c>
      <c r="M35" s="13">
        <f t="shared" si="4"/>
        <v>0</v>
      </c>
      <c r="N35" s="13">
        <f t="shared" si="0"/>
        <v>0</v>
      </c>
      <c r="O35" s="13">
        <v>0</v>
      </c>
      <c r="P35" s="13"/>
      <c r="Q35" s="13">
        <f t="shared" si="13"/>
        <v>0</v>
      </c>
      <c r="R35" s="13">
        <f t="shared" si="5"/>
        <v>5042.92</v>
      </c>
      <c r="S35" s="13">
        <f t="shared" si="6"/>
        <v>0</v>
      </c>
      <c r="T35" s="13">
        <f t="shared" si="7"/>
        <v>593763.47999999975</v>
      </c>
      <c r="V35" s="24">
        <f t="shared" si="8"/>
        <v>2.3890420000000001E-3</v>
      </c>
    </row>
    <row r="36" spans="1:22" x14ac:dyDescent="0.25">
      <c r="A36" s="8">
        <f t="shared" si="9"/>
        <v>32</v>
      </c>
      <c r="B36" s="9">
        <v>43733</v>
      </c>
      <c r="C36" s="8" t="s">
        <v>11</v>
      </c>
      <c r="D36" s="8" t="s">
        <v>11</v>
      </c>
      <c r="E36" s="8" t="s">
        <v>11</v>
      </c>
      <c r="F36" s="8" t="s">
        <v>11</v>
      </c>
      <c r="G36" s="14">
        <f t="shared" si="10"/>
        <v>593763.47999999975</v>
      </c>
      <c r="H36" s="11">
        <f t="shared" si="11"/>
        <v>0.1</v>
      </c>
      <c r="I36" s="12">
        <f t="shared" si="1"/>
        <v>31</v>
      </c>
      <c r="J36" s="13">
        <f t="shared" si="12"/>
        <v>5042.9250958913126</v>
      </c>
      <c r="K36" s="13">
        <f t="shared" si="2"/>
        <v>5042.93</v>
      </c>
      <c r="L36" s="13">
        <f t="shared" si="3"/>
        <v>0</v>
      </c>
      <c r="M36" s="13">
        <f t="shared" si="4"/>
        <v>0</v>
      </c>
      <c r="N36" s="13">
        <f t="shared" si="0"/>
        <v>0</v>
      </c>
      <c r="O36" s="13">
        <v>0</v>
      </c>
      <c r="P36" s="13"/>
      <c r="Q36" s="13">
        <f t="shared" si="13"/>
        <v>0</v>
      </c>
      <c r="R36" s="13">
        <f t="shared" si="5"/>
        <v>10085.85</v>
      </c>
      <c r="S36" s="13">
        <f t="shared" si="6"/>
        <v>0</v>
      </c>
      <c r="T36" s="13">
        <f t="shared" si="7"/>
        <v>593763.47999999975</v>
      </c>
      <c r="V36" s="24">
        <f t="shared" si="8"/>
        <v>-4.9041090000000002E-3</v>
      </c>
    </row>
    <row r="37" spans="1:22" x14ac:dyDescent="0.25">
      <c r="A37" s="8">
        <f t="shared" si="9"/>
        <v>33</v>
      </c>
      <c r="B37" s="9">
        <v>43763</v>
      </c>
      <c r="C37" s="8" t="s">
        <v>11</v>
      </c>
      <c r="D37" s="8" t="s">
        <v>11</v>
      </c>
      <c r="E37" s="8" t="s">
        <v>5</v>
      </c>
      <c r="F37" s="8" t="s">
        <v>5</v>
      </c>
      <c r="G37" s="14">
        <f t="shared" si="10"/>
        <v>593763.47999999975</v>
      </c>
      <c r="H37" s="11">
        <f t="shared" si="11"/>
        <v>0.1</v>
      </c>
      <c r="I37" s="12">
        <f t="shared" si="1"/>
        <v>30</v>
      </c>
      <c r="J37" s="13">
        <f t="shared" si="12"/>
        <v>4880.2428767129159</v>
      </c>
      <c r="K37" s="13">
        <f t="shared" si="2"/>
        <v>4880.24</v>
      </c>
      <c r="L37" s="13">
        <f t="shared" si="3"/>
        <v>14966.09</v>
      </c>
      <c r="M37" s="13">
        <f t="shared" si="4"/>
        <v>92873.13</v>
      </c>
      <c r="N37" s="13">
        <f t="shared" si="0"/>
        <v>107839.22</v>
      </c>
      <c r="O37" s="13">
        <v>0</v>
      </c>
      <c r="P37" s="13"/>
      <c r="Q37" s="13">
        <f t="shared" si="13"/>
        <v>0</v>
      </c>
      <c r="R37" s="13">
        <f t="shared" si="5"/>
        <v>0</v>
      </c>
      <c r="S37" s="13">
        <f t="shared" si="6"/>
        <v>0</v>
      </c>
      <c r="T37" s="13">
        <f t="shared" si="7"/>
        <v>500890.34999999974</v>
      </c>
      <c r="V37" s="24">
        <f t="shared" si="8"/>
        <v>2.8767129999999999E-3</v>
      </c>
    </row>
    <row r="38" spans="1:22" x14ac:dyDescent="0.25">
      <c r="A38" s="8">
        <f t="shared" si="9"/>
        <v>34</v>
      </c>
      <c r="B38" s="9">
        <v>43794</v>
      </c>
      <c r="C38" s="8" t="s">
        <v>11</v>
      </c>
      <c r="D38" s="8" t="s">
        <v>11</v>
      </c>
      <c r="E38" s="8" t="s">
        <v>11</v>
      </c>
      <c r="F38" s="8" t="s">
        <v>11</v>
      </c>
      <c r="G38" s="14">
        <f t="shared" si="10"/>
        <v>500890.34999999974</v>
      </c>
      <c r="H38" s="11">
        <f t="shared" si="11"/>
        <v>0.1</v>
      </c>
      <c r="I38" s="12">
        <f t="shared" si="1"/>
        <v>31</v>
      </c>
      <c r="J38" s="13">
        <f t="shared" si="12"/>
        <v>4254.1400958910799</v>
      </c>
      <c r="K38" s="13">
        <f t="shared" si="2"/>
        <v>4254.1400000000003</v>
      </c>
      <c r="L38" s="13">
        <f t="shared" si="3"/>
        <v>0</v>
      </c>
      <c r="M38" s="13">
        <f t="shared" si="4"/>
        <v>0</v>
      </c>
      <c r="N38" s="13">
        <f t="shared" si="0"/>
        <v>0</v>
      </c>
      <c r="O38" s="13">
        <v>0</v>
      </c>
      <c r="P38" s="13"/>
      <c r="Q38" s="13">
        <f t="shared" si="13"/>
        <v>0</v>
      </c>
      <c r="R38" s="13">
        <f t="shared" si="5"/>
        <v>4254.1400000000003</v>
      </c>
      <c r="S38" s="13">
        <f t="shared" si="6"/>
        <v>0</v>
      </c>
      <c r="T38" s="13">
        <f t="shared" si="7"/>
        <v>500890.34999999974</v>
      </c>
      <c r="V38" s="24">
        <f t="shared" si="8"/>
        <v>9.5890999999999994E-5</v>
      </c>
    </row>
    <row r="39" spans="1:22" x14ac:dyDescent="0.25">
      <c r="A39" s="8">
        <f t="shared" si="9"/>
        <v>35</v>
      </c>
      <c r="B39" s="9">
        <v>43824</v>
      </c>
      <c r="C39" s="8" t="s">
        <v>11</v>
      </c>
      <c r="D39" s="8" t="s">
        <v>11</v>
      </c>
      <c r="E39" s="8" t="s">
        <v>11</v>
      </c>
      <c r="F39" s="8" t="s">
        <v>11</v>
      </c>
      <c r="G39" s="14">
        <f t="shared" si="10"/>
        <v>500890.34999999974</v>
      </c>
      <c r="H39" s="11">
        <f t="shared" si="11"/>
        <v>0.1</v>
      </c>
      <c r="I39" s="12">
        <f t="shared" si="1"/>
        <v>30</v>
      </c>
      <c r="J39" s="13">
        <f t="shared" si="12"/>
        <v>4116.9070821923679</v>
      </c>
      <c r="K39" s="13">
        <f t="shared" si="2"/>
        <v>4116.91</v>
      </c>
      <c r="L39" s="13">
        <f t="shared" si="3"/>
        <v>0</v>
      </c>
      <c r="M39" s="13">
        <f t="shared" si="4"/>
        <v>0</v>
      </c>
      <c r="N39" s="13">
        <f t="shared" si="0"/>
        <v>0</v>
      </c>
      <c r="O39" s="13">
        <v>0</v>
      </c>
      <c r="P39" s="13"/>
      <c r="Q39" s="13">
        <f t="shared" si="13"/>
        <v>0</v>
      </c>
      <c r="R39" s="13">
        <f t="shared" si="5"/>
        <v>8371.0499999999993</v>
      </c>
      <c r="S39" s="13">
        <f t="shared" si="6"/>
        <v>0</v>
      </c>
      <c r="T39" s="13">
        <f t="shared" si="7"/>
        <v>500890.34999999974</v>
      </c>
      <c r="V39" s="24">
        <f t="shared" si="8"/>
        <v>-2.917808E-3</v>
      </c>
    </row>
    <row r="40" spans="1:22" x14ac:dyDescent="0.25">
      <c r="A40" s="8">
        <f t="shared" si="9"/>
        <v>36</v>
      </c>
      <c r="B40" s="9">
        <v>43855</v>
      </c>
      <c r="C40" s="8" t="s">
        <v>11</v>
      </c>
      <c r="D40" s="8" t="s">
        <v>11</v>
      </c>
      <c r="E40" s="8" t="s">
        <v>5</v>
      </c>
      <c r="F40" s="8" t="s">
        <v>5</v>
      </c>
      <c r="G40" s="14">
        <f t="shared" si="10"/>
        <v>500890.34999999974</v>
      </c>
      <c r="H40" s="11">
        <f t="shared" si="11"/>
        <v>0.1</v>
      </c>
      <c r="I40" s="12">
        <f t="shared" si="1"/>
        <v>31</v>
      </c>
      <c r="J40" s="13">
        <f t="shared" si="12"/>
        <v>4254.1343013700798</v>
      </c>
      <c r="K40" s="13">
        <f t="shared" si="2"/>
        <v>4254.13</v>
      </c>
      <c r="L40" s="13">
        <f t="shared" si="3"/>
        <v>12625.18</v>
      </c>
      <c r="M40" s="13">
        <f t="shared" si="4"/>
        <v>95214.040000000008</v>
      </c>
      <c r="N40" s="13">
        <f t="shared" si="0"/>
        <v>107839.22</v>
      </c>
      <c r="O40" s="13">
        <v>0</v>
      </c>
      <c r="P40" s="13"/>
      <c r="Q40" s="13">
        <f t="shared" si="13"/>
        <v>0</v>
      </c>
      <c r="R40" s="13">
        <f t="shared" si="5"/>
        <v>0</v>
      </c>
      <c r="S40" s="13">
        <f t="shared" si="6"/>
        <v>0</v>
      </c>
      <c r="T40" s="13">
        <f t="shared" si="7"/>
        <v>405676.30999999971</v>
      </c>
      <c r="V40" s="24">
        <f t="shared" si="8"/>
        <v>4.3013699999999997E-3</v>
      </c>
    </row>
    <row r="41" spans="1:22" x14ac:dyDescent="0.25">
      <c r="A41" s="8">
        <f t="shared" si="9"/>
        <v>37</v>
      </c>
      <c r="B41" s="9">
        <v>43886</v>
      </c>
      <c r="C41" s="8" t="s">
        <v>11</v>
      </c>
      <c r="D41" s="8" t="s">
        <v>11</v>
      </c>
      <c r="E41" s="8" t="s">
        <v>11</v>
      </c>
      <c r="F41" s="8" t="s">
        <v>11</v>
      </c>
      <c r="G41" s="14">
        <f t="shared" si="10"/>
        <v>405676.30999999971</v>
      </c>
      <c r="H41" s="11">
        <f t="shared" si="11"/>
        <v>0.1</v>
      </c>
      <c r="I41" s="12">
        <f t="shared" si="1"/>
        <v>31</v>
      </c>
      <c r="J41" s="13">
        <f t="shared" si="12"/>
        <v>3445.4743315069836</v>
      </c>
      <c r="K41" s="13">
        <f t="shared" si="2"/>
        <v>3445.47</v>
      </c>
      <c r="L41" s="13">
        <f t="shared" si="3"/>
        <v>0</v>
      </c>
      <c r="M41" s="13">
        <f t="shared" si="4"/>
        <v>0</v>
      </c>
      <c r="N41" s="13">
        <f t="shared" si="0"/>
        <v>0</v>
      </c>
      <c r="O41" s="13">
        <v>0</v>
      </c>
      <c r="P41" s="13"/>
      <c r="Q41" s="13">
        <f t="shared" si="13"/>
        <v>0</v>
      </c>
      <c r="R41" s="13">
        <f t="shared" si="5"/>
        <v>3445.47</v>
      </c>
      <c r="S41" s="13">
        <f t="shared" si="6"/>
        <v>0</v>
      </c>
      <c r="T41" s="13">
        <f t="shared" si="7"/>
        <v>405676.30999999971</v>
      </c>
      <c r="V41" s="24">
        <f t="shared" si="8"/>
        <v>4.3315070000000001E-3</v>
      </c>
    </row>
    <row r="42" spans="1:22" x14ac:dyDescent="0.25">
      <c r="A42" s="8">
        <f t="shared" si="9"/>
        <v>38</v>
      </c>
      <c r="B42" s="9">
        <v>43915</v>
      </c>
      <c r="C42" s="8" t="s">
        <v>11</v>
      </c>
      <c r="D42" s="8" t="s">
        <v>11</v>
      </c>
      <c r="E42" s="8" t="s">
        <v>11</v>
      </c>
      <c r="F42" s="8" t="s">
        <v>11</v>
      </c>
      <c r="G42" s="14">
        <f t="shared" si="10"/>
        <v>405676.30999999971</v>
      </c>
      <c r="H42" s="11">
        <f t="shared" si="11"/>
        <v>0.1</v>
      </c>
      <c r="I42" s="12">
        <f t="shared" si="1"/>
        <v>29</v>
      </c>
      <c r="J42" s="13">
        <f t="shared" si="12"/>
        <v>3223.1859726028883</v>
      </c>
      <c r="K42" s="13">
        <f t="shared" si="2"/>
        <v>3223.19</v>
      </c>
      <c r="L42" s="13">
        <f t="shared" si="3"/>
        <v>0</v>
      </c>
      <c r="M42" s="13">
        <f t="shared" si="4"/>
        <v>0</v>
      </c>
      <c r="N42" s="13">
        <f t="shared" si="0"/>
        <v>0</v>
      </c>
      <c r="O42" s="13">
        <v>0</v>
      </c>
      <c r="P42" s="13"/>
      <c r="Q42" s="13">
        <f t="shared" si="13"/>
        <v>0</v>
      </c>
      <c r="R42" s="13">
        <f t="shared" si="5"/>
        <v>6668.66</v>
      </c>
      <c r="S42" s="13">
        <f t="shared" si="6"/>
        <v>0</v>
      </c>
      <c r="T42" s="13">
        <f t="shared" si="7"/>
        <v>405676.30999999971</v>
      </c>
      <c r="V42" s="24">
        <f t="shared" si="8"/>
        <v>-4.0273970000000003E-3</v>
      </c>
    </row>
    <row r="43" spans="1:22" x14ac:dyDescent="0.25">
      <c r="A43" s="8">
        <f t="shared" si="9"/>
        <v>39</v>
      </c>
      <c r="B43" s="9">
        <v>43946</v>
      </c>
      <c r="C43" s="8" t="s">
        <v>11</v>
      </c>
      <c r="D43" s="8" t="s">
        <v>11</v>
      </c>
      <c r="E43" s="8" t="s">
        <v>5</v>
      </c>
      <c r="F43" s="8" t="s">
        <v>5</v>
      </c>
      <c r="G43" s="14">
        <f t="shared" si="10"/>
        <v>405676.30999999971</v>
      </c>
      <c r="H43" s="11">
        <f t="shared" si="11"/>
        <v>0.1</v>
      </c>
      <c r="I43" s="12">
        <f t="shared" si="1"/>
        <v>31</v>
      </c>
      <c r="J43" s="13">
        <f t="shared" si="12"/>
        <v>3445.4660027399837</v>
      </c>
      <c r="K43" s="13">
        <f t="shared" si="2"/>
        <v>3445.47</v>
      </c>
      <c r="L43" s="13">
        <f t="shared" si="3"/>
        <v>10114.129999999999</v>
      </c>
      <c r="M43" s="13">
        <f t="shared" si="4"/>
        <v>97725.09</v>
      </c>
      <c r="N43" s="13">
        <f t="shared" si="0"/>
        <v>107839.22</v>
      </c>
      <c r="O43" s="13">
        <v>0</v>
      </c>
      <c r="P43" s="13"/>
      <c r="Q43" s="13">
        <f t="shared" si="13"/>
        <v>0</v>
      </c>
      <c r="R43" s="13">
        <f t="shared" si="5"/>
        <v>0</v>
      </c>
      <c r="S43" s="13">
        <f t="shared" si="6"/>
        <v>0</v>
      </c>
      <c r="T43" s="13">
        <f t="shared" si="7"/>
        <v>307951.21999999974</v>
      </c>
      <c r="V43" s="24">
        <f t="shared" si="8"/>
        <v>-3.9972599999999999E-3</v>
      </c>
    </row>
    <row r="44" spans="1:22" x14ac:dyDescent="0.25">
      <c r="A44" s="8">
        <f t="shared" si="9"/>
        <v>40</v>
      </c>
      <c r="B44" s="9">
        <v>43976</v>
      </c>
      <c r="C44" s="8" t="s">
        <v>11</v>
      </c>
      <c r="D44" s="8" t="s">
        <v>11</v>
      </c>
      <c r="E44" s="8" t="s">
        <v>11</v>
      </c>
      <c r="F44" s="8" t="s">
        <v>11</v>
      </c>
      <c r="G44" s="14">
        <f t="shared" si="10"/>
        <v>307951.21999999974</v>
      </c>
      <c r="H44" s="11">
        <f t="shared" si="11"/>
        <v>0.1</v>
      </c>
      <c r="I44" s="12">
        <f t="shared" si="1"/>
        <v>30</v>
      </c>
      <c r="J44" s="13">
        <f t="shared" si="12"/>
        <v>2531.1019205482171</v>
      </c>
      <c r="K44" s="13">
        <f t="shared" si="2"/>
        <v>2531.1</v>
      </c>
      <c r="L44" s="13">
        <f t="shared" si="3"/>
        <v>0</v>
      </c>
      <c r="M44" s="13">
        <f t="shared" si="4"/>
        <v>0</v>
      </c>
      <c r="N44" s="13">
        <f t="shared" si="0"/>
        <v>0</v>
      </c>
      <c r="O44" s="13">
        <v>0</v>
      </c>
      <c r="P44" s="13"/>
      <c r="Q44" s="13">
        <f t="shared" si="13"/>
        <v>0</v>
      </c>
      <c r="R44" s="13">
        <f t="shared" si="5"/>
        <v>2531.1</v>
      </c>
      <c r="S44" s="13">
        <f t="shared" si="6"/>
        <v>0</v>
      </c>
      <c r="T44" s="13">
        <f t="shared" si="7"/>
        <v>307951.21999999974</v>
      </c>
      <c r="V44" s="24">
        <f t="shared" si="8"/>
        <v>1.920548E-3</v>
      </c>
    </row>
    <row r="45" spans="1:22" x14ac:dyDescent="0.25">
      <c r="A45" s="8">
        <f t="shared" si="9"/>
        <v>41</v>
      </c>
      <c r="B45" s="9">
        <v>44007</v>
      </c>
      <c r="C45" s="8" t="s">
        <v>11</v>
      </c>
      <c r="D45" s="8" t="s">
        <v>11</v>
      </c>
      <c r="E45" s="8" t="s">
        <v>11</v>
      </c>
      <c r="F45" s="8" t="s">
        <v>11</v>
      </c>
      <c r="G45" s="14">
        <f t="shared" si="10"/>
        <v>307951.21999999974</v>
      </c>
      <c r="H45" s="11">
        <f t="shared" si="11"/>
        <v>0.1</v>
      </c>
      <c r="I45" s="12">
        <f t="shared" si="1"/>
        <v>31</v>
      </c>
      <c r="J45" s="13">
        <f t="shared" si="12"/>
        <v>2615.4780356164906</v>
      </c>
      <c r="K45" s="13">
        <f t="shared" si="2"/>
        <v>2615.48</v>
      </c>
      <c r="L45" s="13">
        <f t="shared" si="3"/>
        <v>0</v>
      </c>
      <c r="M45" s="13">
        <f t="shared" si="4"/>
        <v>0</v>
      </c>
      <c r="N45" s="13">
        <f t="shared" si="0"/>
        <v>0</v>
      </c>
      <c r="O45" s="13">
        <v>0</v>
      </c>
      <c r="P45" s="13"/>
      <c r="Q45" s="13">
        <f t="shared" si="13"/>
        <v>0</v>
      </c>
      <c r="R45" s="13">
        <f t="shared" si="5"/>
        <v>5146.58</v>
      </c>
      <c r="S45" s="13">
        <f t="shared" si="6"/>
        <v>0</v>
      </c>
      <c r="T45" s="13">
        <f t="shared" si="7"/>
        <v>307951.21999999974</v>
      </c>
      <c r="V45" s="24">
        <f t="shared" si="8"/>
        <v>-1.964384E-3</v>
      </c>
    </row>
    <row r="46" spans="1:22" x14ac:dyDescent="0.25">
      <c r="A46" s="8">
        <f t="shared" si="9"/>
        <v>42</v>
      </c>
      <c r="B46" s="9">
        <v>44037</v>
      </c>
      <c r="C46" s="8" t="s">
        <v>11</v>
      </c>
      <c r="D46" s="8" t="s">
        <v>11</v>
      </c>
      <c r="E46" s="8" t="s">
        <v>5</v>
      </c>
      <c r="F46" s="8" t="s">
        <v>5</v>
      </c>
      <c r="G46" s="14">
        <f t="shared" si="10"/>
        <v>307951.21999999974</v>
      </c>
      <c r="H46" s="11">
        <f t="shared" si="11"/>
        <v>0.1</v>
      </c>
      <c r="I46" s="12">
        <f t="shared" si="1"/>
        <v>30</v>
      </c>
      <c r="J46" s="13">
        <f t="shared" si="12"/>
        <v>2531.1039534242168</v>
      </c>
      <c r="K46" s="13">
        <f t="shared" si="2"/>
        <v>2531.1</v>
      </c>
      <c r="L46" s="13">
        <f t="shared" si="3"/>
        <v>7677.68</v>
      </c>
      <c r="M46" s="13">
        <f t="shared" si="4"/>
        <v>100161.54000000001</v>
      </c>
      <c r="N46" s="13">
        <f t="shared" si="0"/>
        <v>107839.22</v>
      </c>
      <c r="O46" s="13">
        <v>0</v>
      </c>
      <c r="P46" s="13"/>
      <c r="Q46" s="13">
        <f t="shared" si="13"/>
        <v>0</v>
      </c>
      <c r="R46" s="13">
        <f t="shared" si="5"/>
        <v>0</v>
      </c>
      <c r="S46" s="13">
        <f t="shared" si="6"/>
        <v>0</v>
      </c>
      <c r="T46" s="13">
        <f t="shared" si="7"/>
        <v>207789.67999999973</v>
      </c>
      <c r="V46" s="24">
        <f t="shared" si="8"/>
        <v>3.9534239999999997E-3</v>
      </c>
    </row>
    <row r="47" spans="1:22" x14ac:dyDescent="0.25">
      <c r="A47" s="8">
        <f t="shared" si="9"/>
        <v>43</v>
      </c>
      <c r="B47" s="9">
        <v>44068</v>
      </c>
      <c r="C47" s="8" t="s">
        <v>11</v>
      </c>
      <c r="D47" s="8" t="s">
        <v>11</v>
      </c>
      <c r="E47" s="8" t="s">
        <v>11</v>
      </c>
      <c r="F47" s="8" t="s">
        <v>11</v>
      </c>
      <c r="G47" s="14">
        <f t="shared" si="10"/>
        <v>207789.67999999973</v>
      </c>
      <c r="H47" s="11">
        <f t="shared" si="11"/>
        <v>0.1</v>
      </c>
      <c r="I47" s="12">
        <f t="shared" si="1"/>
        <v>31</v>
      </c>
      <c r="J47" s="13">
        <f t="shared" si="12"/>
        <v>1764.7930164376965</v>
      </c>
      <c r="K47" s="13">
        <f t="shared" si="2"/>
        <v>1764.79</v>
      </c>
      <c r="L47" s="13">
        <f t="shared" si="3"/>
        <v>0</v>
      </c>
      <c r="M47" s="13">
        <f t="shared" si="4"/>
        <v>0</v>
      </c>
      <c r="N47" s="13">
        <f t="shared" si="0"/>
        <v>0</v>
      </c>
      <c r="O47" s="13">
        <v>0</v>
      </c>
      <c r="P47" s="13"/>
      <c r="Q47" s="13">
        <f t="shared" si="13"/>
        <v>0</v>
      </c>
      <c r="R47" s="13">
        <f t="shared" si="5"/>
        <v>1764.79</v>
      </c>
      <c r="S47" s="13">
        <f t="shared" si="6"/>
        <v>0</v>
      </c>
      <c r="T47" s="13">
        <f t="shared" si="7"/>
        <v>207789.67999999973</v>
      </c>
      <c r="V47" s="24">
        <f t="shared" si="8"/>
        <v>3.0164380000000002E-3</v>
      </c>
    </row>
    <row r="48" spans="1:22" x14ac:dyDescent="0.25">
      <c r="A48" s="8">
        <f t="shared" si="9"/>
        <v>44</v>
      </c>
      <c r="B48" s="9">
        <v>44099</v>
      </c>
      <c r="C48" s="8" t="s">
        <v>11</v>
      </c>
      <c r="D48" s="8" t="s">
        <v>11</v>
      </c>
      <c r="E48" s="8" t="s">
        <v>11</v>
      </c>
      <c r="F48" s="8" t="s">
        <v>11</v>
      </c>
      <c r="G48" s="14">
        <f t="shared" si="10"/>
        <v>207789.67999999973</v>
      </c>
      <c r="H48" s="11">
        <f t="shared" si="11"/>
        <v>0.1</v>
      </c>
      <c r="I48" s="12">
        <f t="shared" si="1"/>
        <v>31</v>
      </c>
      <c r="J48" s="13">
        <f t="shared" si="12"/>
        <v>1764.7920794516965</v>
      </c>
      <c r="K48" s="13">
        <f t="shared" si="2"/>
        <v>1764.79</v>
      </c>
      <c r="L48" s="13">
        <f t="shared" si="3"/>
        <v>0</v>
      </c>
      <c r="M48" s="13">
        <f t="shared" si="4"/>
        <v>0</v>
      </c>
      <c r="N48" s="13">
        <f t="shared" si="0"/>
        <v>0</v>
      </c>
      <c r="O48" s="13">
        <v>0</v>
      </c>
      <c r="P48" s="13"/>
      <c r="Q48" s="13">
        <f t="shared" si="13"/>
        <v>0</v>
      </c>
      <c r="R48" s="13">
        <f t="shared" si="5"/>
        <v>3529.58</v>
      </c>
      <c r="S48" s="13">
        <f t="shared" si="6"/>
        <v>0</v>
      </c>
      <c r="T48" s="13">
        <f t="shared" si="7"/>
        <v>207789.67999999973</v>
      </c>
      <c r="V48" s="24">
        <f t="shared" si="8"/>
        <v>2.0794519999999999E-3</v>
      </c>
    </row>
    <row r="49" spans="1:22" x14ac:dyDescent="0.25">
      <c r="A49" s="8">
        <f t="shared" si="9"/>
        <v>45</v>
      </c>
      <c r="B49" s="9">
        <v>44129</v>
      </c>
      <c r="C49" s="8" t="s">
        <v>11</v>
      </c>
      <c r="D49" s="8" t="s">
        <v>11</v>
      </c>
      <c r="E49" s="8" t="s">
        <v>5</v>
      </c>
      <c r="F49" s="8" t="s">
        <v>5</v>
      </c>
      <c r="G49" s="14">
        <f t="shared" si="10"/>
        <v>207789.67999999973</v>
      </c>
      <c r="H49" s="11">
        <f t="shared" si="11"/>
        <v>0.1</v>
      </c>
      <c r="I49" s="12">
        <f t="shared" si="1"/>
        <v>30</v>
      </c>
      <c r="J49" s="13">
        <f t="shared" si="12"/>
        <v>1707.8624630136419</v>
      </c>
      <c r="K49" s="13">
        <f t="shared" si="2"/>
        <v>1707.86</v>
      </c>
      <c r="L49" s="13">
        <f t="shared" si="3"/>
        <v>5237.4399999999996</v>
      </c>
      <c r="M49" s="13">
        <f t="shared" si="4"/>
        <v>102601.78</v>
      </c>
      <c r="N49" s="13">
        <f t="shared" si="0"/>
        <v>107839.22</v>
      </c>
      <c r="O49" s="13">
        <v>0</v>
      </c>
      <c r="P49" s="13"/>
      <c r="Q49" s="13">
        <f t="shared" si="13"/>
        <v>0</v>
      </c>
      <c r="R49" s="13">
        <f t="shared" si="5"/>
        <v>0</v>
      </c>
      <c r="S49" s="13">
        <f t="shared" si="6"/>
        <v>0</v>
      </c>
      <c r="T49" s="13">
        <f t="shared" si="7"/>
        <v>105187.89999999973</v>
      </c>
      <c r="V49" s="24">
        <f t="shared" si="8"/>
        <v>2.4630139999999999E-3</v>
      </c>
    </row>
    <row r="50" spans="1:22" x14ac:dyDescent="0.25">
      <c r="A50" s="8">
        <f t="shared" si="9"/>
        <v>46</v>
      </c>
      <c r="B50" s="9">
        <v>44160</v>
      </c>
      <c r="C50" s="8" t="s">
        <v>11</v>
      </c>
      <c r="D50" s="8" t="s">
        <v>11</v>
      </c>
      <c r="E50" s="8" t="s">
        <v>11</v>
      </c>
      <c r="F50" s="8" t="s">
        <v>11</v>
      </c>
      <c r="G50" s="14">
        <f t="shared" si="10"/>
        <v>105187.89999999973</v>
      </c>
      <c r="H50" s="11">
        <f t="shared" si="11"/>
        <v>0.1</v>
      </c>
      <c r="I50" s="12">
        <f t="shared" si="1"/>
        <v>31</v>
      </c>
      <c r="J50" s="13">
        <f t="shared" si="12"/>
        <v>893.37914794550454</v>
      </c>
      <c r="K50" s="13">
        <f t="shared" si="2"/>
        <v>893.38</v>
      </c>
      <c r="L50" s="13">
        <f t="shared" si="3"/>
        <v>0</v>
      </c>
      <c r="M50" s="13">
        <f t="shared" si="4"/>
        <v>0</v>
      </c>
      <c r="N50" s="13">
        <f t="shared" si="0"/>
        <v>0</v>
      </c>
      <c r="O50" s="13">
        <v>0</v>
      </c>
      <c r="P50" s="13"/>
      <c r="Q50" s="13">
        <f t="shared" si="13"/>
        <v>0</v>
      </c>
      <c r="R50" s="13">
        <f t="shared" si="5"/>
        <v>893.38</v>
      </c>
      <c r="S50" s="13">
        <f t="shared" si="6"/>
        <v>0</v>
      </c>
      <c r="T50" s="13">
        <f t="shared" si="7"/>
        <v>105187.89999999973</v>
      </c>
      <c r="V50" s="24">
        <f t="shared" si="8"/>
        <v>-8.5205399999999998E-4</v>
      </c>
    </row>
    <row r="51" spans="1:22" x14ac:dyDescent="0.25">
      <c r="A51" s="8">
        <f t="shared" si="9"/>
        <v>47</v>
      </c>
      <c r="B51" s="9">
        <v>44190</v>
      </c>
      <c r="C51" s="8" t="s">
        <v>11</v>
      </c>
      <c r="D51" s="8" t="s">
        <v>11</v>
      </c>
      <c r="E51" s="8" t="s">
        <v>11</v>
      </c>
      <c r="F51" s="8" t="s">
        <v>11</v>
      </c>
      <c r="G51" s="14">
        <f t="shared" si="10"/>
        <v>105187.89999999973</v>
      </c>
      <c r="H51" s="11">
        <f t="shared" si="11"/>
        <v>0.1</v>
      </c>
      <c r="I51" s="12">
        <f t="shared" si="1"/>
        <v>30</v>
      </c>
      <c r="J51" s="13">
        <f t="shared" si="12"/>
        <v>864.55723013777856</v>
      </c>
      <c r="K51" s="13">
        <f t="shared" si="2"/>
        <v>864.56</v>
      </c>
      <c r="L51" s="13">
        <f t="shared" si="3"/>
        <v>0</v>
      </c>
      <c r="M51" s="13">
        <f t="shared" si="4"/>
        <v>0</v>
      </c>
      <c r="N51" s="13">
        <f t="shared" si="0"/>
        <v>0</v>
      </c>
      <c r="O51" s="13">
        <v>0</v>
      </c>
      <c r="P51" s="13"/>
      <c r="Q51" s="13">
        <f t="shared" si="13"/>
        <v>0</v>
      </c>
      <c r="R51" s="13">
        <f t="shared" si="5"/>
        <v>1757.94</v>
      </c>
      <c r="S51" s="13">
        <f t="shared" si="6"/>
        <v>0</v>
      </c>
      <c r="T51" s="13">
        <f t="shared" si="7"/>
        <v>105187.89999999973</v>
      </c>
      <c r="V51" s="24">
        <f t="shared" si="8"/>
        <v>-2.7698620000000001E-3</v>
      </c>
    </row>
    <row r="52" spans="1:22" x14ac:dyDescent="0.25">
      <c r="A52" s="8">
        <f t="shared" si="9"/>
        <v>48</v>
      </c>
      <c r="B52" s="9">
        <v>44221</v>
      </c>
      <c r="C52" s="8" t="s">
        <v>11</v>
      </c>
      <c r="D52" s="8" t="s">
        <v>11</v>
      </c>
      <c r="E52" s="8" t="s">
        <v>5</v>
      </c>
      <c r="F52" s="8" t="s">
        <v>5</v>
      </c>
      <c r="G52" s="14">
        <f t="shared" si="10"/>
        <v>105187.89999999973</v>
      </c>
      <c r="H52" s="11">
        <f t="shared" si="11"/>
        <v>0.1</v>
      </c>
      <c r="I52" s="12">
        <f t="shared" si="1"/>
        <v>31</v>
      </c>
      <c r="J52" s="13">
        <f t="shared" si="12"/>
        <v>893.37391506950451</v>
      </c>
      <c r="K52" s="13">
        <f t="shared" si="2"/>
        <v>893.37</v>
      </c>
      <c r="L52" s="13">
        <f>K52+R51-S51</f>
        <v>2651.31</v>
      </c>
      <c r="M52" s="13">
        <f>T51</f>
        <v>105187.89999999973</v>
      </c>
      <c r="N52" s="13">
        <f>M52+L52</f>
        <v>107839.20999999973</v>
      </c>
      <c r="O52" s="13">
        <v>0</v>
      </c>
      <c r="P52" s="13"/>
      <c r="Q52" s="13">
        <f t="shared" si="13"/>
        <v>0</v>
      </c>
      <c r="R52" s="13">
        <f t="shared" si="5"/>
        <v>0</v>
      </c>
      <c r="S52" s="13">
        <f t="shared" si="6"/>
        <v>0</v>
      </c>
      <c r="T52" s="13">
        <f t="shared" si="7"/>
        <v>0</v>
      </c>
    </row>
    <row r="53" spans="1:22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6">
        <f>SUM(J3:J52)</f>
        <v>297617.82841372729</v>
      </c>
      <c r="K53" s="16">
        <f>SUM(K3:K52)</f>
        <v>297617.81999999972</v>
      </c>
      <c r="L53" s="16">
        <f>SUM(L3:L52)</f>
        <v>201254.49</v>
      </c>
      <c r="M53" s="16">
        <f>SUM(M3:M52)</f>
        <v>1106363.3299999998</v>
      </c>
      <c r="N53" s="16">
        <f>SUM(N3:N52)</f>
        <v>1307617.8199999996</v>
      </c>
      <c r="O53" s="15"/>
      <c r="P53" s="15"/>
      <c r="Q53" s="16">
        <f>SUM(Q3:Q52)</f>
        <v>0</v>
      </c>
      <c r="R53" s="15"/>
      <c r="S53" s="16">
        <f>SUM(S3:S52)</f>
        <v>96363.329999999987</v>
      </c>
      <c r="T53" s="15"/>
    </row>
  </sheetData>
  <dataValidations count="2">
    <dataValidation type="list" allowBlank="1" showInputMessage="1" showErrorMessage="1" sqref="S1">
      <formula1>"DD, PS, FI, ET, NI"</formula1>
    </dataValidation>
    <dataValidation type="list" allowBlank="1" showInputMessage="1" showErrorMessage="1" sqref="H1">
      <formula1>"PD,AD"</formula1>
    </dataValidation>
  </dataValidation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X53"/>
  <sheetViews>
    <sheetView workbookViewId="0">
      <pane ySplit="2" topLeftCell="A33" activePane="bottomLeft" state="frozen"/>
      <selection pane="bottomLeft" activeCell="N33" sqref="N33"/>
    </sheetView>
  </sheetViews>
  <sheetFormatPr defaultRowHeight="15" x14ac:dyDescent="0.25"/>
  <cols>
    <col min="1" max="1" width="5.5703125" style="1" bestFit="1" customWidth="1"/>
    <col min="2" max="2" width="10.140625" style="1" bestFit="1" customWidth="1"/>
    <col min="3" max="3" width="6.140625" style="1" bestFit="1" customWidth="1"/>
    <col min="4" max="4" width="4.28515625" style="1" bestFit="1" customWidth="1"/>
    <col min="5" max="5" width="7" style="1" bestFit="1" customWidth="1"/>
    <col min="6" max="6" width="4.42578125" style="1" bestFit="1" customWidth="1"/>
    <col min="7" max="7" width="13.7109375" style="1" bestFit="1" customWidth="1"/>
    <col min="8" max="8" width="7.140625" style="1" bestFit="1" customWidth="1"/>
    <col min="9" max="9" width="5.140625" style="1" bestFit="1" customWidth="1"/>
    <col min="10" max="10" width="18" style="1" bestFit="1" customWidth="1"/>
    <col min="11" max="11" width="18" style="1" customWidth="1"/>
    <col min="12" max="12" width="13.28515625" style="1" bestFit="1" customWidth="1"/>
    <col min="13" max="14" width="12.5703125" style="1" bestFit="1" customWidth="1"/>
    <col min="15" max="15" width="13.5703125" style="1" bestFit="1" customWidth="1"/>
    <col min="16" max="16" width="11" style="1" bestFit="1" customWidth="1"/>
    <col min="17" max="17" width="11" style="1" customWidth="1"/>
    <col min="18" max="18" width="11.140625" style="1" bestFit="1" customWidth="1"/>
    <col min="19" max="19" width="11" style="1" bestFit="1" customWidth="1"/>
    <col min="20" max="20" width="12.5703125" style="1" bestFit="1" customWidth="1"/>
    <col min="21" max="21" width="9.140625" style="1"/>
    <col min="22" max="22" width="10.7109375" style="1" hidden="1" customWidth="1"/>
    <col min="23" max="23" width="16.5703125" style="1" bestFit="1" customWidth="1"/>
    <col min="24" max="24" width="12.28515625" style="1" bestFit="1" customWidth="1"/>
    <col min="25" max="16384" width="9.140625" style="1"/>
  </cols>
  <sheetData>
    <row r="1" spans="1:24" x14ac:dyDescent="0.25">
      <c r="G1" s="1" t="s">
        <v>21</v>
      </c>
      <c r="H1" s="17" t="s">
        <v>26</v>
      </c>
      <c r="J1" s="1" t="s">
        <v>33</v>
      </c>
      <c r="K1" s="1" t="s">
        <v>34</v>
      </c>
      <c r="M1" s="5"/>
      <c r="N1" s="3">
        <v>110788.52</v>
      </c>
      <c r="O1" s="5">
        <f>N49-N52</f>
        <v>-1.3126032834406942E-2</v>
      </c>
      <c r="Q1" s="3" t="s">
        <v>22</v>
      </c>
      <c r="R1" s="3">
        <v>10000</v>
      </c>
      <c r="S1" s="17" t="s">
        <v>30</v>
      </c>
      <c r="T1" s="4">
        <f>ROUND(IF(S1="FI",R1,IF(S1="NI",R1/5,IF(S1="ET",R1/48,0))),2)</f>
        <v>10000</v>
      </c>
    </row>
    <row r="2" spans="1:24" s="2" customFormat="1" x14ac:dyDescent="0.25">
      <c r="A2" s="6" t="s">
        <v>3</v>
      </c>
      <c r="B2" s="7" t="s">
        <v>0</v>
      </c>
      <c r="C2" s="7" t="s">
        <v>19</v>
      </c>
      <c r="D2" s="7" t="s">
        <v>6</v>
      </c>
      <c r="E2" s="7" t="s">
        <v>13</v>
      </c>
      <c r="F2" s="7" t="s">
        <v>7</v>
      </c>
      <c r="G2" s="7" t="s">
        <v>14</v>
      </c>
      <c r="H2" s="7" t="s">
        <v>2</v>
      </c>
      <c r="I2" s="7" t="s">
        <v>1</v>
      </c>
      <c r="J2" s="7" t="s">
        <v>15</v>
      </c>
      <c r="K2" s="7" t="s">
        <v>28</v>
      </c>
      <c r="L2" s="7" t="s">
        <v>16</v>
      </c>
      <c r="M2" s="7" t="s">
        <v>10</v>
      </c>
      <c r="N2" s="7" t="s">
        <v>9</v>
      </c>
      <c r="O2" s="7" t="s">
        <v>8</v>
      </c>
      <c r="P2" s="7" t="s">
        <v>20</v>
      </c>
      <c r="Q2" s="7" t="s">
        <v>24</v>
      </c>
      <c r="R2" s="7" t="s">
        <v>17</v>
      </c>
      <c r="S2" s="7" t="s">
        <v>25</v>
      </c>
      <c r="T2" s="7" t="s">
        <v>4</v>
      </c>
      <c r="V2" s="2" t="s">
        <v>29</v>
      </c>
      <c r="W2" s="2" t="s">
        <v>36</v>
      </c>
      <c r="X2" s="2" t="s">
        <v>37</v>
      </c>
    </row>
    <row r="3" spans="1:24" x14ac:dyDescent="0.25">
      <c r="A3" s="8">
        <v>0</v>
      </c>
      <c r="B3" s="9">
        <v>42745</v>
      </c>
      <c r="C3" s="9"/>
      <c r="D3" s="8" t="s">
        <v>11</v>
      </c>
      <c r="E3" s="8" t="s">
        <v>11</v>
      </c>
      <c r="F3" s="8" t="s">
        <v>11</v>
      </c>
      <c r="G3" s="10">
        <v>0</v>
      </c>
      <c r="H3" s="11">
        <v>0.1</v>
      </c>
      <c r="I3" s="12">
        <v>0</v>
      </c>
      <c r="J3" s="13">
        <v>0</v>
      </c>
      <c r="K3" s="13"/>
      <c r="L3" s="13">
        <v>0</v>
      </c>
      <c r="M3" s="13">
        <v>0</v>
      </c>
      <c r="N3" s="13">
        <f>IF(F3&lt;&gt;"Y",0,IF(A3=24,(G3+L3),#REF!))</f>
        <v>0</v>
      </c>
      <c r="O3" s="13">
        <v>1100000</v>
      </c>
      <c r="P3" s="13">
        <v>100000</v>
      </c>
      <c r="Q3" s="13">
        <v>0</v>
      </c>
      <c r="R3" s="13">
        <v>0</v>
      </c>
      <c r="S3" s="13">
        <f>IF(D3="Y",R3,0)</f>
        <v>0</v>
      </c>
      <c r="T3" s="13">
        <f>IF(S1="PS",O3-P3+R1,O3-P3)</f>
        <v>1000000</v>
      </c>
    </row>
    <row r="4" spans="1:24" x14ac:dyDescent="0.25">
      <c r="A4" s="18" t="s">
        <v>12</v>
      </c>
      <c r="B4" s="19">
        <v>42760</v>
      </c>
      <c r="C4" s="19" t="s">
        <v>11</v>
      </c>
      <c r="D4" s="18" t="s">
        <v>11</v>
      </c>
      <c r="E4" s="18" t="s">
        <v>5</v>
      </c>
      <c r="F4" s="18" t="s">
        <v>11</v>
      </c>
      <c r="G4" s="25">
        <f>T3</f>
        <v>1000000</v>
      </c>
      <c r="H4" s="21">
        <f>H3</f>
        <v>0.1</v>
      </c>
      <c r="I4" s="22">
        <f>IF($H$1="PD",(360*(YEAR(B4)-YEAR(B3)))+(30*(MONTH(B4)-MONTH(B3)))+(DAY(B4)-DAY(B3)),B4-B3)</f>
        <v>15</v>
      </c>
      <c r="J4" s="23">
        <f>G4*H3*I4/365</f>
        <v>4109.58904109589</v>
      </c>
      <c r="K4" s="23">
        <f>ROUND(J4,2)</f>
        <v>4109.59</v>
      </c>
      <c r="L4" s="23">
        <f t="shared" ref="L4:L16" si="0">IF(F4="N",IF(E4="Y",K4+R3-S3,0),IF(N4&gt;=(K4+R3-S3),(K4+R3-S3),N4))</f>
        <v>4109.59</v>
      </c>
      <c r="M4" s="23">
        <f t="shared" ref="M4:M16" si="1">N4-L4</f>
        <v>0</v>
      </c>
      <c r="N4" s="23">
        <f t="shared" ref="N4:N16" si="2">IF(F4="Y",$N$1,L4)</f>
        <v>4109.59</v>
      </c>
      <c r="O4" s="23">
        <v>0</v>
      </c>
      <c r="P4" s="23"/>
      <c r="Q4" s="23">
        <v>0</v>
      </c>
      <c r="R4" s="23">
        <f>R3-S3+K4-L4</f>
        <v>0</v>
      </c>
      <c r="S4" s="23">
        <f>IF(D4="Y",R4,0)</f>
        <v>0</v>
      </c>
      <c r="T4" s="23">
        <f>T3-M4+O4+S4-P4</f>
        <v>1000000</v>
      </c>
      <c r="V4" s="24">
        <f>ROUND(J4-K4,9)</f>
        <v>-9.5890400000000001E-4</v>
      </c>
    </row>
    <row r="5" spans="1:24" x14ac:dyDescent="0.25">
      <c r="A5" s="18">
        <v>1</v>
      </c>
      <c r="B5" s="19">
        <v>42791</v>
      </c>
      <c r="C5" s="19" t="s">
        <v>5</v>
      </c>
      <c r="D5" s="18" t="s">
        <v>11</v>
      </c>
      <c r="E5" s="18" t="s">
        <v>11</v>
      </c>
      <c r="F5" s="18" t="s">
        <v>11</v>
      </c>
      <c r="G5" s="25">
        <f>T4</f>
        <v>1000000</v>
      </c>
      <c r="H5" s="21">
        <f>H4</f>
        <v>0.1</v>
      </c>
      <c r="I5" s="22">
        <f t="shared" ref="I5:I52" si="3">IF($H$1="PD",(360*(YEAR(B5)-YEAR(B4)))+(30*(MONTH(B5)-MONTH(B4)))+(DAY(B5)-DAY(B4)),B5-B4)</f>
        <v>31</v>
      </c>
      <c r="J5" s="23">
        <f>(G5*H4*I5/365)+V4</f>
        <v>8493.1497260275064</v>
      </c>
      <c r="K5" s="23">
        <f t="shared" ref="K5:K52" si="4">ROUND(J5,2)</f>
        <v>8493.15</v>
      </c>
      <c r="L5" s="23">
        <f t="shared" si="0"/>
        <v>0</v>
      </c>
      <c r="M5" s="23">
        <f t="shared" si="1"/>
        <v>0</v>
      </c>
      <c r="N5" s="23">
        <f t="shared" si="2"/>
        <v>0</v>
      </c>
      <c r="O5" s="23">
        <v>0</v>
      </c>
      <c r="P5" s="23"/>
      <c r="Q5" s="23">
        <f>IF(S1="FI",R1,T1)</f>
        <v>10000</v>
      </c>
      <c r="R5" s="23">
        <f t="shared" ref="R5:R52" si="5">R4-S4+K5-L5</f>
        <v>8493.15</v>
      </c>
      <c r="S5" s="23">
        <f t="shared" ref="S5:S52" si="6">IF(D5="Y",R5,0)</f>
        <v>0</v>
      </c>
      <c r="T5" s="23">
        <f t="shared" ref="T5:T52" si="7">T4-M5+O5+S5-P5</f>
        <v>1000000</v>
      </c>
      <c r="V5" s="24">
        <f t="shared" ref="V5:V51" si="8">ROUND(J5-K5,9)</f>
        <v>-2.7397199999999999E-4</v>
      </c>
    </row>
    <row r="6" spans="1:24" x14ac:dyDescent="0.25">
      <c r="A6" s="18">
        <f t="shared" ref="A6:A52" si="9">A5+1</f>
        <v>2</v>
      </c>
      <c r="B6" s="19">
        <v>42819</v>
      </c>
      <c r="C6" s="19" t="s">
        <v>5</v>
      </c>
      <c r="D6" s="18" t="s">
        <v>11</v>
      </c>
      <c r="E6" s="18" t="s">
        <v>11</v>
      </c>
      <c r="F6" s="18" t="s">
        <v>11</v>
      </c>
      <c r="G6" s="25">
        <f t="shared" ref="G6:G52" si="10">T5</f>
        <v>1000000</v>
      </c>
      <c r="H6" s="21">
        <f t="shared" ref="H6:H52" si="11">H5</f>
        <v>0.1</v>
      </c>
      <c r="I6" s="22">
        <f t="shared" si="3"/>
        <v>28</v>
      </c>
      <c r="J6" s="23">
        <f t="shared" ref="J6:J52" si="12">(G6*H5*I6/365)+V5</f>
        <v>7671.2326027403287</v>
      </c>
      <c r="K6" s="23">
        <f t="shared" si="4"/>
        <v>7671.23</v>
      </c>
      <c r="L6" s="23">
        <f t="shared" si="0"/>
        <v>0</v>
      </c>
      <c r="M6" s="23">
        <f t="shared" si="1"/>
        <v>0</v>
      </c>
      <c r="N6" s="23">
        <f t="shared" si="2"/>
        <v>0</v>
      </c>
      <c r="O6" s="23">
        <v>0</v>
      </c>
      <c r="P6" s="23"/>
      <c r="Q6" s="23">
        <f>IF(OR($S$1="NI",$S$1="ET"),$T$1,0)</f>
        <v>0</v>
      </c>
      <c r="R6" s="23">
        <f t="shared" si="5"/>
        <v>16164.38</v>
      </c>
      <c r="S6" s="23">
        <f t="shared" si="6"/>
        <v>0</v>
      </c>
      <c r="T6" s="23">
        <f t="shared" si="7"/>
        <v>1000000</v>
      </c>
      <c r="V6" s="24">
        <f t="shared" si="8"/>
        <v>2.6027400000000001E-3</v>
      </c>
    </row>
    <row r="7" spans="1:24" x14ac:dyDescent="0.25">
      <c r="A7" s="18">
        <f t="shared" si="9"/>
        <v>3</v>
      </c>
      <c r="B7" s="19">
        <v>42850</v>
      </c>
      <c r="C7" s="19" t="s">
        <v>5</v>
      </c>
      <c r="D7" s="18" t="s">
        <v>11</v>
      </c>
      <c r="E7" s="18" t="s">
        <v>11</v>
      </c>
      <c r="F7" s="18" t="s">
        <v>11</v>
      </c>
      <c r="G7" s="25">
        <f t="shared" si="10"/>
        <v>1000000</v>
      </c>
      <c r="H7" s="21">
        <f t="shared" si="11"/>
        <v>0.1</v>
      </c>
      <c r="I7" s="22">
        <f t="shared" si="3"/>
        <v>31</v>
      </c>
      <c r="J7" s="23">
        <f t="shared" si="12"/>
        <v>8493.1532876715064</v>
      </c>
      <c r="K7" s="23">
        <f t="shared" si="4"/>
        <v>8493.15</v>
      </c>
      <c r="L7" s="23">
        <f t="shared" si="0"/>
        <v>0</v>
      </c>
      <c r="M7" s="23">
        <f t="shared" si="1"/>
        <v>0</v>
      </c>
      <c r="N7" s="23">
        <f t="shared" si="2"/>
        <v>0</v>
      </c>
      <c r="O7" s="23">
        <v>0</v>
      </c>
      <c r="P7" s="23"/>
      <c r="Q7" s="23">
        <f>IF(OR($S$1="NI",$S$1="ET"),$T$1,0)</f>
        <v>0</v>
      </c>
      <c r="R7" s="23">
        <f t="shared" si="5"/>
        <v>24657.53</v>
      </c>
      <c r="S7" s="23">
        <f t="shared" si="6"/>
        <v>0</v>
      </c>
      <c r="T7" s="23">
        <f t="shared" si="7"/>
        <v>1000000</v>
      </c>
      <c r="V7" s="24">
        <f t="shared" si="8"/>
        <v>3.2876720000000002E-3</v>
      </c>
    </row>
    <row r="8" spans="1:24" x14ac:dyDescent="0.25">
      <c r="A8" s="18">
        <f t="shared" si="9"/>
        <v>4</v>
      </c>
      <c r="B8" s="19">
        <v>42880</v>
      </c>
      <c r="C8" s="19" t="s">
        <v>5</v>
      </c>
      <c r="D8" s="18" t="s">
        <v>11</v>
      </c>
      <c r="E8" s="18" t="s">
        <v>11</v>
      </c>
      <c r="F8" s="18" t="s">
        <v>11</v>
      </c>
      <c r="G8" s="25">
        <f t="shared" si="10"/>
        <v>1000000</v>
      </c>
      <c r="H8" s="21">
        <f t="shared" si="11"/>
        <v>0.1</v>
      </c>
      <c r="I8" s="22">
        <f t="shared" si="3"/>
        <v>30</v>
      </c>
      <c r="J8" s="23">
        <f t="shared" si="12"/>
        <v>8219.1813698637798</v>
      </c>
      <c r="K8" s="23">
        <f t="shared" si="4"/>
        <v>8219.18</v>
      </c>
      <c r="L8" s="23">
        <f t="shared" si="0"/>
        <v>0</v>
      </c>
      <c r="M8" s="23">
        <f t="shared" si="1"/>
        <v>0</v>
      </c>
      <c r="N8" s="23">
        <f t="shared" si="2"/>
        <v>0</v>
      </c>
      <c r="O8" s="23">
        <v>0</v>
      </c>
      <c r="P8" s="23"/>
      <c r="Q8" s="23">
        <f>IF(OR($S$1="NI",$S$1="ET"),$T$1,0)</f>
        <v>0</v>
      </c>
      <c r="R8" s="23">
        <f t="shared" si="5"/>
        <v>32876.71</v>
      </c>
      <c r="S8" s="23">
        <f t="shared" si="6"/>
        <v>0</v>
      </c>
      <c r="T8" s="23">
        <f t="shared" si="7"/>
        <v>1000000</v>
      </c>
      <c r="V8" s="24">
        <f t="shared" si="8"/>
        <v>1.3698639999999999E-3</v>
      </c>
    </row>
    <row r="9" spans="1:24" x14ac:dyDescent="0.25">
      <c r="A9" s="18">
        <f t="shared" si="9"/>
        <v>5</v>
      </c>
      <c r="B9" s="19">
        <v>42911</v>
      </c>
      <c r="C9" s="19" t="s">
        <v>5</v>
      </c>
      <c r="D9" s="18" t="s">
        <v>11</v>
      </c>
      <c r="E9" s="18" t="s">
        <v>11</v>
      </c>
      <c r="F9" s="18" t="s">
        <v>11</v>
      </c>
      <c r="G9" s="25">
        <f t="shared" si="10"/>
        <v>1000000</v>
      </c>
      <c r="H9" s="21">
        <f t="shared" si="11"/>
        <v>0.1</v>
      </c>
      <c r="I9" s="22">
        <f t="shared" si="3"/>
        <v>31</v>
      </c>
      <c r="J9" s="23">
        <f t="shared" si="12"/>
        <v>8493.152054795506</v>
      </c>
      <c r="K9" s="23">
        <f t="shared" si="4"/>
        <v>8493.15</v>
      </c>
      <c r="L9" s="23">
        <f t="shared" si="0"/>
        <v>0</v>
      </c>
      <c r="M9" s="23">
        <f t="shared" si="1"/>
        <v>0</v>
      </c>
      <c r="N9" s="23">
        <f t="shared" si="2"/>
        <v>0</v>
      </c>
      <c r="O9" s="23">
        <v>0</v>
      </c>
      <c r="P9" s="23"/>
      <c r="Q9" s="23">
        <f>IF(OR($S$1="NI",$S$1="ET"),$T$1,0)</f>
        <v>0</v>
      </c>
      <c r="R9" s="23">
        <f t="shared" si="5"/>
        <v>41369.86</v>
      </c>
      <c r="S9" s="23">
        <f t="shared" si="6"/>
        <v>0</v>
      </c>
      <c r="T9" s="23">
        <f t="shared" si="7"/>
        <v>1000000</v>
      </c>
      <c r="V9" s="24">
        <f t="shared" si="8"/>
        <v>2.0547959999999998E-3</v>
      </c>
    </row>
    <row r="10" spans="1:24" x14ac:dyDescent="0.25">
      <c r="A10" s="18">
        <f t="shared" si="9"/>
        <v>6</v>
      </c>
      <c r="B10" s="19">
        <v>42941</v>
      </c>
      <c r="C10" s="19" t="s">
        <v>5</v>
      </c>
      <c r="D10" s="18" t="s">
        <v>11</v>
      </c>
      <c r="E10" s="18" t="s">
        <v>11</v>
      </c>
      <c r="F10" s="18" t="s">
        <v>11</v>
      </c>
      <c r="G10" s="25">
        <f t="shared" si="10"/>
        <v>1000000</v>
      </c>
      <c r="H10" s="21">
        <f t="shared" si="11"/>
        <v>0.1</v>
      </c>
      <c r="I10" s="22">
        <f t="shared" si="3"/>
        <v>30</v>
      </c>
      <c r="J10" s="23">
        <f t="shared" si="12"/>
        <v>8219.1801369877794</v>
      </c>
      <c r="K10" s="23">
        <f t="shared" si="4"/>
        <v>8219.18</v>
      </c>
      <c r="L10" s="23">
        <f t="shared" si="0"/>
        <v>0</v>
      </c>
      <c r="M10" s="23">
        <f t="shared" si="1"/>
        <v>0</v>
      </c>
      <c r="N10" s="23">
        <f t="shared" si="2"/>
        <v>0</v>
      </c>
      <c r="O10" s="23">
        <v>0</v>
      </c>
      <c r="P10" s="23"/>
      <c r="Q10" s="23">
        <f t="shared" ref="Q10:Q52" si="13">IF($S$1="ET",$T$1,0)</f>
        <v>0</v>
      </c>
      <c r="R10" s="23">
        <f t="shared" si="5"/>
        <v>49589.04</v>
      </c>
      <c r="S10" s="23">
        <f t="shared" si="6"/>
        <v>0</v>
      </c>
      <c r="T10" s="23">
        <f t="shared" si="7"/>
        <v>1000000</v>
      </c>
      <c r="V10" s="24">
        <f t="shared" si="8"/>
        <v>1.36988E-4</v>
      </c>
    </row>
    <row r="11" spans="1:24" x14ac:dyDescent="0.25">
      <c r="A11" s="18">
        <f t="shared" si="9"/>
        <v>7</v>
      </c>
      <c r="B11" s="19">
        <v>42972</v>
      </c>
      <c r="C11" s="19" t="s">
        <v>5</v>
      </c>
      <c r="D11" s="18" t="s">
        <v>11</v>
      </c>
      <c r="E11" s="18" t="s">
        <v>11</v>
      </c>
      <c r="F11" s="18" t="s">
        <v>11</v>
      </c>
      <c r="G11" s="25">
        <f t="shared" si="10"/>
        <v>1000000</v>
      </c>
      <c r="H11" s="21">
        <f t="shared" si="11"/>
        <v>0.1</v>
      </c>
      <c r="I11" s="22">
        <f t="shared" si="3"/>
        <v>31</v>
      </c>
      <c r="J11" s="23">
        <f t="shared" si="12"/>
        <v>8493.1508219195057</v>
      </c>
      <c r="K11" s="23">
        <f t="shared" si="4"/>
        <v>8493.15</v>
      </c>
      <c r="L11" s="23">
        <f t="shared" si="0"/>
        <v>0</v>
      </c>
      <c r="M11" s="23">
        <f t="shared" si="1"/>
        <v>0</v>
      </c>
      <c r="N11" s="23">
        <f t="shared" si="2"/>
        <v>0</v>
      </c>
      <c r="O11" s="23">
        <v>0</v>
      </c>
      <c r="P11" s="23"/>
      <c r="Q11" s="23">
        <f t="shared" si="13"/>
        <v>0</v>
      </c>
      <c r="R11" s="23">
        <f t="shared" si="5"/>
        <v>58082.19</v>
      </c>
      <c r="S11" s="23">
        <f t="shared" si="6"/>
        <v>0</v>
      </c>
      <c r="T11" s="23">
        <f t="shared" si="7"/>
        <v>1000000</v>
      </c>
      <c r="V11" s="24">
        <f t="shared" si="8"/>
        <v>8.2191999999999996E-4</v>
      </c>
    </row>
    <row r="12" spans="1:24" x14ac:dyDescent="0.25">
      <c r="A12" s="18">
        <f t="shared" si="9"/>
        <v>8</v>
      </c>
      <c r="B12" s="19">
        <v>43003</v>
      </c>
      <c r="C12" s="19" t="s">
        <v>5</v>
      </c>
      <c r="D12" s="18" t="s">
        <v>11</v>
      </c>
      <c r="E12" s="18" t="s">
        <v>11</v>
      </c>
      <c r="F12" s="18" t="s">
        <v>11</v>
      </c>
      <c r="G12" s="25">
        <f t="shared" si="10"/>
        <v>1000000</v>
      </c>
      <c r="H12" s="21">
        <f t="shared" si="11"/>
        <v>0.1</v>
      </c>
      <c r="I12" s="22">
        <f t="shared" si="3"/>
        <v>31</v>
      </c>
      <c r="J12" s="23">
        <f t="shared" si="12"/>
        <v>8493.1515068515073</v>
      </c>
      <c r="K12" s="23">
        <f t="shared" si="4"/>
        <v>8493.15</v>
      </c>
      <c r="L12" s="23">
        <f t="shared" si="0"/>
        <v>0</v>
      </c>
      <c r="M12" s="23">
        <f t="shared" si="1"/>
        <v>0</v>
      </c>
      <c r="N12" s="23">
        <f t="shared" si="2"/>
        <v>0</v>
      </c>
      <c r="O12" s="23">
        <v>0</v>
      </c>
      <c r="P12" s="23"/>
      <c r="Q12" s="23">
        <f t="shared" si="13"/>
        <v>0</v>
      </c>
      <c r="R12" s="23">
        <f t="shared" si="5"/>
        <v>66575.34</v>
      </c>
      <c r="S12" s="23">
        <f t="shared" si="6"/>
        <v>0</v>
      </c>
      <c r="T12" s="23">
        <f t="shared" si="7"/>
        <v>1000000</v>
      </c>
      <c r="V12" s="24">
        <f t="shared" si="8"/>
        <v>1.5068519999999999E-3</v>
      </c>
    </row>
    <row r="13" spans="1:24" x14ac:dyDescent="0.25">
      <c r="A13" s="18">
        <f t="shared" si="9"/>
        <v>9</v>
      </c>
      <c r="B13" s="19">
        <v>43033</v>
      </c>
      <c r="C13" s="19" t="s">
        <v>5</v>
      </c>
      <c r="D13" s="18" t="s">
        <v>11</v>
      </c>
      <c r="E13" s="18" t="s">
        <v>11</v>
      </c>
      <c r="F13" s="18" t="s">
        <v>11</v>
      </c>
      <c r="G13" s="25">
        <f t="shared" si="10"/>
        <v>1000000</v>
      </c>
      <c r="H13" s="21">
        <f t="shared" si="11"/>
        <v>0.1</v>
      </c>
      <c r="I13" s="22">
        <f t="shared" si="3"/>
        <v>30</v>
      </c>
      <c r="J13" s="23">
        <f t="shared" si="12"/>
        <v>8219.1795890437807</v>
      </c>
      <c r="K13" s="23">
        <f t="shared" si="4"/>
        <v>8219.18</v>
      </c>
      <c r="L13" s="23">
        <f t="shared" si="0"/>
        <v>0</v>
      </c>
      <c r="M13" s="23">
        <f t="shared" si="1"/>
        <v>0</v>
      </c>
      <c r="N13" s="23">
        <f t="shared" si="2"/>
        <v>0</v>
      </c>
      <c r="O13" s="23">
        <v>0</v>
      </c>
      <c r="P13" s="23"/>
      <c r="Q13" s="23">
        <f t="shared" si="13"/>
        <v>0</v>
      </c>
      <c r="R13" s="23">
        <f t="shared" si="5"/>
        <v>74794.51999999999</v>
      </c>
      <c r="S13" s="23">
        <f t="shared" si="6"/>
        <v>0</v>
      </c>
      <c r="T13" s="23">
        <f t="shared" si="7"/>
        <v>1000000</v>
      </c>
      <c r="V13" s="24">
        <f t="shared" si="8"/>
        <v>-4.1095599999999997E-4</v>
      </c>
    </row>
    <row r="14" spans="1:24" x14ac:dyDescent="0.25">
      <c r="A14" s="18">
        <f t="shared" si="9"/>
        <v>10</v>
      </c>
      <c r="B14" s="19">
        <v>43064</v>
      </c>
      <c r="C14" s="19" t="s">
        <v>5</v>
      </c>
      <c r="D14" s="18" t="s">
        <v>11</v>
      </c>
      <c r="E14" s="18" t="s">
        <v>11</v>
      </c>
      <c r="F14" s="18" t="s">
        <v>11</v>
      </c>
      <c r="G14" s="25">
        <f t="shared" si="10"/>
        <v>1000000</v>
      </c>
      <c r="H14" s="21">
        <f t="shared" si="11"/>
        <v>0.1</v>
      </c>
      <c r="I14" s="22">
        <f t="shared" si="3"/>
        <v>31</v>
      </c>
      <c r="J14" s="23">
        <f t="shared" si="12"/>
        <v>8493.1502739755069</v>
      </c>
      <c r="K14" s="23">
        <f t="shared" si="4"/>
        <v>8493.15</v>
      </c>
      <c r="L14" s="23">
        <f t="shared" si="0"/>
        <v>0</v>
      </c>
      <c r="M14" s="23">
        <f t="shared" si="1"/>
        <v>0</v>
      </c>
      <c r="N14" s="23">
        <f t="shared" si="2"/>
        <v>0</v>
      </c>
      <c r="O14" s="23">
        <v>0</v>
      </c>
      <c r="P14" s="23"/>
      <c r="Q14" s="23">
        <f t="shared" si="13"/>
        <v>0</v>
      </c>
      <c r="R14" s="23">
        <f t="shared" si="5"/>
        <v>83287.669999999984</v>
      </c>
      <c r="S14" s="23">
        <f t="shared" si="6"/>
        <v>0</v>
      </c>
      <c r="T14" s="23">
        <f t="shared" si="7"/>
        <v>1000000</v>
      </c>
      <c r="V14" s="24">
        <f t="shared" si="8"/>
        <v>2.7397599999999999E-4</v>
      </c>
    </row>
    <row r="15" spans="1:24" x14ac:dyDescent="0.25">
      <c r="A15" s="18">
        <f t="shared" si="9"/>
        <v>11</v>
      </c>
      <c r="B15" s="19">
        <v>43094</v>
      </c>
      <c r="C15" s="19" t="s">
        <v>5</v>
      </c>
      <c r="D15" s="18" t="s">
        <v>11</v>
      </c>
      <c r="E15" s="18" t="s">
        <v>11</v>
      </c>
      <c r="F15" s="18" t="s">
        <v>11</v>
      </c>
      <c r="G15" s="25">
        <f t="shared" si="10"/>
        <v>1000000</v>
      </c>
      <c r="H15" s="21">
        <f t="shared" si="11"/>
        <v>0.1</v>
      </c>
      <c r="I15" s="22">
        <f t="shared" si="3"/>
        <v>30</v>
      </c>
      <c r="J15" s="23">
        <f t="shared" si="12"/>
        <v>8219.1783561677803</v>
      </c>
      <c r="K15" s="23">
        <f t="shared" si="4"/>
        <v>8219.18</v>
      </c>
      <c r="L15" s="23">
        <f t="shared" si="0"/>
        <v>0</v>
      </c>
      <c r="M15" s="23">
        <f t="shared" si="1"/>
        <v>0</v>
      </c>
      <c r="N15" s="23">
        <f t="shared" si="2"/>
        <v>0</v>
      </c>
      <c r="O15" s="23">
        <v>0</v>
      </c>
      <c r="P15" s="23"/>
      <c r="Q15" s="23">
        <f t="shared" si="13"/>
        <v>0</v>
      </c>
      <c r="R15" s="23">
        <f t="shared" si="5"/>
        <v>91506.849999999977</v>
      </c>
      <c r="S15" s="23">
        <f t="shared" si="6"/>
        <v>0</v>
      </c>
      <c r="T15" s="23">
        <f t="shared" si="7"/>
        <v>1000000</v>
      </c>
      <c r="V15" s="24">
        <f t="shared" si="8"/>
        <v>-1.643832E-3</v>
      </c>
    </row>
    <row r="16" spans="1:24" x14ac:dyDescent="0.25">
      <c r="A16" s="18">
        <f t="shared" si="9"/>
        <v>12</v>
      </c>
      <c r="B16" s="19">
        <v>43125</v>
      </c>
      <c r="C16" s="19" t="s">
        <v>5</v>
      </c>
      <c r="D16" s="18" t="s">
        <v>5</v>
      </c>
      <c r="E16" s="18" t="s">
        <v>11</v>
      </c>
      <c r="F16" s="18" t="s">
        <v>11</v>
      </c>
      <c r="G16" s="25">
        <f t="shared" si="10"/>
        <v>1000000</v>
      </c>
      <c r="H16" s="21">
        <v>0.105</v>
      </c>
      <c r="I16" s="22">
        <f t="shared" si="3"/>
        <v>31</v>
      </c>
      <c r="J16" s="23">
        <f t="shared" si="12"/>
        <v>8493.1490410995066</v>
      </c>
      <c r="K16" s="23">
        <f t="shared" si="4"/>
        <v>8493.15</v>
      </c>
      <c r="L16" s="23">
        <f t="shared" si="0"/>
        <v>0</v>
      </c>
      <c r="M16" s="23">
        <f t="shared" si="1"/>
        <v>0</v>
      </c>
      <c r="N16" s="23">
        <f t="shared" si="2"/>
        <v>0</v>
      </c>
      <c r="O16" s="23">
        <v>0</v>
      </c>
      <c r="P16" s="23"/>
      <c r="Q16" s="23">
        <f t="shared" si="13"/>
        <v>0</v>
      </c>
      <c r="R16" s="23">
        <f t="shared" si="5"/>
        <v>99999.999999999971</v>
      </c>
      <c r="S16" s="23">
        <f t="shared" si="6"/>
        <v>99999.999999999971</v>
      </c>
      <c r="T16" s="23">
        <f t="shared" si="7"/>
        <v>1100000</v>
      </c>
      <c r="V16" s="24">
        <f t="shared" si="8"/>
        <v>-9.5890000000000005E-4</v>
      </c>
    </row>
    <row r="17" spans="1:24" x14ac:dyDescent="0.25">
      <c r="A17" s="8">
        <f t="shared" si="9"/>
        <v>13</v>
      </c>
      <c r="B17" s="9">
        <v>43156</v>
      </c>
      <c r="C17" s="8" t="s">
        <v>11</v>
      </c>
      <c r="D17" s="8" t="s">
        <v>5</v>
      </c>
      <c r="E17" s="8" t="s">
        <v>11</v>
      </c>
      <c r="F17" s="8" t="s">
        <v>11</v>
      </c>
      <c r="G17" s="10">
        <f t="shared" si="10"/>
        <v>1100000</v>
      </c>
      <c r="H17" s="11">
        <f t="shared" si="11"/>
        <v>0.105</v>
      </c>
      <c r="I17" s="12">
        <f t="shared" si="3"/>
        <v>31</v>
      </c>
      <c r="J17" s="13">
        <f t="shared" si="12"/>
        <v>9809.5880821958908</v>
      </c>
      <c r="K17" s="13">
        <f t="shared" si="4"/>
        <v>9809.59</v>
      </c>
      <c r="L17" s="13">
        <f t="shared" ref="L17:L52" si="14">IF(OR(E17="Y",F17="Y"),(R16-S16+J17),0)</f>
        <v>0</v>
      </c>
      <c r="M17" s="13">
        <v>0</v>
      </c>
      <c r="N17" s="13">
        <v>0</v>
      </c>
      <c r="O17" s="13">
        <v>0</v>
      </c>
      <c r="P17" s="13"/>
      <c r="Q17" s="13">
        <f t="shared" si="13"/>
        <v>0</v>
      </c>
      <c r="R17" s="13">
        <f t="shared" si="5"/>
        <v>9809.59</v>
      </c>
      <c r="S17" s="13">
        <f t="shared" si="6"/>
        <v>9809.59</v>
      </c>
      <c r="T17" s="13">
        <f t="shared" si="7"/>
        <v>1109809.5900000001</v>
      </c>
      <c r="V17" s="24">
        <f t="shared" si="8"/>
        <v>-1.9178039999999999E-3</v>
      </c>
    </row>
    <row r="18" spans="1:24" x14ac:dyDescent="0.25">
      <c r="A18" s="8">
        <f t="shared" si="9"/>
        <v>14</v>
      </c>
      <c r="B18" s="9">
        <v>43184</v>
      </c>
      <c r="C18" s="8" t="s">
        <v>11</v>
      </c>
      <c r="D18" s="8" t="s">
        <v>5</v>
      </c>
      <c r="E18" s="8" t="s">
        <v>11</v>
      </c>
      <c r="F18" s="8" t="s">
        <v>11</v>
      </c>
      <c r="G18" s="10">
        <f t="shared" si="10"/>
        <v>1109809.5900000001</v>
      </c>
      <c r="H18" s="11">
        <f t="shared" si="11"/>
        <v>0.105</v>
      </c>
      <c r="I18" s="12">
        <f t="shared" si="3"/>
        <v>28</v>
      </c>
      <c r="J18" s="13">
        <f t="shared" si="12"/>
        <v>8939.2862865795614</v>
      </c>
      <c r="K18" s="13">
        <f t="shared" si="4"/>
        <v>8939.2900000000009</v>
      </c>
      <c r="L18" s="13">
        <f t="shared" si="14"/>
        <v>0</v>
      </c>
      <c r="M18" s="13">
        <v>0</v>
      </c>
      <c r="N18" s="13">
        <v>0</v>
      </c>
      <c r="O18" s="13">
        <v>0</v>
      </c>
      <c r="P18" s="13"/>
      <c r="Q18" s="13">
        <f t="shared" si="13"/>
        <v>0</v>
      </c>
      <c r="R18" s="13">
        <f t="shared" si="5"/>
        <v>8939.2900000000009</v>
      </c>
      <c r="S18" s="13">
        <f t="shared" si="6"/>
        <v>8939.2900000000009</v>
      </c>
      <c r="T18" s="13">
        <f t="shared" si="7"/>
        <v>1118748.8800000001</v>
      </c>
      <c r="V18" s="24">
        <f t="shared" si="8"/>
        <v>-3.7134199999999998E-3</v>
      </c>
    </row>
    <row r="19" spans="1:24" x14ac:dyDescent="0.25">
      <c r="A19" s="8">
        <f t="shared" si="9"/>
        <v>15</v>
      </c>
      <c r="B19" s="9">
        <v>43215</v>
      </c>
      <c r="C19" s="8" t="s">
        <v>11</v>
      </c>
      <c r="D19" s="8" t="s">
        <v>5</v>
      </c>
      <c r="E19" s="8" t="s">
        <v>5</v>
      </c>
      <c r="F19" s="8" t="s">
        <v>5</v>
      </c>
      <c r="G19" s="10">
        <f t="shared" si="10"/>
        <v>1118748.8800000001</v>
      </c>
      <c r="H19" s="11">
        <f t="shared" si="11"/>
        <v>0.105</v>
      </c>
      <c r="I19" s="12">
        <f t="shared" si="3"/>
        <v>31</v>
      </c>
      <c r="J19" s="13">
        <f t="shared" si="12"/>
        <v>9976.7842438402749</v>
      </c>
      <c r="K19" s="13">
        <f t="shared" si="4"/>
        <v>9976.7800000000007</v>
      </c>
      <c r="L19" s="13">
        <f t="shared" si="14"/>
        <v>9976.7842438402749</v>
      </c>
      <c r="M19" s="28">
        <f>N19-L19</f>
        <v>73114.605756159726</v>
      </c>
      <c r="N19" s="26">
        <f>ROUND(N1*75%,2)</f>
        <v>83091.39</v>
      </c>
      <c r="O19" s="13">
        <v>0</v>
      </c>
      <c r="P19" s="13"/>
      <c r="Q19" s="13">
        <f t="shared" si="13"/>
        <v>0</v>
      </c>
      <c r="R19" s="13">
        <f t="shared" si="5"/>
        <v>-4.2438402742845938E-3</v>
      </c>
      <c r="S19" s="13">
        <f t="shared" si="6"/>
        <v>-4.2438402742845938E-3</v>
      </c>
      <c r="T19" s="13">
        <f t="shared" si="7"/>
        <v>1045634.2700000001</v>
      </c>
      <c r="V19" s="24">
        <f t="shared" si="8"/>
        <v>4.2438399999999996E-3</v>
      </c>
    </row>
    <row r="20" spans="1:24" x14ac:dyDescent="0.25">
      <c r="A20" s="8">
        <f t="shared" si="9"/>
        <v>16</v>
      </c>
      <c r="B20" s="9">
        <v>43245</v>
      </c>
      <c r="C20" s="8" t="s">
        <v>11</v>
      </c>
      <c r="D20" s="8" t="s">
        <v>5</v>
      </c>
      <c r="E20" s="8" t="s">
        <v>11</v>
      </c>
      <c r="F20" s="8" t="s">
        <v>11</v>
      </c>
      <c r="G20" s="10">
        <f t="shared" si="10"/>
        <v>1045634.2700000001</v>
      </c>
      <c r="H20" s="11">
        <f t="shared" si="11"/>
        <v>0.105</v>
      </c>
      <c r="I20" s="12">
        <f t="shared" si="3"/>
        <v>30</v>
      </c>
      <c r="J20" s="13">
        <f t="shared" si="12"/>
        <v>9023.9712315112338</v>
      </c>
      <c r="K20" s="13">
        <f t="shared" si="4"/>
        <v>9023.9699999999993</v>
      </c>
      <c r="L20" s="13">
        <f t="shared" si="14"/>
        <v>0</v>
      </c>
      <c r="M20" s="28">
        <f t="shared" ref="M20:M51" si="15">N20-L20</f>
        <v>0</v>
      </c>
      <c r="N20" s="13">
        <v>0</v>
      </c>
      <c r="O20" s="13">
        <v>0</v>
      </c>
      <c r="P20" s="13"/>
      <c r="Q20" s="13">
        <f t="shared" si="13"/>
        <v>0</v>
      </c>
      <c r="R20" s="13">
        <f t="shared" si="5"/>
        <v>9023.9699999999993</v>
      </c>
      <c r="S20" s="13">
        <f t="shared" si="6"/>
        <v>9023.9699999999993</v>
      </c>
      <c r="T20" s="13">
        <f t="shared" si="7"/>
        <v>1054658.2400000002</v>
      </c>
      <c r="V20" s="24">
        <f t="shared" si="8"/>
        <v>1.231511E-3</v>
      </c>
    </row>
    <row r="21" spans="1:24" x14ac:dyDescent="0.25">
      <c r="A21" s="8">
        <f t="shared" si="9"/>
        <v>17</v>
      </c>
      <c r="B21" s="9">
        <v>43276</v>
      </c>
      <c r="C21" s="8" t="s">
        <v>11</v>
      </c>
      <c r="D21" s="8" t="s">
        <v>5</v>
      </c>
      <c r="E21" s="8" t="s">
        <v>11</v>
      </c>
      <c r="F21" s="8" t="s">
        <v>11</v>
      </c>
      <c r="G21" s="10">
        <f t="shared" si="10"/>
        <v>1054658.2400000002</v>
      </c>
      <c r="H21" s="11">
        <f t="shared" si="11"/>
        <v>0.105</v>
      </c>
      <c r="I21" s="12">
        <f t="shared" si="3"/>
        <v>31</v>
      </c>
      <c r="J21" s="13">
        <f t="shared" si="12"/>
        <v>9405.2411526068918</v>
      </c>
      <c r="K21" s="13">
        <f t="shared" si="4"/>
        <v>9405.24</v>
      </c>
      <c r="L21" s="13">
        <f t="shared" si="14"/>
        <v>0</v>
      </c>
      <c r="M21" s="28">
        <f t="shared" si="15"/>
        <v>0</v>
      </c>
      <c r="N21" s="13">
        <v>0</v>
      </c>
      <c r="O21" s="13">
        <v>0</v>
      </c>
      <c r="P21" s="13"/>
      <c r="Q21" s="13">
        <f t="shared" si="13"/>
        <v>0</v>
      </c>
      <c r="R21" s="13">
        <f t="shared" si="5"/>
        <v>9405.24</v>
      </c>
      <c r="S21" s="13">
        <f t="shared" si="6"/>
        <v>9405.24</v>
      </c>
      <c r="T21" s="13">
        <f t="shared" si="7"/>
        <v>1064063.4800000002</v>
      </c>
      <c r="V21" s="24">
        <f t="shared" si="8"/>
        <v>1.1526069999999999E-3</v>
      </c>
    </row>
    <row r="22" spans="1:24" x14ac:dyDescent="0.25">
      <c r="A22" s="8">
        <f t="shared" si="9"/>
        <v>18</v>
      </c>
      <c r="B22" s="9">
        <v>43306</v>
      </c>
      <c r="C22" s="8" t="s">
        <v>11</v>
      </c>
      <c r="D22" s="8" t="s">
        <v>5</v>
      </c>
      <c r="E22" s="8" t="s">
        <v>5</v>
      </c>
      <c r="F22" s="8" t="s">
        <v>5</v>
      </c>
      <c r="G22" s="10">
        <f t="shared" si="10"/>
        <v>1064063.4800000002</v>
      </c>
      <c r="H22" s="11">
        <f t="shared" si="11"/>
        <v>0.105</v>
      </c>
      <c r="I22" s="12">
        <f t="shared" si="3"/>
        <v>30</v>
      </c>
      <c r="J22" s="13">
        <f t="shared" si="12"/>
        <v>9183.0147471275486</v>
      </c>
      <c r="K22" s="13">
        <f t="shared" si="4"/>
        <v>9183.01</v>
      </c>
      <c r="L22" s="13">
        <f t="shared" si="14"/>
        <v>9183.0147471275486</v>
      </c>
      <c r="M22" s="28">
        <f t="shared" si="15"/>
        <v>73908.375252872444</v>
      </c>
      <c r="N22" s="27">
        <f>N19</f>
        <v>83091.39</v>
      </c>
      <c r="O22" s="13">
        <v>0</v>
      </c>
      <c r="P22" s="13"/>
      <c r="Q22" s="13">
        <f t="shared" si="13"/>
        <v>0</v>
      </c>
      <c r="R22" s="13">
        <f t="shared" si="5"/>
        <v>-4.7471275483985664E-3</v>
      </c>
      <c r="S22" s="13">
        <f t="shared" si="6"/>
        <v>-4.7471275483985664E-3</v>
      </c>
      <c r="T22" s="13">
        <f t="shared" si="7"/>
        <v>990155.10000000021</v>
      </c>
      <c r="V22" s="24">
        <f t="shared" si="8"/>
        <v>4.7471279999999998E-3</v>
      </c>
    </row>
    <row r="23" spans="1:24" x14ac:dyDescent="0.25">
      <c r="A23" s="8">
        <f t="shared" si="9"/>
        <v>19</v>
      </c>
      <c r="B23" s="9">
        <v>43337</v>
      </c>
      <c r="C23" s="8" t="s">
        <v>11</v>
      </c>
      <c r="D23" s="8" t="s">
        <v>5</v>
      </c>
      <c r="E23" s="8" t="s">
        <v>11</v>
      </c>
      <c r="F23" s="8" t="s">
        <v>11</v>
      </c>
      <c r="G23" s="10">
        <f t="shared" si="10"/>
        <v>990155.10000000021</v>
      </c>
      <c r="H23" s="11">
        <f t="shared" si="11"/>
        <v>0.105</v>
      </c>
      <c r="I23" s="12">
        <f t="shared" si="3"/>
        <v>31</v>
      </c>
      <c r="J23" s="13">
        <f t="shared" si="12"/>
        <v>8830.0180361690964</v>
      </c>
      <c r="K23" s="13">
        <f t="shared" si="4"/>
        <v>8830.02</v>
      </c>
      <c r="L23" s="13">
        <f t="shared" si="14"/>
        <v>0</v>
      </c>
      <c r="M23" s="28">
        <f t="shared" si="15"/>
        <v>0</v>
      </c>
      <c r="N23" s="13">
        <v>0</v>
      </c>
      <c r="O23" s="13">
        <v>0</v>
      </c>
      <c r="P23" s="13"/>
      <c r="Q23" s="13">
        <f t="shared" si="13"/>
        <v>0</v>
      </c>
      <c r="R23" s="13">
        <f t="shared" si="5"/>
        <v>8830.02</v>
      </c>
      <c r="S23" s="13">
        <f t="shared" si="6"/>
        <v>8830.02</v>
      </c>
      <c r="T23" s="13">
        <f t="shared" si="7"/>
        <v>998985.12000000023</v>
      </c>
      <c r="V23" s="24">
        <f t="shared" si="8"/>
        <v>-1.9638310000000001E-3</v>
      </c>
    </row>
    <row r="24" spans="1:24" x14ac:dyDescent="0.25">
      <c r="A24" s="8">
        <f t="shared" si="9"/>
        <v>20</v>
      </c>
      <c r="B24" s="9">
        <v>43368</v>
      </c>
      <c r="C24" s="8" t="s">
        <v>11</v>
      </c>
      <c r="D24" s="8" t="s">
        <v>5</v>
      </c>
      <c r="E24" s="8" t="s">
        <v>11</v>
      </c>
      <c r="F24" s="8" t="s">
        <v>11</v>
      </c>
      <c r="G24" s="10">
        <f t="shared" si="10"/>
        <v>998985.12000000023</v>
      </c>
      <c r="H24" s="11">
        <f t="shared" si="11"/>
        <v>0.105</v>
      </c>
      <c r="I24" s="12">
        <f t="shared" si="3"/>
        <v>31</v>
      </c>
      <c r="J24" s="13">
        <f t="shared" si="12"/>
        <v>8908.7557501416049</v>
      </c>
      <c r="K24" s="13">
        <f t="shared" si="4"/>
        <v>8908.76</v>
      </c>
      <c r="L24" s="13">
        <f t="shared" si="14"/>
        <v>0</v>
      </c>
      <c r="M24" s="28">
        <f t="shared" si="15"/>
        <v>0</v>
      </c>
      <c r="N24" s="13">
        <v>0</v>
      </c>
      <c r="O24" s="13">
        <v>0</v>
      </c>
      <c r="P24" s="13"/>
      <c r="Q24" s="13">
        <f t="shared" si="13"/>
        <v>0</v>
      </c>
      <c r="R24" s="13">
        <f t="shared" si="5"/>
        <v>8908.76</v>
      </c>
      <c r="S24" s="13">
        <f t="shared" si="6"/>
        <v>8908.76</v>
      </c>
      <c r="T24" s="13">
        <f t="shared" si="7"/>
        <v>1007893.8800000002</v>
      </c>
      <c r="V24" s="24">
        <f t="shared" si="8"/>
        <v>-4.2498579999999996E-3</v>
      </c>
    </row>
    <row r="25" spans="1:24" x14ac:dyDescent="0.25">
      <c r="A25" s="8">
        <f t="shared" si="9"/>
        <v>21</v>
      </c>
      <c r="B25" s="9">
        <v>43398</v>
      </c>
      <c r="C25" s="8" t="s">
        <v>11</v>
      </c>
      <c r="D25" s="8" t="s">
        <v>5</v>
      </c>
      <c r="E25" s="8" t="s">
        <v>5</v>
      </c>
      <c r="F25" s="8" t="s">
        <v>5</v>
      </c>
      <c r="G25" s="10">
        <f t="shared" si="10"/>
        <v>1007893.8800000002</v>
      </c>
      <c r="H25" s="11">
        <f>H24+0.5%</f>
        <v>0.11</v>
      </c>
      <c r="I25" s="12">
        <f t="shared" si="3"/>
        <v>30</v>
      </c>
      <c r="J25" s="13">
        <f t="shared" si="12"/>
        <v>8698.2580021967951</v>
      </c>
      <c r="K25" s="13">
        <f t="shared" si="4"/>
        <v>8698.26</v>
      </c>
      <c r="L25" s="13">
        <f t="shared" si="14"/>
        <v>8698.2580021967951</v>
      </c>
      <c r="M25" s="28">
        <f t="shared" si="15"/>
        <v>74393.131997803197</v>
      </c>
      <c r="N25" s="27">
        <f>N22</f>
        <v>83091.39</v>
      </c>
      <c r="O25" s="13">
        <v>0</v>
      </c>
      <c r="P25" s="13"/>
      <c r="Q25" s="13">
        <f t="shared" si="13"/>
        <v>0</v>
      </c>
      <c r="R25" s="13">
        <f t="shared" si="5"/>
        <v>1.9978032050858019E-3</v>
      </c>
      <c r="S25" s="13">
        <f t="shared" si="6"/>
        <v>1.9978032050858019E-3</v>
      </c>
      <c r="T25" s="13">
        <f t="shared" si="7"/>
        <v>933500.75000000023</v>
      </c>
      <c r="V25" s="24">
        <f t="shared" si="8"/>
        <v>-1.9978029999999998E-3</v>
      </c>
      <c r="W25" s="3"/>
      <c r="X25" s="5"/>
    </row>
    <row r="26" spans="1:24" x14ac:dyDescent="0.25">
      <c r="A26" s="8">
        <f t="shared" si="9"/>
        <v>22</v>
      </c>
      <c r="B26" s="9">
        <v>43429</v>
      </c>
      <c r="C26" s="8" t="s">
        <v>11</v>
      </c>
      <c r="D26" s="8" t="s">
        <v>5</v>
      </c>
      <c r="E26" s="8" t="s">
        <v>11</v>
      </c>
      <c r="F26" s="8" t="s">
        <v>11</v>
      </c>
      <c r="G26" s="10">
        <f t="shared" si="10"/>
        <v>933500.75000000023</v>
      </c>
      <c r="H26" s="11">
        <f t="shared" si="11"/>
        <v>0.11</v>
      </c>
      <c r="I26" s="12">
        <f t="shared" si="3"/>
        <v>31</v>
      </c>
      <c r="J26" s="13">
        <f t="shared" si="12"/>
        <v>8721.196789868236</v>
      </c>
      <c r="K26" s="13">
        <f t="shared" si="4"/>
        <v>8721.2000000000007</v>
      </c>
      <c r="L26" s="13">
        <f t="shared" si="14"/>
        <v>0</v>
      </c>
      <c r="M26" s="28">
        <f t="shared" si="15"/>
        <v>0</v>
      </c>
      <c r="N26" s="13">
        <v>0</v>
      </c>
      <c r="O26" s="13">
        <v>0</v>
      </c>
      <c r="P26" s="13"/>
      <c r="Q26" s="13">
        <f t="shared" si="13"/>
        <v>0</v>
      </c>
      <c r="R26" s="13">
        <f t="shared" si="5"/>
        <v>8721.2000000000007</v>
      </c>
      <c r="S26" s="13">
        <f t="shared" si="6"/>
        <v>8721.2000000000007</v>
      </c>
      <c r="T26" s="13">
        <f t="shared" si="7"/>
        <v>942221.95000000019</v>
      </c>
      <c r="V26" s="24">
        <f t="shared" si="8"/>
        <v>-3.2101320000000001E-3</v>
      </c>
    </row>
    <row r="27" spans="1:24" x14ac:dyDescent="0.25">
      <c r="A27" s="8">
        <f t="shared" si="9"/>
        <v>23</v>
      </c>
      <c r="B27" s="9">
        <v>43459</v>
      </c>
      <c r="C27" s="8" t="s">
        <v>11</v>
      </c>
      <c r="D27" s="8" t="s">
        <v>5</v>
      </c>
      <c r="E27" s="8" t="s">
        <v>11</v>
      </c>
      <c r="F27" s="8" t="s">
        <v>11</v>
      </c>
      <c r="G27" s="10">
        <f t="shared" si="10"/>
        <v>942221.95000000019</v>
      </c>
      <c r="H27" s="11">
        <f t="shared" si="11"/>
        <v>0.11</v>
      </c>
      <c r="I27" s="12">
        <f t="shared" si="3"/>
        <v>30</v>
      </c>
      <c r="J27" s="13">
        <f t="shared" si="12"/>
        <v>8518.7157898680034</v>
      </c>
      <c r="K27" s="13">
        <f t="shared" si="4"/>
        <v>8518.7199999999993</v>
      </c>
      <c r="L27" s="13">
        <f t="shared" si="14"/>
        <v>0</v>
      </c>
      <c r="M27" s="28">
        <f t="shared" si="15"/>
        <v>0</v>
      </c>
      <c r="N27" s="13">
        <v>0</v>
      </c>
      <c r="O27" s="13">
        <v>0</v>
      </c>
      <c r="P27" s="13"/>
      <c r="Q27" s="13">
        <f t="shared" si="13"/>
        <v>0</v>
      </c>
      <c r="R27" s="13">
        <f t="shared" si="5"/>
        <v>8518.7199999999993</v>
      </c>
      <c r="S27" s="13">
        <f t="shared" si="6"/>
        <v>8518.7199999999993</v>
      </c>
      <c r="T27" s="13">
        <f t="shared" si="7"/>
        <v>950740.67000000016</v>
      </c>
      <c r="V27" s="24">
        <f t="shared" si="8"/>
        <v>-4.2101320000000001E-3</v>
      </c>
    </row>
    <row r="28" spans="1:24" x14ac:dyDescent="0.25">
      <c r="A28" s="8">
        <f t="shared" si="9"/>
        <v>24</v>
      </c>
      <c r="B28" s="9">
        <v>43490</v>
      </c>
      <c r="C28" s="8" t="s">
        <v>11</v>
      </c>
      <c r="D28" s="8" t="s">
        <v>5</v>
      </c>
      <c r="E28" s="8" t="s">
        <v>5</v>
      </c>
      <c r="F28" s="8" t="s">
        <v>5</v>
      </c>
      <c r="G28" s="10">
        <f t="shared" si="10"/>
        <v>950740.67000000016</v>
      </c>
      <c r="H28" s="11">
        <f t="shared" si="11"/>
        <v>0.11</v>
      </c>
      <c r="I28" s="12">
        <f t="shared" si="3"/>
        <v>31</v>
      </c>
      <c r="J28" s="13">
        <f t="shared" si="12"/>
        <v>8882.2579397310164</v>
      </c>
      <c r="K28" s="13">
        <f t="shared" si="4"/>
        <v>8882.26</v>
      </c>
      <c r="L28" s="13">
        <f t="shared" si="14"/>
        <v>8882.2579397310164</v>
      </c>
      <c r="M28" s="28">
        <f t="shared" si="15"/>
        <v>96366.832060268978</v>
      </c>
      <c r="N28" s="26">
        <f>ROUND(N1*95%,2)</f>
        <v>105249.09</v>
      </c>
      <c r="O28" s="13">
        <v>0</v>
      </c>
      <c r="P28" s="13"/>
      <c r="Q28" s="13">
        <f t="shared" si="13"/>
        <v>0</v>
      </c>
      <c r="R28" s="13">
        <f t="shared" si="5"/>
        <v>2.0602689837687649E-3</v>
      </c>
      <c r="S28" s="13">
        <f t="shared" si="6"/>
        <v>2.0602689837687649E-3</v>
      </c>
      <c r="T28" s="13">
        <f t="shared" si="7"/>
        <v>854373.8400000002</v>
      </c>
      <c r="V28" s="24">
        <f t="shared" si="8"/>
        <v>-2.060269E-3</v>
      </c>
    </row>
    <row r="29" spans="1:24" x14ac:dyDescent="0.25">
      <c r="A29" s="8">
        <f t="shared" si="9"/>
        <v>25</v>
      </c>
      <c r="B29" s="9">
        <v>43521</v>
      </c>
      <c r="C29" s="8" t="s">
        <v>11</v>
      </c>
      <c r="D29" s="8" t="s">
        <v>5</v>
      </c>
      <c r="E29" s="8" t="s">
        <v>11</v>
      </c>
      <c r="F29" s="8" t="s">
        <v>11</v>
      </c>
      <c r="G29" s="10">
        <f t="shared" si="10"/>
        <v>854373.8400000002</v>
      </c>
      <c r="H29" s="11">
        <f t="shared" si="11"/>
        <v>0.11</v>
      </c>
      <c r="I29" s="12">
        <f t="shared" si="3"/>
        <v>31</v>
      </c>
      <c r="J29" s="13">
        <f t="shared" si="12"/>
        <v>7981.9562805529185</v>
      </c>
      <c r="K29" s="13">
        <f t="shared" si="4"/>
        <v>7981.96</v>
      </c>
      <c r="L29" s="13">
        <f t="shared" si="14"/>
        <v>0</v>
      </c>
      <c r="M29" s="28">
        <f t="shared" si="15"/>
        <v>0</v>
      </c>
      <c r="N29" s="13">
        <v>0</v>
      </c>
      <c r="O29" s="13">
        <v>0</v>
      </c>
      <c r="P29" s="13"/>
      <c r="Q29" s="13">
        <f t="shared" si="13"/>
        <v>0</v>
      </c>
      <c r="R29" s="13">
        <f t="shared" si="5"/>
        <v>7981.96</v>
      </c>
      <c r="S29" s="13">
        <f t="shared" si="6"/>
        <v>7981.96</v>
      </c>
      <c r="T29" s="13">
        <f t="shared" si="7"/>
        <v>862355.80000000016</v>
      </c>
      <c r="V29" s="24">
        <f t="shared" si="8"/>
        <v>-3.7194469999999999E-3</v>
      </c>
    </row>
    <row r="30" spans="1:24" x14ac:dyDescent="0.25">
      <c r="A30" s="8">
        <f t="shared" si="9"/>
        <v>26</v>
      </c>
      <c r="B30" s="9">
        <v>43549</v>
      </c>
      <c r="C30" s="8" t="s">
        <v>11</v>
      </c>
      <c r="D30" s="8" t="s">
        <v>5</v>
      </c>
      <c r="E30" s="8" t="s">
        <v>11</v>
      </c>
      <c r="F30" s="8" t="s">
        <v>11</v>
      </c>
      <c r="G30" s="10">
        <f t="shared" si="10"/>
        <v>862355.80000000016</v>
      </c>
      <c r="H30" s="11">
        <f t="shared" si="11"/>
        <v>0.11</v>
      </c>
      <c r="I30" s="12">
        <f t="shared" si="3"/>
        <v>28</v>
      </c>
      <c r="J30" s="13">
        <f t="shared" si="12"/>
        <v>7276.86166137492</v>
      </c>
      <c r="K30" s="13">
        <f t="shared" si="4"/>
        <v>7276.86</v>
      </c>
      <c r="L30" s="13">
        <f t="shared" si="14"/>
        <v>0</v>
      </c>
      <c r="M30" s="28">
        <f t="shared" si="15"/>
        <v>0</v>
      </c>
      <c r="N30" s="13">
        <v>0</v>
      </c>
      <c r="O30" s="13">
        <v>0</v>
      </c>
      <c r="P30" s="13"/>
      <c r="Q30" s="13">
        <f t="shared" si="13"/>
        <v>0</v>
      </c>
      <c r="R30" s="13">
        <f t="shared" si="5"/>
        <v>7276.86</v>
      </c>
      <c r="S30" s="13">
        <f t="shared" si="6"/>
        <v>7276.86</v>
      </c>
      <c r="T30" s="13">
        <f t="shared" si="7"/>
        <v>869632.66000000015</v>
      </c>
      <c r="V30" s="24">
        <f t="shared" si="8"/>
        <v>1.6613750000000001E-3</v>
      </c>
    </row>
    <row r="31" spans="1:24" x14ac:dyDescent="0.25">
      <c r="A31" s="8">
        <f t="shared" si="9"/>
        <v>27</v>
      </c>
      <c r="B31" s="9">
        <v>43580</v>
      </c>
      <c r="C31" s="8" t="s">
        <v>11</v>
      </c>
      <c r="D31" s="8" t="s">
        <v>5</v>
      </c>
      <c r="E31" s="8" t="s">
        <v>5</v>
      </c>
      <c r="F31" s="8" t="s">
        <v>5</v>
      </c>
      <c r="G31" s="10">
        <f t="shared" si="10"/>
        <v>869632.66000000015</v>
      </c>
      <c r="H31" s="11">
        <f t="shared" si="11"/>
        <v>0.11</v>
      </c>
      <c r="I31" s="12">
        <f t="shared" si="3"/>
        <v>31</v>
      </c>
      <c r="J31" s="13">
        <f t="shared" si="12"/>
        <v>8124.5150054845908</v>
      </c>
      <c r="K31" s="13">
        <f t="shared" si="4"/>
        <v>8124.52</v>
      </c>
      <c r="L31" s="13">
        <f t="shared" si="14"/>
        <v>8124.5150054845908</v>
      </c>
      <c r="M31" s="28">
        <f t="shared" si="15"/>
        <v>97124.574994515409</v>
      </c>
      <c r="N31" s="27">
        <f>N28</f>
        <v>105249.09</v>
      </c>
      <c r="O31" s="13">
        <v>0</v>
      </c>
      <c r="P31" s="13"/>
      <c r="Q31" s="13">
        <f t="shared" si="13"/>
        <v>0</v>
      </c>
      <c r="R31" s="13">
        <f t="shared" si="5"/>
        <v>4.9945154096349142E-3</v>
      </c>
      <c r="S31" s="13">
        <f t="shared" si="6"/>
        <v>4.9945154096349142E-3</v>
      </c>
      <c r="T31" s="13">
        <f t="shared" si="7"/>
        <v>772508.0900000002</v>
      </c>
      <c r="V31" s="24">
        <f t="shared" si="8"/>
        <v>-4.9945149999999997E-3</v>
      </c>
    </row>
    <row r="32" spans="1:24" x14ac:dyDescent="0.25">
      <c r="A32" s="8">
        <f t="shared" si="9"/>
        <v>28</v>
      </c>
      <c r="B32" s="9">
        <v>43610</v>
      </c>
      <c r="C32" s="8" t="s">
        <v>11</v>
      </c>
      <c r="D32" s="8" t="s">
        <v>5</v>
      </c>
      <c r="E32" s="8" t="s">
        <v>11</v>
      </c>
      <c r="F32" s="8" t="s">
        <v>11</v>
      </c>
      <c r="G32" s="10">
        <f t="shared" si="10"/>
        <v>772508.0900000002</v>
      </c>
      <c r="H32" s="11">
        <f t="shared" si="11"/>
        <v>0.11</v>
      </c>
      <c r="I32" s="12">
        <f t="shared" si="3"/>
        <v>30</v>
      </c>
      <c r="J32" s="13">
        <f t="shared" si="12"/>
        <v>6984.3147232932206</v>
      </c>
      <c r="K32" s="13">
        <f t="shared" si="4"/>
        <v>6984.31</v>
      </c>
      <c r="L32" s="13">
        <f t="shared" si="14"/>
        <v>0</v>
      </c>
      <c r="M32" s="28">
        <f t="shared" si="15"/>
        <v>0</v>
      </c>
      <c r="N32" s="13">
        <v>0</v>
      </c>
      <c r="O32" s="13">
        <v>0</v>
      </c>
      <c r="P32" s="13"/>
      <c r="Q32" s="13">
        <f t="shared" si="13"/>
        <v>0</v>
      </c>
      <c r="R32" s="13">
        <f t="shared" si="5"/>
        <v>6984.31</v>
      </c>
      <c r="S32" s="13">
        <f t="shared" si="6"/>
        <v>6984.31</v>
      </c>
      <c r="T32" s="13">
        <f t="shared" si="7"/>
        <v>779492.40000000026</v>
      </c>
      <c r="V32" s="24">
        <f t="shared" si="8"/>
        <v>4.7232929999999999E-3</v>
      </c>
    </row>
    <row r="33" spans="1:24" x14ac:dyDescent="0.25">
      <c r="A33" s="8">
        <f t="shared" si="9"/>
        <v>29</v>
      </c>
      <c r="B33" s="9">
        <v>43641</v>
      </c>
      <c r="C33" s="8" t="s">
        <v>11</v>
      </c>
      <c r="D33" s="8" t="s">
        <v>5</v>
      </c>
      <c r="E33" s="8" t="s">
        <v>11</v>
      </c>
      <c r="F33" s="8" t="s">
        <v>11</v>
      </c>
      <c r="G33" s="10">
        <f t="shared" si="10"/>
        <v>779492.40000000026</v>
      </c>
      <c r="H33" s="11">
        <f t="shared" si="11"/>
        <v>0.11</v>
      </c>
      <c r="I33" s="12">
        <f t="shared" si="3"/>
        <v>31</v>
      </c>
      <c r="J33" s="13">
        <f t="shared" si="12"/>
        <v>7282.3857753477978</v>
      </c>
      <c r="K33" s="13">
        <f t="shared" si="4"/>
        <v>7282.39</v>
      </c>
      <c r="L33" s="13">
        <f t="shared" si="14"/>
        <v>0</v>
      </c>
      <c r="M33" s="28">
        <f t="shared" si="15"/>
        <v>0</v>
      </c>
      <c r="N33" s="13">
        <v>0</v>
      </c>
      <c r="O33" s="13">
        <v>0</v>
      </c>
      <c r="P33" s="13"/>
      <c r="Q33" s="13">
        <f t="shared" si="13"/>
        <v>0</v>
      </c>
      <c r="R33" s="13">
        <f t="shared" si="5"/>
        <v>7282.39</v>
      </c>
      <c r="S33" s="13">
        <f t="shared" si="6"/>
        <v>7282.39</v>
      </c>
      <c r="T33" s="13">
        <f t="shared" si="7"/>
        <v>786774.79000000027</v>
      </c>
      <c r="V33" s="24">
        <f t="shared" si="8"/>
        <v>-4.2246519999999997E-3</v>
      </c>
    </row>
    <row r="34" spans="1:24" x14ac:dyDescent="0.25">
      <c r="A34" s="8">
        <f t="shared" si="9"/>
        <v>30</v>
      </c>
      <c r="B34" s="9">
        <v>43671</v>
      </c>
      <c r="C34" s="8" t="s">
        <v>11</v>
      </c>
      <c r="D34" s="8" t="s">
        <v>5</v>
      </c>
      <c r="E34" s="8" t="s">
        <v>5</v>
      </c>
      <c r="F34" s="8" t="s">
        <v>5</v>
      </c>
      <c r="G34" s="10">
        <f t="shared" si="10"/>
        <v>786774.79000000027</v>
      </c>
      <c r="H34" s="11">
        <f>H33+0.5%</f>
        <v>0.115</v>
      </c>
      <c r="I34" s="12">
        <f t="shared" si="3"/>
        <v>30</v>
      </c>
      <c r="J34" s="13">
        <f t="shared" si="12"/>
        <v>7113.3020958959469</v>
      </c>
      <c r="K34" s="13">
        <f t="shared" si="4"/>
        <v>7113.3</v>
      </c>
      <c r="L34" s="13">
        <f t="shared" si="14"/>
        <v>7113.3020958959469</v>
      </c>
      <c r="M34" s="28">
        <f t="shared" si="15"/>
        <v>98135.787904104043</v>
      </c>
      <c r="N34" s="27">
        <f>N31</f>
        <v>105249.09</v>
      </c>
      <c r="O34" s="13">
        <v>0</v>
      </c>
      <c r="P34" s="13"/>
      <c r="Q34" s="13">
        <f t="shared" si="13"/>
        <v>0</v>
      </c>
      <c r="R34" s="13">
        <f t="shared" si="5"/>
        <v>-2.0958959466952365E-3</v>
      </c>
      <c r="S34" s="13">
        <f t="shared" si="6"/>
        <v>-2.0958959466952365E-3</v>
      </c>
      <c r="T34" s="13">
        <f t="shared" si="7"/>
        <v>688639.00000000035</v>
      </c>
      <c r="V34" s="24">
        <f t="shared" si="8"/>
        <v>2.0958959999999999E-3</v>
      </c>
      <c r="W34" s="3"/>
      <c r="X34" s="5"/>
    </row>
    <row r="35" spans="1:24" x14ac:dyDescent="0.25">
      <c r="A35" s="8">
        <f t="shared" si="9"/>
        <v>31</v>
      </c>
      <c r="B35" s="9">
        <v>43702</v>
      </c>
      <c r="C35" s="8" t="s">
        <v>11</v>
      </c>
      <c r="D35" s="8" t="s">
        <v>5</v>
      </c>
      <c r="E35" s="8" t="s">
        <v>11</v>
      </c>
      <c r="F35" s="8" t="s">
        <v>11</v>
      </c>
      <c r="G35" s="10">
        <f t="shared" si="10"/>
        <v>688639.00000000035</v>
      </c>
      <c r="H35" s="11">
        <f t="shared" si="11"/>
        <v>0.115</v>
      </c>
      <c r="I35" s="12">
        <f t="shared" si="3"/>
        <v>31</v>
      </c>
      <c r="J35" s="13">
        <f t="shared" si="12"/>
        <v>6726.0241095946349</v>
      </c>
      <c r="K35" s="13">
        <f t="shared" si="4"/>
        <v>6726.02</v>
      </c>
      <c r="L35" s="13">
        <f t="shared" si="14"/>
        <v>0</v>
      </c>
      <c r="M35" s="28">
        <f t="shared" si="15"/>
        <v>0</v>
      </c>
      <c r="N35" s="13">
        <v>0</v>
      </c>
      <c r="O35" s="13">
        <v>0</v>
      </c>
      <c r="P35" s="13"/>
      <c r="Q35" s="13">
        <f t="shared" si="13"/>
        <v>0</v>
      </c>
      <c r="R35" s="13">
        <f t="shared" si="5"/>
        <v>6726.02</v>
      </c>
      <c r="S35" s="13">
        <f t="shared" si="6"/>
        <v>6726.02</v>
      </c>
      <c r="T35" s="13">
        <f t="shared" si="7"/>
        <v>695365.02000000037</v>
      </c>
      <c r="V35" s="24">
        <f t="shared" si="8"/>
        <v>4.1095949999999997E-3</v>
      </c>
    </row>
    <row r="36" spans="1:24" x14ac:dyDescent="0.25">
      <c r="A36" s="8">
        <f t="shared" si="9"/>
        <v>32</v>
      </c>
      <c r="B36" s="9">
        <v>43733</v>
      </c>
      <c r="C36" s="8" t="s">
        <v>11</v>
      </c>
      <c r="D36" s="8" t="s">
        <v>5</v>
      </c>
      <c r="E36" s="8" t="s">
        <v>11</v>
      </c>
      <c r="F36" s="8" t="s">
        <v>11</v>
      </c>
      <c r="G36" s="10">
        <f t="shared" si="10"/>
        <v>695365.02000000037</v>
      </c>
      <c r="H36" s="11">
        <f t="shared" si="11"/>
        <v>0.115</v>
      </c>
      <c r="I36" s="12">
        <f t="shared" si="3"/>
        <v>31</v>
      </c>
      <c r="J36" s="13">
        <f t="shared" si="12"/>
        <v>6791.7199898689769</v>
      </c>
      <c r="K36" s="13">
        <f t="shared" si="4"/>
        <v>6791.72</v>
      </c>
      <c r="L36" s="13">
        <f t="shared" si="14"/>
        <v>0</v>
      </c>
      <c r="M36" s="28">
        <f t="shared" si="15"/>
        <v>0</v>
      </c>
      <c r="N36" s="13">
        <v>0</v>
      </c>
      <c r="O36" s="13">
        <v>0</v>
      </c>
      <c r="P36" s="13"/>
      <c r="Q36" s="13">
        <f t="shared" si="13"/>
        <v>0</v>
      </c>
      <c r="R36" s="13">
        <f t="shared" si="5"/>
        <v>6791.72</v>
      </c>
      <c r="S36" s="13">
        <f t="shared" si="6"/>
        <v>6791.72</v>
      </c>
      <c r="T36" s="13">
        <f t="shared" si="7"/>
        <v>702156.74000000034</v>
      </c>
      <c r="V36" s="24">
        <f t="shared" si="8"/>
        <v>-1.0131E-5</v>
      </c>
    </row>
    <row r="37" spans="1:24" x14ac:dyDescent="0.25">
      <c r="A37" s="8">
        <f t="shared" si="9"/>
        <v>33</v>
      </c>
      <c r="B37" s="9">
        <v>43763</v>
      </c>
      <c r="C37" s="8" t="s">
        <v>11</v>
      </c>
      <c r="D37" s="8" t="s">
        <v>5</v>
      </c>
      <c r="E37" s="8" t="s">
        <v>5</v>
      </c>
      <c r="F37" s="8" t="s">
        <v>5</v>
      </c>
      <c r="G37" s="10">
        <f t="shared" si="10"/>
        <v>702156.74000000034</v>
      </c>
      <c r="H37" s="11">
        <f t="shared" si="11"/>
        <v>0.115</v>
      </c>
      <c r="I37" s="12">
        <f t="shared" si="3"/>
        <v>30</v>
      </c>
      <c r="J37" s="13">
        <f t="shared" si="12"/>
        <v>6636.8239706909217</v>
      </c>
      <c r="K37" s="13">
        <f t="shared" si="4"/>
        <v>6636.82</v>
      </c>
      <c r="L37" s="13">
        <f t="shared" si="14"/>
        <v>6636.8239706909217</v>
      </c>
      <c r="M37" s="28">
        <f t="shared" si="15"/>
        <v>109691.12602930907</v>
      </c>
      <c r="N37" s="26">
        <f>ROUND(N1*105%,2)</f>
        <v>116327.95</v>
      </c>
      <c r="O37" s="13">
        <v>0</v>
      </c>
      <c r="P37" s="13"/>
      <c r="Q37" s="13">
        <f t="shared" si="13"/>
        <v>0</v>
      </c>
      <c r="R37" s="13">
        <f t="shared" si="5"/>
        <v>-3.9706909219603403E-3</v>
      </c>
      <c r="S37" s="13">
        <f t="shared" si="6"/>
        <v>-3.9706909219603403E-3</v>
      </c>
      <c r="T37" s="13">
        <f t="shared" si="7"/>
        <v>592465.61000000034</v>
      </c>
      <c r="V37" s="24">
        <f t="shared" si="8"/>
        <v>3.9706910000000002E-3</v>
      </c>
    </row>
    <row r="38" spans="1:24" x14ac:dyDescent="0.25">
      <c r="A38" s="8">
        <f t="shared" si="9"/>
        <v>34</v>
      </c>
      <c r="B38" s="9">
        <v>43794</v>
      </c>
      <c r="C38" s="8" t="s">
        <v>11</v>
      </c>
      <c r="D38" s="8" t="s">
        <v>5</v>
      </c>
      <c r="E38" s="8" t="s">
        <v>11</v>
      </c>
      <c r="F38" s="8" t="s">
        <v>11</v>
      </c>
      <c r="G38" s="10">
        <f t="shared" si="10"/>
        <v>592465.61000000034</v>
      </c>
      <c r="H38" s="11">
        <f t="shared" si="11"/>
        <v>0.115</v>
      </c>
      <c r="I38" s="12">
        <f t="shared" si="3"/>
        <v>31</v>
      </c>
      <c r="J38" s="13">
        <f t="shared" si="12"/>
        <v>5786.6886272663451</v>
      </c>
      <c r="K38" s="13">
        <f t="shared" si="4"/>
        <v>5786.69</v>
      </c>
      <c r="L38" s="13">
        <f t="shared" si="14"/>
        <v>0</v>
      </c>
      <c r="M38" s="28">
        <f t="shared" si="15"/>
        <v>0</v>
      </c>
      <c r="N38" s="13">
        <v>0</v>
      </c>
      <c r="O38" s="13">
        <v>0</v>
      </c>
      <c r="P38" s="13"/>
      <c r="Q38" s="13">
        <f t="shared" si="13"/>
        <v>0</v>
      </c>
      <c r="R38" s="13">
        <f t="shared" si="5"/>
        <v>5786.69</v>
      </c>
      <c r="S38" s="13">
        <f t="shared" si="6"/>
        <v>5786.69</v>
      </c>
      <c r="T38" s="13">
        <f t="shared" si="7"/>
        <v>598252.30000000028</v>
      </c>
      <c r="V38" s="24">
        <f t="shared" si="8"/>
        <v>-1.372734E-3</v>
      </c>
    </row>
    <row r="39" spans="1:24" x14ac:dyDescent="0.25">
      <c r="A39" s="8">
        <f t="shared" si="9"/>
        <v>35</v>
      </c>
      <c r="B39" s="9">
        <v>43824</v>
      </c>
      <c r="C39" s="8" t="s">
        <v>11</v>
      </c>
      <c r="D39" s="8" t="s">
        <v>5</v>
      </c>
      <c r="E39" s="8" t="s">
        <v>11</v>
      </c>
      <c r="F39" s="8" t="s">
        <v>11</v>
      </c>
      <c r="G39" s="10">
        <f t="shared" si="10"/>
        <v>598252.30000000028</v>
      </c>
      <c r="H39" s="11">
        <f t="shared" si="11"/>
        <v>0.115</v>
      </c>
      <c r="I39" s="12">
        <f t="shared" si="3"/>
        <v>30</v>
      </c>
      <c r="J39" s="13">
        <f t="shared" si="12"/>
        <v>5654.7121478139479</v>
      </c>
      <c r="K39" s="13">
        <f t="shared" si="4"/>
        <v>5654.71</v>
      </c>
      <c r="L39" s="13">
        <f t="shared" si="14"/>
        <v>0</v>
      </c>
      <c r="M39" s="28">
        <f t="shared" si="15"/>
        <v>0</v>
      </c>
      <c r="N39" s="13">
        <v>0</v>
      </c>
      <c r="O39" s="13">
        <v>0</v>
      </c>
      <c r="P39" s="13"/>
      <c r="Q39" s="13">
        <f t="shared" si="13"/>
        <v>0</v>
      </c>
      <c r="R39" s="13">
        <f t="shared" si="5"/>
        <v>5654.71</v>
      </c>
      <c r="S39" s="13">
        <f t="shared" si="6"/>
        <v>5654.71</v>
      </c>
      <c r="T39" s="13">
        <f t="shared" si="7"/>
        <v>603907.01000000024</v>
      </c>
      <c r="V39" s="24">
        <f t="shared" si="8"/>
        <v>2.1478140000000001E-3</v>
      </c>
    </row>
    <row r="40" spans="1:24" x14ac:dyDescent="0.25">
      <c r="A40" s="8">
        <f t="shared" si="9"/>
        <v>36</v>
      </c>
      <c r="B40" s="9">
        <v>43855</v>
      </c>
      <c r="C40" s="8" t="s">
        <v>11</v>
      </c>
      <c r="D40" s="8" t="s">
        <v>5</v>
      </c>
      <c r="E40" s="8" t="s">
        <v>5</v>
      </c>
      <c r="F40" s="8" t="s">
        <v>5</v>
      </c>
      <c r="G40" s="10">
        <f t="shared" si="10"/>
        <v>603907.01000000024</v>
      </c>
      <c r="H40" s="11">
        <f t="shared" si="11"/>
        <v>0.115</v>
      </c>
      <c r="I40" s="12">
        <f t="shared" si="3"/>
        <v>31</v>
      </c>
      <c r="J40" s="13">
        <f t="shared" si="12"/>
        <v>5898.4363687729065</v>
      </c>
      <c r="K40" s="13">
        <f t="shared" si="4"/>
        <v>5898.44</v>
      </c>
      <c r="L40" s="13">
        <f t="shared" si="14"/>
        <v>5898.4363687729065</v>
      </c>
      <c r="M40" s="28">
        <f t="shared" si="15"/>
        <v>110429.51363122709</v>
      </c>
      <c r="N40" s="27">
        <f>N37</f>
        <v>116327.95</v>
      </c>
      <c r="O40" s="13">
        <v>0</v>
      </c>
      <c r="P40" s="13"/>
      <c r="Q40" s="13">
        <f t="shared" si="13"/>
        <v>0</v>
      </c>
      <c r="R40" s="13">
        <f t="shared" si="5"/>
        <v>3.6312270931375679E-3</v>
      </c>
      <c r="S40" s="13">
        <f t="shared" si="6"/>
        <v>3.6312270931375679E-3</v>
      </c>
      <c r="T40" s="13">
        <f t="shared" si="7"/>
        <v>493477.50000000023</v>
      </c>
      <c r="V40" s="24">
        <f t="shared" si="8"/>
        <v>-3.6312269999999999E-3</v>
      </c>
    </row>
    <row r="41" spans="1:24" x14ac:dyDescent="0.25">
      <c r="A41" s="8">
        <f t="shared" si="9"/>
        <v>37</v>
      </c>
      <c r="B41" s="9">
        <v>43886</v>
      </c>
      <c r="C41" s="8" t="s">
        <v>11</v>
      </c>
      <c r="D41" s="8" t="s">
        <v>5</v>
      </c>
      <c r="E41" s="8" t="s">
        <v>11</v>
      </c>
      <c r="F41" s="8" t="s">
        <v>11</v>
      </c>
      <c r="G41" s="10">
        <f t="shared" si="10"/>
        <v>493477.50000000023</v>
      </c>
      <c r="H41" s="11">
        <f t="shared" si="11"/>
        <v>0.115</v>
      </c>
      <c r="I41" s="12">
        <f t="shared" si="3"/>
        <v>31</v>
      </c>
      <c r="J41" s="13">
        <f t="shared" si="12"/>
        <v>4819.8519509647822</v>
      </c>
      <c r="K41" s="13">
        <f t="shared" si="4"/>
        <v>4819.8500000000004</v>
      </c>
      <c r="L41" s="13">
        <f t="shared" si="14"/>
        <v>0</v>
      </c>
      <c r="M41" s="28">
        <f t="shared" si="15"/>
        <v>0</v>
      </c>
      <c r="N41" s="13">
        <v>0</v>
      </c>
      <c r="O41" s="13">
        <v>0</v>
      </c>
      <c r="P41" s="13"/>
      <c r="Q41" s="13">
        <f t="shared" si="13"/>
        <v>0</v>
      </c>
      <c r="R41" s="13">
        <f t="shared" si="5"/>
        <v>4819.8500000000004</v>
      </c>
      <c r="S41" s="13">
        <f t="shared" si="6"/>
        <v>4819.8500000000004</v>
      </c>
      <c r="T41" s="13">
        <f t="shared" si="7"/>
        <v>498297.35000000021</v>
      </c>
      <c r="V41" s="24">
        <f t="shared" si="8"/>
        <v>1.950965E-3</v>
      </c>
    </row>
    <row r="42" spans="1:24" x14ac:dyDescent="0.25">
      <c r="A42" s="8">
        <f t="shared" si="9"/>
        <v>38</v>
      </c>
      <c r="B42" s="9">
        <v>43915</v>
      </c>
      <c r="C42" s="8" t="s">
        <v>11</v>
      </c>
      <c r="D42" s="8" t="s">
        <v>5</v>
      </c>
      <c r="E42" s="8" t="s">
        <v>11</v>
      </c>
      <c r="F42" s="8" t="s">
        <v>11</v>
      </c>
      <c r="G42" s="10">
        <f t="shared" si="10"/>
        <v>498297.35000000021</v>
      </c>
      <c r="H42" s="11">
        <f t="shared" si="11"/>
        <v>0.115</v>
      </c>
      <c r="I42" s="12">
        <f t="shared" si="3"/>
        <v>29</v>
      </c>
      <c r="J42" s="13">
        <f t="shared" si="12"/>
        <v>4552.9380119239058</v>
      </c>
      <c r="K42" s="13">
        <f t="shared" si="4"/>
        <v>4552.9399999999996</v>
      </c>
      <c r="L42" s="13">
        <f t="shared" si="14"/>
        <v>0</v>
      </c>
      <c r="M42" s="28">
        <f t="shared" si="15"/>
        <v>0</v>
      </c>
      <c r="N42" s="13">
        <v>0</v>
      </c>
      <c r="O42" s="13">
        <v>0</v>
      </c>
      <c r="P42" s="13"/>
      <c r="Q42" s="13">
        <f t="shared" si="13"/>
        <v>0</v>
      </c>
      <c r="R42" s="13">
        <f t="shared" si="5"/>
        <v>4552.9399999999996</v>
      </c>
      <c r="S42" s="13">
        <f t="shared" si="6"/>
        <v>4552.9399999999996</v>
      </c>
      <c r="T42" s="13">
        <f t="shared" si="7"/>
        <v>502850.29000000021</v>
      </c>
      <c r="V42" s="24">
        <f t="shared" si="8"/>
        <v>-1.9880760000000001E-3</v>
      </c>
    </row>
    <row r="43" spans="1:24" x14ac:dyDescent="0.25">
      <c r="A43" s="8">
        <f t="shared" si="9"/>
        <v>39</v>
      </c>
      <c r="B43" s="9">
        <v>43946</v>
      </c>
      <c r="C43" s="8" t="s">
        <v>11</v>
      </c>
      <c r="D43" s="8" t="s">
        <v>5</v>
      </c>
      <c r="E43" s="8" t="s">
        <v>5</v>
      </c>
      <c r="F43" s="8" t="s">
        <v>5</v>
      </c>
      <c r="G43" s="10">
        <f t="shared" si="10"/>
        <v>502850.29000000021</v>
      </c>
      <c r="H43" s="11">
        <f>H42+0.5%</f>
        <v>0.12000000000000001</v>
      </c>
      <c r="I43" s="12">
        <f t="shared" si="3"/>
        <v>31</v>
      </c>
      <c r="J43" s="13">
        <f t="shared" si="12"/>
        <v>4911.398789595235</v>
      </c>
      <c r="K43" s="13">
        <f t="shared" si="4"/>
        <v>4911.3999999999996</v>
      </c>
      <c r="L43" s="13">
        <f t="shared" si="14"/>
        <v>4911.398789595235</v>
      </c>
      <c r="M43" s="28">
        <f t="shared" si="15"/>
        <v>111416.55121040477</v>
      </c>
      <c r="N43" s="27">
        <f>N40</f>
        <v>116327.95</v>
      </c>
      <c r="O43" s="13">
        <v>0</v>
      </c>
      <c r="P43" s="13"/>
      <c r="Q43" s="13">
        <f t="shared" si="13"/>
        <v>0</v>
      </c>
      <c r="R43" s="13">
        <f t="shared" si="5"/>
        <v>1.2104047646062099E-3</v>
      </c>
      <c r="S43" s="13">
        <f t="shared" si="6"/>
        <v>1.2104047646062099E-3</v>
      </c>
      <c r="T43" s="13">
        <f t="shared" si="7"/>
        <v>391433.74000000022</v>
      </c>
      <c r="V43" s="24">
        <f t="shared" si="8"/>
        <v>-1.2104049999999999E-3</v>
      </c>
      <c r="W43" s="3"/>
      <c r="X43" s="5"/>
    </row>
    <row r="44" spans="1:24" x14ac:dyDescent="0.25">
      <c r="A44" s="8">
        <f t="shared" si="9"/>
        <v>40</v>
      </c>
      <c r="B44" s="9">
        <v>43976</v>
      </c>
      <c r="C44" s="8" t="s">
        <v>11</v>
      </c>
      <c r="D44" s="8" t="s">
        <v>5</v>
      </c>
      <c r="E44" s="8" t="s">
        <v>11</v>
      </c>
      <c r="F44" s="8" t="s">
        <v>11</v>
      </c>
      <c r="G44" s="10">
        <f t="shared" si="10"/>
        <v>391433.74000000022</v>
      </c>
      <c r="H44" s="11">
        <f t="shared" si="11"/>
        <v>0.12000000000000001</v>
      </c>
      <c r="I44" s="12">
        <f t="shared" si="3"/>
        <v>30</v>
      </c>
      <c r="J44" s="13">
        <f t="shared" si="12"/>
        <v>3860.7151293210304</v>
      </c>
      <c r="K44" s="13">
        <f t="shared" si="4"/>
        <v>3860.72</v>
      </c>
      <c r="L44" s="13">
        <f t="shared" si="14"/>
        <v>0</v>
      </c>
      <c r="M44" s="28">
        <f t="shared" si="15"/>
        <v>0</v>
      </c>
      <c r="N44" s="13">
        <v>0</v>
      </c>
      <c r="O44" s="13">
        <v>0</v>
      </c>
      <c r="P44" s="13"/>
      <c r="Q44" s="13">
        <f t="shared" si="13"/>
        <v>0</v>
      </c>
      <c r="R44" s="13">
        <f t="shared" si="5"/>
        <v>3860.72</v>
      </c>
      <c r="S44" s="13">
        <f t="shared" si="6"/>
        <v>3860.72</v>
      </c>
      <c r="T44" s="13">
        <f t="shared" si="7"/>
        <v>395294.4600000002</v>
      </c>
      <c r="V44" s="24">
        <f t="shared" si="8"/>
        <v>-4.8706790000000002E-3</v>
      </c>
    </row>
    <row r="45" spans="1:24" x14ac:dyDescent="0.25">
      <c r="A45" s="8">
        <f t="shared" si="9"/>
        <v>41</v>
      </c>
      <c r="B45" s="9">
        <v>44007</v>
      </c>
      <c r="C45" s="8" t="s">
        <v>11</v>
      </c>
      <c r="D45" s="8" t="s">
        <v>5</v>
      </c>
      <c r="E45" s="8" t="s">
        <v>11</v>
      </c>
      <c r="F45" s="8" t="s">
        <v>11</v>
      </c>
      <c r="G45" s="10">
        <f t="shared" si="10"/>
        <v>395294.4600000002</v>
      </c>
      <c r="H45" s="11">
        <f t="shared" si="11"/>
        <v>0.12000000000000001</v>
      </c>
      <c r="I45" s="12">
        <f t="shared" si="3"/>
        <v>31</v>
      </c>
      <c r="J45" s="13">
        <f t="shared" si="12"/>
        <v>4028.7496257593589</v>
      </c>
      <c r="K45" s="13">
        <f t="shared" si="4"/>
        <v>4028.75</v>
      </c>
      <c r="L45" s="13">
        <f t="shared" si="14"/>
        <v>0</v>
      </c>
      <c r="M45" s="28">
        <f t="shared" si="15"/>
        <v>0</v>
      </c>
      <c r="N45" s="13">
        <v>0</v>
      </c>
      <c r="O45" s="13">
        <v>0</v>
      </c>
      <c r="P45" s="13"/>
      <c r="Q45" s="13">
        <f t="shared" si="13"/>
        <v>0</v>
      </c>
      <c r="R45" s="13">
        <f t="shared" si="5"/>
        <v>4028.75</v>
      </c>
      <c r="S45" s="13">
        <f t="shared" si="6"/>
        <v>4028.75</v>
      </c>
      <c r="T45" s="13">
        <f t="shared" si="7"/>
        <v>399323.2100000002</v>
      </c>
      <c r="V45" s="24">
        <f t="shared" si="8"/>
        <v>-3.7424099999999998E-4</v>
      </c>
    </row>
    <row r="46" spans="1:24" x14ac:dyDescent="0.25">
      <c r="A46" s="8">
        <f t="shared" si="9"/>
        <v>42</v>
      </c>
      <c r="B46" s="9">
        <v>44037</v>
      </c>
      <c r="C46" s="8" t="s">
        <v>11</v>
      </c>
      <c r="D46" s="8" t="s">
        <v>5</v>
      </c>
      <c r="E46" s="8" t="s">
        <v>5</v>
      </c>
      <c r="F46" s="8" t="s">
        <v>5</v>
      </c>
      <c r="G46" s="10">
        <f t="shared" si="10"/>
        <v>399323.2100000002</v>
      </c>
      <c r="H46" s="11">
        <f t="shared" si="11"/>
        <v>0.12000000000000001</v>
      </c>
      <c r="I46" s="12">
        <f t="shared" si="3"/>
        <v>30</v>
      </c>
      <c r="J46" s="13">
        <f t="shared" si="12"/>
        <v>3938.5299161699613</v>
      </c>
      <c r="K46" s="13">
        <f t="shared" si="4"/>
        <v>3938.53</v>
      </c>
      <c r="L46" s="13">
        <f t="shared" si="14"/>
        <v>3938.5299161699613</v>
      </c>
      <c r="M46" s="28">
        <f t="shared" si="15"/>
        <v>134547.12008383003</v>
      </c>
      <c r="N46" s="26">
        <f>ROUND(N1*125%,2)</f>
        <v>138485.65</v>
      </c>
      <c r="O46" s="13">
        <v>0</v>
      </c>
      <c r="P46" s="13"/>
      <c r="Q46" s="13">
        <f t="shared" si="13"/>
        <v>0</v>
      </c>
      <c r="R46" s="13">
        <f t="shared" si="5"/>
        <v>8.3830038875021273E-5</v>
      </c>
      <c r="S46" s="13">
        <f t="shared" si="6"/>
        <v>8.3830038875021273E-5</v>
      </c>
      <c r="T46" s="13">
        <f t="shared" si="7"/>
        <v>264776.0900000002</v>
      </c>
      <c r="V46" s="24">
        <f t="shared" si="8"/>
        <v>-8.3830000000000002E-5</v>
      </c>
    </row>
    <row r="47" spans="1:24" x14ac:dyDescent="0.25">
      <c r="A47" s="8">
        <f t="shared" si="9"/>
        <v>43</v>
      </c>
      <c r="B47" s="9">
        <v>44068</v>
      </c>
      <c r="C47" s="8" t="s">
        <v>11</v>
      </c>
      <c r="D47" s="8" t="s">
        <v>5</v>
      </c>
      <c r="E47" s="8" t="s">
        <v>11</v>
      </c>
      <c r="F47" s="8" t="s">
        <v>11</v>
      </c>
      <c r="G47" s="10">
        <f t="shared" si="10"/>
        <v>264776.0900000002</v>
      </c>
      <c r="H47" s="11">
        <f t="shared" si="11"/>
        <v>0.12000000000000001</v>
      </c>
      <c r="I47" s="12">
        <f t="shared" si="3"/>
        <v>31</v>
      </c>
      <c r="J47" s="13">
        <f t="shared" si="12"/>
        <v>2698.5397923343858</v>
      </c>
      <c r="K47" s="13">
        <f t="shared" si="4"/>
        <v>2698.54</v>
      </c>
      <c r="L47" s="13">
        <f t="shared" si="14"/>
        <v>0</v>
      </c>
      <c r="M47" s="28">
        <f t="shared" si="15"/>
        <v>0</v>
      </c>
      <c r="N47" s="13">
        <v>0</v>
      </c>
      <c r="O47" s="13">
        <v>0</v>
      </c>
      <c r="P47" s="13"/>
      <c r="Q47" s="13">
        <f t="shared" si="13"/>
        <v>0</v>
      </c>
      <c r="R47" s="13">
        <f t="shared" si="5"/>
        <v>2698.54</v>
      </c>
      <c r="S47" s="13">
        <f t="shared" si="6"/>
        <v>2698.54</v>
      </c>
      <c r="T47" s="13">
        <f t="shared" si="7"/>
        <v>267474.63000000018</v>
      </c>
      <c r="V47" s="24">
        <f t="shared" si="8"/>
        <v>-2.0766599999999999E-4</v>
      </c>
    </row>
    <row r="48" spans="1:24" x14ac:dyDescent="0.25">
      <c r="A48" s="8">
        <f t="shared" si="9"/>
        <v>44</v>
      </c>
      <c r="B48" s="9">
        <v>44099</v>
      </c>
      <c r="C48" s="8" t="s">
        <v>11</v>
      </c>
      <c r="D48" s="8" t="s">
        <v>5</v>
      </c>
      <c r="E48" s="8" t="s">
        <v>11</v>
      </c>
      <c r="F48" s="8" t="s">
        <v>11</v>
      </c>
      <c r="G48" s="10">
        <f t="shared" si="10"/>
        <v>267474.63000000018</v>
      </c>
      <c r="H48" s="11">
        <f t="shared" si="11"/>
        <v>0.12000000000000001</v>
      </c>
      <c r="I48" s="12">
        <f t="shared" si="3"/>
        <v>31</v>
      </c>
      <c r="J48" s="13">
        <f t="shared" si="12"/>
        <v>2726.0425967175638</v>
      </c>
      <c r="K48" s="13">
        <f t="shared" si="4"/>
        <v>2726.04</v>
      </c>
      <c r="L48" s="13">
        <f t="shared" si="14"/>
        <v>0</v>
      </c>
      <c r="M48" s="28">
        <f t="shared" si="15"/>
        <v>0</v>
      </c>
      <c r="N48" s="13">
        <v>0</v>
      </c>
      <c r="O48" s="13">
        <v>0</v>
      </c>
      <c r="P48" s="13"/>
      <c r="Q48" s="13">
        <f t="shared" si="13"/>
        <v>0</v>
      </c>
      <c r="R48" s="13">
        <f t="shared" si="5"/>
        <v>2726.04</v>
      </c>
      <c r="S48" s="13">
        <f t="shared" si="6"/>
        <v>2726.04</v>
      </c>
      <c r="T48" s="13">
        <f t="shared" si="7"/>
        <v>270200.67000000016</v>
      </c>
      <c r="V48" s="24">
        <f t="shared" si="8"/>
        <v>2.596718E-3</v>
      </c>
    </row>
    <row r="49" spans="1:24" x14ac:dyDescent="0.25">
      <c r="A49" s="8">
        <f t="shared" si="9"/>
        <v>45</v>
      </c>
      <c r="B49" s="9">
        <v>44129</v>
      </c>
      <c r="C49" s="8" t="s">
        <v>11</v>
      </c>
      <c r="D49" s="8" t="s">
        <v>5</v>
      </c>
      <c r="E49" s="8" t="s">
        <v>5</v>
      </c>
      <c r="F49" s="8" t="s">
        <v>5</v>
      </c>
      <c r="G49" s="10">
        <f t="shared" si="10"/>
        <v>270200.67000000016</v>
      </c>
      <c r="H49" s="11">
        <f t="shared" si="11"/>
        <v>0.12000000000000001</v>
      </c>
      <c r="I49" s="12">
        <f t="shared" si="3"/>
        <v>30</v>
      </c>
      <c r="J49" s="13">
        <f t="shared" si="12"/>
        <v>2664.9955063070429</v>
      </c>
      <c r="K49" s="13">
        <f t="shared" si="4"/>
        <v>2665</v>
      </c>
      <c r="L49" s="13">
        <f t="shared" si="14"/>
        <v>2664.9955063070429</v>
      </c>
      <c r="M49" s="28">
        <f t="shared" si="15"/>
        <v>135820.65449369294</v>
      </c>
      <c r="N49" s="27">
        <f>N46</f>
        <v>138485.65</v>
      </c>
      <c r="O49" s="13">
        <v>0</v>
      </c>
      <c r="P49" s="13"/>
      <c r="Q49" s="13">
        <f t="shared" si="13"/>
        <v>0</v>
      </c>
      <c r="R49" s="13">
        <f t="shared" si="5"/>
        <v>4.4936929571122164E-3</v>
      </c>
      <c r="S49" s="13">
        <f t="shared" si="6"/>
        <v>4.4936929571122164E-3</v>
      </c>
      <c r="T49" s="13">
        <f t="shared" si="7"/>
        <v>134380.02000000016</v>
      </c>
      <c r="V49" s="24">
        <f t="shared" si="8"/>
        <v>-4.493693E-3</v>
      </c>
    </row>
    <row r="50" spans="1:24" x14ac:dyDescent="0.25">
      <c r="A50" s="8">
        <f t="shared" si="9"/>
        <v>46</v>
      </c>
      <c r="B50" s="9">
        <v>44160</v>
      </c>
      <c r="C50" s="8" t="s">
        <v>11</v>
      </c>
      <c r="D50" s="8" t="s">
        <v>5</v>
      </c>
      <c r="E50" s="8" t="s">
        <v>11</v>
      </c>
      <c r="F50" s="8" t="s">
        <v>11</v>
      </c>
      <c r="G50" s="10">
        <f t="shared" si="10"/>
        <v>134380.02000000016</v>
      </c>
      <c r="H50" s="11">
        <f t="shared" si="11"/>
        <v>0.12000000000000001</v>
      </c>
      <c r="I50" s="12">
        <f t="shared" si="3"/>
        <v>31</v>
      </c>
      <c r="J50" s="13">
        <f t="shared" si="12"/>
        <v>1369.5672169919333</v>
      </c>
      <c r="K50" s="13">
        <f t="shared" si="4"/>
        <v>1369.57</v>
      </c>
      <c r="L50" s="13">
        <f t="shared" si="14"/>
        <v>0</v>
      </c>
      <c r="M50" s="28">
        <f t="shared" si="15"/>
        <v>0</v>
      </c>
      <c r="N50" s="13">
        <v>0</v>
      </c>
      <c r="O50" s="13">
        <v>0</v>
      </c>
      <c r="P50" s="13"/>
      <c r="Q50" s="13">
        <f t="shared" si="13"/>
        <v>0</v>
      </c>
      <c r="R50" s="13">
        <f t="shared" si="5"/>
        <v>1369.57</v>
      </c>
      <c r="S50" s="13">
        <f t="shared" si="6"/>
        <v>1369.57</v>
      </c>
      <c r="T50" s="13">
        <f t="shared" si="7"/>
        <v>135749.59000000017</v>
      </c>
      <c r="V50" s="24">
        <f t="shared" si="8"/>
        <v>-2.783008E-3</v>
      </c>
    </row>
    <row r="51" spans="1:24" x14ac:dyDescent="0.25">
      <c r="A51" s="8">
        <f t="shared" si="9"/>
        <v>47</v>
      </c>
      <c r="B51" s="9">
        <v>44190</v>
      </c>
      <c r="C51" s="8" t="s">
        <v>11</v>
      </c>
      <c r="D51" s="8" t="s">
        <v>5</v>
      </c>
      <c r="E51" s="8" t="s">
        <v>11</v>
      </c>
      <c r="F51" s="8" t="s">
        <v>11</v>
      </c>
      <c r="G51" s="10">
        <f t="shared" si="10"/>
        <v>135749.59000000017</v>
      </c>
      <c r="H51" s="11">
        <f t="shared" si="11"/>
        <v>0.12000000000000001</v>
      </c>
      <c r="I51" s="12">
        <f t="shared" si="3"/>
        <v>30</v>
      </c>
      <c r="J51" s="13">
        <f t="shared" si="12"/>
        <v>1338.8972827454265</v>
      </c>
      <c r="K51" s="13">
        <f t="shared" si="4"/>
        <v>1338.9</v>
      </c>
      <c r="L51" s="13">
        <f t="shared" si="14"/>
        <v>0</v>
      </c>
      <c r="M51" s="28">
        <f t="shared" si="15"/>
        <v>0</v>
      </c>
      <c r="N51" s="13">
        <v>0</v>
      </c>
      <c r="O51" s="13">
        <v>0</v>
      </c>
      <c r="P51" s="13"/>
      <c r="Q51" s="13">
        <f t="shared" si="13"/>
        <v>0</v>
      </c>
      <c r="R51" s="13">
        <f t="shared" si="5"/>
        <v>1338.9</v>
      </c>
      <c r="S51" s="13">
        <f t="shared" si="6"/>
        <v>1338.9</v>
      </c>
      <c r="T51" s="13">
        <f>T50-M51+O51+S51-P51</f>
        <v>137088.49000000017</v>
      </c>
      <c r="V51" s="24">
        <f t="shared" si="8"/>
        <v>-2.717255E-3</v>
      </c>
    </row>
    <row r="52" spans="1:24" x14ac:dyDescent="0.25">
      <c r="A52" s="8">
        <f t="shared" si="9"/>
        <v>48</v>
      </c>
      <c r="B52" s="9">
        <v>44221</v>
      </c>
      <c r="C52" s="8" t="s">
        <v>11</v>
      </c>
      <c r="D52" s="8" t="s">
        <v>5</v>
      </c>
      <c r="E52" s="8" t="s">
        <v>5</v>
      </c>
      <c r="F52" s="8" t="s">
        <v>5</v>
      </c>
      <c r="G52" s="10">
        <f t="shared" si="10"/>
        <v>137088.49000000017</v>
      </c>
      <c r="H52" s="11">
        <f t="shared" si="11"/>
        <v>0.12000000000000001</v>
      </c>
      <c r="I52" s="12">
        <f t="shared" si="3"/>
        <v>31</v>
      </c>
      <c r="J52" s="13">
        <f t="shared" si="12"/>
        <v>1397.1731260326731</v>
      </c>
      <c r="K52" s="13">
        <f t="shared" si="4"/>
        <v>1397.17</v>
      </c>
      <c r="L52" s="13">
        <f t="shared" si="14"/>
        <v>1397.1731260326731</v>
      </c>
      <c r="M52" s="27">
        <f>T51</f>
        <v>137088.49000000017</v>
      </c>
      <c r="N52" s="27">
        <f>M52+L52</f>
        <v>138485.66312603283</v>
      </c>
      <c r="O52" s="13">
        <v>0</v>
      </c>
      <c r="P52" s="13"/>
      <c r="Q52" s="13">
        <f t="shared" si="13"/>
        <v>0</v>
      </c>
      <c r="R52" s="13">
        <f t="shared" si="5"/>
        <v>-3.1260326729807275E-3</v>
      </c>
      <c r="S52" s="13">
        <f t="shared" si="6"/>
        <v>-3.1260326729807275E-3</v>
      </c>
      <c r="T52" s="13">
        <f t="shared" si="7"/>
        <v>-3.1260326729807275E-3</v>
      </c>
      <c r="W52" s="3"/>
      <c r="X52" s="5"/>
    </row>
    <row r="53" spans="1:24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6">
        <f>SUM(J3:J52)</f>
        <v>333571.82556089631</v>
      </c>
      <c r="K53" s="16"/>
      <c r="L53" s="16">
        <f>SUM(L3:L52)</f>
        <v>81535.079711844926</v>
      </c>
      <c r="M53" s="16">
        <f>SUM(M3:M52)</f>
        <v>1252036.7634141881</v>
      </c>
      <c r="N53" s="16">
        <f>SUM(N3:N52)</f>
        <v>1333571.8431260325</v>
      </c>
      <c r="O53" s="15"/>
      <c r="P53" s="15"/>
      <c r="Q53" s="16">
        <f>SUM(Q3:Q52)</f>
        <v>10000</v>
      </c>
      <c r="R53" s="15"/>
      <c r="S53" s="16">
        <f>SUM(S3:S52)</f>
        <v>252036.76028815506</v>
      </c>
      <c r="T53" s="15"/>
    </row>
  </sheetData>
  <dataValidations count="2">
    <dataValidation type="list" allowBlank="1" showInputMessage="1" showErrorMessage="1" sqref="S1">
      <formula1>"DD, PS, FI, ET, NI"</formula1>
    </dataValidation>
    <dataValidation type="list" allowBlank="1" showInputMessage="1" showErrorMessage="1" sqref="H1">
      <formula1>"PD,AD"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X53"/>
  <sheetViews>
    <sheetView workbookViewId="0">
      <pane ySplit="2" topLeftCell="A31" activePane="bottomLeft" state="frozen"/>
      <selection pane="bottomLeft" activeCell="K37" sqref="K37"/>
    </sheetView>
  </sheetViews>
  <sheetFormatPr defaultRowHeight="15" x14ac:dyDescent="0.25"/>
  <cols>
    <col min="1" max="1" width="5.5703125" style="1" bestFit="1" customWidth="1"/>
    <col min="2" max="2" width="10.140625" style="1" bestFit="1" customWidth="1"/>
    <col min="3" max="3" width="6.140625" style="1" bestFit="1" customWidth="1"/>
    <col min="4" max="4" width="4.28515625" style="1" bestFit="1" customWidth="1"/>
    <col min="5" max="5" width="7" style="1" bestFit="1" customWidth="1"/>
    <col min="6" max="6" width="4.42578125" style="1" bestFit="1" customWidth="1"/>
    <col min="7" max="7" width="13.7109375" style="1" bestFit="1" customWidth="1"/>
    <col min="8" max="8" width="7.140625" style="1" bestFit="1" customWidth="1"/>
    <col min="9" max="9" width="5.140625" style="1" bestFit="1" customWidth="1"/>
    <col min="10" max="10" width="18" style="1" bestFit="1" customWidth="1"/>
    <col min="11" max="11" width="18" style="1" customWidth="1"/>
    <col min="12" max="12" width="13.28515625" style="1" bestFit="1" customWidth="1"/>
    <col min="13" max="14" width="12.5703125" style="1" bestFit="1" customWidth="1"/>
    <col min="15" max="15" width="13.5703125" style="1" bestFit="1" customWidth="1"/>
    <col min="16" max="16" width="11" style="1" bestFit="1" customWidth="1"/>
    <col min="17" max="17" width="11" style="1" customWidth="1"/>
    <col min="18" max="18" width="11.140625" style="1" bestFit="1" customWidth="1"/>
    <col min="19" max="19" width="11" style="1" bestFit="1" customWidth="1"/>
    <col min="20" max="20" width="12.5703125" style="1" bestFit="1" customWidth="1"/>
    <col min="21" max="21" width="9.140625" style="1"/>
    <col min="22" max="22" width="10.7109375" style="1" hidden="1" customWidth="1"/>
    <col min="23" max="23" width="16.5703125" style="1" bestFit="1" customWidth="1"/>
    <col min="24" max="24" width="12.28515625" style="1" bestFit="1" customWidth="1"/>
    <col min="25" max="16384" width="9.140625" style="1"/>
  </cols>
  <sheetData>
    <row r="1" spans="1:24" x14ac:dyDescent="0.25">
      <c r="G1" s="1" t="s">
        <v>21</v>
      </c>
      <c r="H1" s="17" t="s">
        <v>26</v>
      </c>
      <c r="J1" s="1" t="s">
        <v>33</v>
      </c>
      <c r="K1" s="1" t="s">
        <v>34</v>
      </c>
      <c r="M1" s="5"/>
      <c r="N1" s="3">
        <v>110788.52</v>
      </c>
      <c r="O1" s="5">
        <f>N49-N52</f>
        <v>-1000328.7850737562</v>
      </c>
      <c r="Q1" s="3" t="s">
        <v>22</v>
      </c>
      <c r="R1" s="3">
        <v>10000</v>
      </c>
      <c r="S1" s="17" t="s">
        <v>30</v>
      </c>
      <c r="T1" s="4">
        <f>ROUND(IF(S1="FI",R1,IF(S1="NI",R1/5,IF(S1="ET",R1/48,0))),2)</f>
        <v>10000</v>
      </c>
    </row>
    <row r="2" spans="1:24" s="2" customFormat="1" x14ac:dyDescent="0.25">
      <c r="A2" s="6" t="s">
        <v>3</v>
      </c>
      <c r="B2" s="7" t="s">
        <v>0</v>
      </c>
      <c r="C2" s="7" t="s">
        <v>19</v>
      </c>
      <c r="D2" s="7" t="s">
        <v>6</v>
      </c>
      <c r="E2" s="7" t="s">
        <v>13</v>
      </c>
      <c r="F2" s="7" t="s">
        <v>7</v>
      </c>
      <c r="G2" s="7" t="s">
        <v>14</v>
      </c>
      <c r="H2" s="7" t="s">
        <v>2</v>
      </c>
      <c r="I2" s="7" t="s">
        <v>1</v>
      </c>
      <c r="J2" s="7" t="s">
        <v>15</v>
      </c>
      <c r="K2" s="7" t="s">
        <v>28</v>
      </c>
      <c r="L2" s="7" t="s">
        <v>16</v>
      </c>
      <c r="M2" s="7" t="s">
        <v>10</v>
      </c>
      <c r="N2" s="7" t="s">
        <v>9</v>
      </c>
      <c r="O2" s="7" t="s">
        <v>8</v>
      </c>
      <c r="P2" s="7" t="s">
        <v>20</v>
      </c>
      <c r="Q2" s="7" t="s">
        <v>24</v>
      </c>
      <c r="R2" s="7" t="s">
        <v>17</v>
      </c>
      <c r="S2" s="7" t="s">
        <v>25</v>
      </c>
      <c r="T2" s="7" t="s">
        <v>4</v>
      </c>
      <c r="V2" s="2" t="s">
        <v>29</v>
      </c>
      <c r="W2" s="2" t="s">
        <v>36</v>
      </c>
      <c r="X2" s="2" t="s">
        <v>37</v>
      </c>
    </row>
    <row r="3" spans="1:24" x14ac:dyDescent="0.25">
      <c r="A3" s="8">
        <v>0</v>
      </c>
      <c r="B3" s="9">
        <v>42745</v>
      </c>
      <c r="C3" s="9"/>
      <c r="D3" s="8" t="s">
        <v>11</v>
      </c>
      <c r="E3" s="8" t="s">
        <v>11</v>
      </c>
      <c r="F3" s="8" t="s">
        <v>11</v>
      </c>
      <c r="G3" s="10">
        <v>0</v>
      </c>
      <c r="H3" s="11">
        <v>0.1</v>
      </c>
      <c r="I3" s="12">
        <v>0</v>
      </c>
      <c r="J3" s="13">
        <v>0</v>
      </c>
      <c r="K3" s="13"/>
      <c r="L3" s="13">
        <v>0</v>
      </c>
      <c r="M3" s="13">
        <v>0</v>
      </c>
      <c r="N3" s="13">
        <f>IF(F3&lt;&gt;"Y",0,IF(A3=24,(G3+L3),#REF!))</f>
        <v>0</v>
      </c>
      <c r="O3" s="13">
        <v>1100000</v>
      </c>
      <c r="P3" s="13">
        <v>100000</v>
      </c>
      <c r="Q3" s="13">
        <v>0</v>
      </c>
      <c r="R3" s="13">
        <v>0</v>
      </c>
      <c r="S3" s="13">
        <f>IF(D3="Y",R3,0)</f>
        <v>0</v>
      </c>
      <c r="T3" s="13">
        <f>IF(S1="PS",O3-P3+R1,O3-P3)</f>
        <v>1000000</v>
      </c>
    </row>
    <row r="4" spans="1:24" x14ac:dyDescent="0.25">
      <c r="A4" s="18" t="s">
        <v>12</v>
      </c>
      <c r="B4" s="19">
        <v>42760</v>
      </c>
      <c r="C4" s="19" t="s">
        <v>11</v>
      </c>
      <c r="D4" s="18" t="s">
        <v>11</v>
      </c>
      <c r="E4" s="18" t="s">
        <v>5</v>
      </c>
      <c r="F4" s="18" t="s">
        <v>11</v>
      </c>
      <c r="G4" s="25">
        <f>T3</f>
        <v>1000000</v>
      </c>
      <c r="H4" s="21">
        <f>H3</f>
        <v>0.1</v>
      </c>
      <c r="I4" s="22">
        <f>IF($H$1="PD",(360*(YEAR(B4)-YEAR(B3)))+(30*(MONTH(B4)-MONTH(B3)))+(DAY(B4)-DAY(B3)),B4-B3)</f>
        <v>15</v>
      </c>
      <c r="J4" s="23">
        <f>G4*H3*I4/365</f>
        <v>4109.58904109589</v>
      </c>
      <c r="K4" s="23">
        <f>ROUND(J4,2)</f>
        <v>4109.59</v>
      </c>
      <c r="L4" s="23">
        <f t="shared" ref="L4:L16" si="0">IF(F4="N",IF(E4="Y",K4+R3-S3,0),IF(N4&gt;=(K4+R3-S3),(K4+R3-S3),N4))</f>
        <v>4109.59</v>
      </c>
      <c r="M4" s="23">
        <f t="shared" ref="M4:M16" si="1">N4-L4</f>
        <v>0</v>
      </c>
      <c r="N4" s="23">
        <f t="shared" ref="N4:N16" si="2">IF(F4="Y",$N$1,L4)</f>
        <v>4109.59</v>
      </c>
      <c r="O4" s="23">
        <v>0</v>
      </c>
      <c r="P4" s="23"/>
      <c r="Q4" s="23">
        <v>0</v>
      </c>
      <c r="R4" s="23">
        <f>R3-S3+K4-L4</f>
        <v>0</v>
      </c>
      <c r="S4" s="23">
        <f>IF(D4="Y",R4,0)</f>
        <v>0</v>
      </c>
      <c r="T4" s="23">
        <f>T3-M4+O4+S4-P4</f>
        <v>1000000</v>
      </c>
      <c r="V4" s="24">
        <f>ROUND(J4-K4,9)</f>
        <v>-9.5890400000000001E-4</v>
      </c>
    </row>
    <row r="5" spans="1:24" x14ac:dyDescent="0.25">
      <c r="A5" s="18">
        <v>1</v>
      </c>
      <c r="B5" s="19">
        <v>42791</v>
      </c>
      <c r="C5" s="19" t="s">
        <v>5</v>
      </c>
      <c r="D5" s="18" t="s">
        <v>11</v>
      </c>
      <c r="E5" s="18" t="s">
        <v>5</v>
      </c>
      <c r="F5" s="18" t="s">
        <v>11</v>
      </c>
      <c r="G5" s="25">
        <f>T4</f>
        <v>1000000</v>
      </c>
      <c r="H5" s="21">
        <f>H4</f>
        <v>0.1</v>
      </c>
      <c r="I5" s="22">
        <f t="shared" ref="I5:I52" si="3">IF($H$1="PD",(360*(YEAR(B5)-YEAR(B4)))+(30*(MONTH(B5)-MONTH(B4)))+(DAY(B5)-DAY(B4)),B5-B4)</f>
        <v>31</v>
      </c>
      <c r="J5" s="23">
        <f>(G5*H4*I5/365)+V4</f>
        <v>8493.1497260275064</v>
      </c>
      <c r="K5" s="23">
        <f t="shared" ref="K5:K52" si="4">ROUND(J5,2)</f>
        <v>8493.15</v>
      </c>
      <c r="L5" s="23">
        <f t="shared" si="0"/>
        <v>8493.15</v>
      </c>
      <c r="M5" s="23">
        <f t="shared" si="1"/>
        <v>0</v>
      </c>
      <c r="N5" s="23">
        <f t="shared" si="2"/>
        <v>8493.15</v>
      </c>
      <c r="O5" s="23">
        <v>0</v>
      </c>
      <c r="P5" s="23"/>
      <c r="Q5" s="23">
        <f>IF(S1="FI",R1,T1)</f>
        <v>10000</v>
      </c>
      <c r="R5" s="23">
        <f t="shared" ref="R5:R52" si="5">R4-S4+K5-L5</f>
        <v>0</v>
      </c>
      <c r="S5" s="23">
        <f t="shared" ref="S5:S52" si="6">IF(D5="Y",R5,0)</f>
        <v>0</v>
      </c>
      <c r="T5" s="23">
        <f t="shared" ref="T5:T52" si="7">T4-M5+O5+S5-P5</f>
        <v>1000000</v>
      </c>
      <c r="V5" s="24">
        <f t="shared" ref="V5:V51" si="8">ROUND(J5-K5,9)</f>
        <v>-2.7397199999999999E-4</v>
      </c>
    </row>
    <row r="6" spans="1:24" x14ac:dyDescent="0.25">
      <c r="A6" s="18">
        <f t="shared" ref="A6:A52" si="9">A5+1</f>
        <v>2</v>
      </c>
      <c r="B6" s="19">
        <v>42819</v>
      </c>
      <c r="C6" s="19" t="s">
        <v>5</v>
      </c>
      <c r="D6" s="18" t="s">
        <v>11</v>
      </c>
      <c r="E6" s="18" t="s">
        <v>5</v>
      </c>
      <c r="F6" s="18" t="s">
        <v>11</v>
      </c>
      <c r="G6" s="25">
        <f t="shared" ref="G6:G52" si="10">T5</f>
        <v>1000000</v>
      </c>
      <c r="H6" s="21">
        <f t="shared" ref="H6:H52" si="11">H5</f>
        <v>0.1</v>
      </c>
      <c r="I6" s="22">
        <f t="shared" si="3"/>
        <v>28</v>
      </c>
      <c r="J6" s="23">
        <f t="shared" ref="J6:J52" si="12">(G6*H5*I6/365)+V5</f>
        <v>7671.2326027403287</v>
      </c>
      <c r="K6" s="23">
        <f t="shared" si="4"/>
        <v>7671.23</v>
      </c>
      <c r="L6" s="23">
        <f t="shared" si="0"/>
        <v>7671.23</v>
      </c>
      <c r="M6" s="23">
        <f t="shared" si="1"/>
        <v>0</v>
      </c>
      <c r="N6" s="23">
        <f t="shared" si="2"/>
        <v>7671.23</v>
      </c>
      <c r="O6" s="23">
        <v>0</v>
      </c>
      <c r="P6" s="23"/>
      <c r="Q6" s="23">
        <f>IF(OR($S$1="NI",$S$1="ET"),$T$1,0)</f>
        <v>0</v>
      </c>
      <c r="R6" s="23">
        <f t="shared" si="5"/>
        <v>0</v>
      </c>
      <c r="S6" s="23">
        <f t="shared" si="6"/>
        <v>0</v>
      </c>
      <c r="T6" s="23">
        <f t="shared" si="7"/>
        <v>1000000</v>
      </c>
      <c r="V6" s="24">
        <f t="shared" si="8"/>
        <v>2.6027400000000001E-3</v>
      </c>
    </row>
    <row r="7" spans="1:24" x14ac:dyDescent="0.25">
      <c r="A7" s="18">
        <f t="shared" si="9"/>
        <v>3</v>
      </c>
      <c r="B7" s="19">
        <v>42850</v>
      </c>
      <c r="C7" s="19" t="s">
        <v>5</v>
      </c>
      <c r="D7" s="18" t="s">
        <v>11</v>
      </c>
      <c r="E7" s="18" t="s">
        <v>5</v>
      </c>
      <c r="F7" s="18" t="s">
        <v>11</v>
      </c>
      <c r="G7" s="25">
        <f t="shared" si="10"/>
        <v>1000000</v>
      </c>
      <c r="H7" s="21">
        <f t="shared" si="11"/>
        <v>0.1</v>
      </c>
      <c r="I7" s="22">
        <f t="shared" si="3"/>
        <v>31</v>
      </c>
      <c r="J7" s="23">
        <f t="shared" si="12"/>
        <v>8493.1532876715064</v>
      </c>
      <c r="K7" s="23">
        <f t="shared" si="4"/>
        <v>8493.15</v>
      </c>
      <c r="L7" s="23">
        <f t="shared" si="0"/>
        <v>8493.15</v>
      </c>
      <c r="M7" s="23">
        <f t="shared" si="1"/>
        <v>0</v>
      </c>
      <c r="N7" s="23">
        <f t="shared" si="2"/>
        <v>8493.15</v>
      </c>
      <c r="O7" s="23">
        <v>0</v>
      </c>
      <c r="P7" s="23"/>
      <c r="Q7" s="23">
        <f>IF(OR($S$1="NI",$S$1="ET"),$T$1,0)</f>
        <v>0</v>
      </c>
      <c r="R7" s="23">
        <f t="shared" si="5"/>
        <v>0</v>
      </c>
      <c r="S7" s="23">
        <f t="shared" si="6"/>
        <v>0</v>
      </c>
      <c r="T7" s="23">
        <f t="shared" si="7"/>
        <v>1000000</v>
      </c>
      <c r="V7" s="24">
        <f t="shared" si="8"/>
        <v>3.2876720000000002E-3</v>
      </c>
    </row>
    <row r="8" spans="1:24" x14ac:dyDescent="0.25">
      <c r="A8" s="18">
        <f t="shared" si="9"/>
        <v>4</v>
      </c>
      <c r="B8" s="19">
        <v>42880</v>
      </c>
      <c r="C8" s="19" t="s">
        <v>5</v>
      </c>
      <c r="D8" s="18" t="s">
        <v>11</v>
      </c>
      <c r="E8" s="18" t="s">
        <v>5</v>
      </c>
      <c r="F8" s="18" t="s">
        <v>11</v>
      </c>
      <c r="G8" s="25">
        <f t="shared" si="10"/>
        <v>1000000</v>
      </c>
      <c r="H8" s="21">
        <f t="shared" si="11"/>
        <v>0.1</v>
      </c>
      <c r="I8" s="22">
        <f t="shared" si="3"/>
        <v>30</v>
      </c>
      <c r="J8" s="23">
        <f t="shared" si="12"/>
        <v>8219.1813698637798</v>
      </c>
      <c r="K8" s="23">
        <f t="shared" si="4"/>
        <v>8219.18</v>
      </c>
      <c r="L8" s="23">
        <f t="shared" si="0"/>
        <v>8219.18</v>
      </c>
      <c r="M8" s="23">
        <f t="shared" si="1"/>
        <v>0</v>
      </c>
      <c r="N8" s="23">
        <f t="shared" si="2"/>
        <v>8219.18</v>
      </c>
      <c r="O8" s="23">
        <v>0</v>
      </c>
      <c r="P8" s="23"/>
      <c r="Q8" s="23">
        <f>IF(OR($S$1="NI",$S$1="ET"),$T$1,0)</f>
        <v>0</v>
      </c>
      <c r="R8" s="23">
        <f t="shared" si="5"/>
        <v>0</v>
      </c>
      <c r="S8" s="23">
        <f t="shared" si="6"/>
        <v>0</v>
      </c>
      <c r="T8" s="23">
        <f t="shared" si="7"/>
        <v>1000000</v>
      </c>
      <c r="V8" s="24">
        <f t="shared" si="8"/>
        <v>1.3698639999999999E-3</v>
      </c>
    </row>
    <row r="9" spans="1:24" x14ac:dyDescent="0.25">
      <c r="A9" s="18">
        <f t="shared" si="9"/>
        <v>5</v>
      </c>
      <c r="B9" s="19">
        <v>42911</v>
      </c>
      <c r="C9" s="19" t="s">
        <v>5</v>
      </c>
      <c r="D9" s="18" t="s">
        <v>11</v>
      </c>
      <c r="E9" s="18" t="s">
        <v>5</v>
      </c>
      <c r="F9" s="18" t="s">
        <v>11</v>
      </c>
      <c r="G9" s="25">
        <f t="shared" si="10"/>
        <v>1000000</v>
      </c>
      <c r="H9" s="21">
        <f t="shared" si="11"/>
        <v>0.1</v>
      </c>
      <c r="I9" s="22">
        <f t="shared" si="3"/>
        <v>31</v>
      </c>
      <c r="J9" s="23">
        <f t="shared" si="12"/>
        <v>8493.152054795506</v>
      </c>
      <c r="K9" s="23">
        <f t="shared" si="4"/>
        <v>8493.15</v>
      </c>
      <c r="L9" s="23">
        <f t="shared" si="0"/>
        <v>8493.15</v>
      </c>
      <c r="M9" s="23">
        <f t="shared" si="1"/>
        <v>0</v>
      </c>
      <c r="N9" s="23">
        <f t="shared" si="2"/>
        <v>8493.15</v>
      </c>
      <c r="O9" s="23">
        <v>0</v>
      </c>
      <c r="P9" s="23"/>
      <c r="Q9" s="23">
        <f>IF(OR($S$1="NI",$S$1="ET"),$T$1,0)</f>
        <v>0</v>
      </c>
      <c r="R9" s="23">
        <f t="shared" si="5"/>
        <v>0</v>
      </c>
      <c r="S9" s="23">
        <f t="shared" si="6"/>
        <v>0</v>
      </c>
      <c r="T9" s="23">
        <f t="shared" si="7"/>
        <v>1000000</v>
      </c>
      <c r="V9" s="24">
        <f t="shared" si="8"/>
        <v>2.0547959999999998E-3</v>
      </c>
    </row>
    <row r="10" spans="1:24" x14ac:dyDescent="0.25">
      <c r="A10" s="18">
        <f t="shared" si="9"/>
        <v>6</v>
      </c>
      <c r="B10" s="19">
        <v>42941</v>
      </c>
      <c r="C10" s="19" t="s">
        <v>5</v>
      </c>
      <c r="D10" s="18" t="s">
        <v>11</v>
      </c>
      <c r="E10" s="18" t="s">
        <v>5</v>
      </c>
      <c r="F10" s="18" t="s">
        <v>11</v>
      </c>
      <c r="G10" s="25">
        <f t="shared" si="10"/>
        <v>1000000</v>
      </c>
      <c r="H10" s="21">
        <f t="shared" si="11"/>
        <v>0.1</v>
      </c>
      <c r="I10" s="22">
        <f t="shared" si="3"/>
        <v>30</v>
      </c>
      <c r="J10" s="23">
        <f t="shared" si="12"/>
        <v>8219.1801369877794</v>
      </c>
      <c r="K10" s="23">
        <f t="shared" si="4"/>
        <v>8219.18</v>
      </c>
      <c r="L10" s="23">
        <f t="shared" si="0"/>
        <v>8219.18</v>
      </c>
      <c r="M10" s="23">
        <f t="shared" si="1"/>
        <v>0</v>
      </c>
      <c r="N10" s="23">
        <f t="shared" si="2"/>
        <v>8219.18</v>
      </c>
      <c r="O10" s="23">
        <v>0</v>
      </c>
      <c r="P10" s="23"/>
      <c r="Q10" s="23">
        <f t="shared" ref="Q10:Q52" si="13">IF($S$1="ET",$T$1,0)</f>
        <v>0</v>
      </c>
      <c r="R10" s="23">
        <f t="shared" si="5"/>
        <v>0</v>
      </c>
      <c r="S10" s="23">
        <f t="shared" si="6"/>
        <v>0</v>
      </c>
      <c r="T10" s="23">
        <f t="shared" si="7"/>
        <v>1000000</v>
      </c>
      <c r="V10" s="24">
        <f t="shared" si="8"/>
        <v>1.36988E-4</v>
      </c>
    </row>
    <row r="11" spans="1:24" x14ac:dyDescent="0.25">
      <c r="A11" s="18">
        <f t="shared" si="9"/>
        <v>7</v>
      </c>
      <c r="B11" s="19">
        <v>42972</v>
      </c>
      <c r="C11" s="19" t="s">
        <v>5</v>
      </c>
      <c r="D11" s="18" t="s">
        <v>11</v>
      </c>
      <c r="E11" s="18" t="s">
        <v>5</v>
      </c>
      <c r="F11" s="18" t="s">
        <v>11</v>
      </c>
      <c r="G11" s="25">
        <f t="shared" si="10"/>
        <v>1000000</v>
      </c>
      <c r="H11" s="21">
        <f t="shared" si="11"/>
        <v>0.1</v>
      </c>
      <c r="I11" s="22">
        <f t="shared" si="3"/>
        <v>31</v>
      </c>
      <c r="J11" s="23">
        <f t="shared" si="12"/>
        <v>8493.1508219195057</v>
      </c>
      <c r="K11" s="23">
        <f t="shared" si="4"/>
        <v>8493.15</v>
      </c>
      <c r="L11" s="23">
        <f t="shared" si="0"/>
        <v>8493.15</v>
      </c>
      <c r="M11" s="23">
        <f t="shared" si="1"/>
        <v>0</v>
      </c>
      <c r="N11" s="23">
        <f t="shared" si="2"/>
        <v>8493.15</v>
      </c>
      <c r="O11" s="23">
        <v>0</v>
      </c>
      <c r="P11" s="23"/>
      <c r="Q11" s="23">
        <f t="shared" si="13"/>
        <v>0</v>
      </c>
      <c r="R11" s="23">
        <f t="shared" si="5"/>
        <v>0</v>
      </c>
      <c r="S11" s="23">
        <f t="shared" si="6"/>
        <v>0</v>
      </c>
      <c r="T11" s="23">
        <f t="shared" si="7"/>
        <v>1000000</v>
      </c>
      <c r="V11" s="24">
        <f t="shared" si="8"/>
        <v>8.2191999999999996E-4</v>
      </c>
    </row>
    <row r="12" spans="1:24" x14ac:dyDescent="0.25">
      <c r="A12" s="18">
        <f t="shared" si="9"/>
        <v>8</v>
      </c>
      <c r="B12" s="19">
        <v>43003</v>
      </c>
      <c r="C12" s="19" t="s">
        <v>5</v>
      </c>
      <c r="D12" s="18" t="s">
        <v>11</v>
      </c>
      <c r="E12" s="18" t="s">
        <v>5</v>
      </c>
      <c r="F12" s="18" t="s">
        <v>11</v>
      </c>
      <c r="G12" s="25">
        <f t="shared" si="10"/>
        <v>1000000</v>
      </c>
      <c r="H12" s="21">
        <f t="shared" si="11"/>
        <v>0.1</v>
      </c>
      <c r="I12" s="22">
        <f t="shared" si="3"/>
        <v>31</v>
      </c>
      <c r="J12" s="23">
        <f t="shared" si="12"/>
        <v>8493.1515068515073</v>
      </c>
      <c r="K12" s="23">
        <f t="shared" si="4"/>
        <v>8493.15</v>
      </c>
      <c r="L12" s="23">
        <f t="shared" si="0"/>
        <v>8493.15</v>
      </c>
      <c r="M12" s="23">
        <f t="shared" si="1"/>
        <v>0</v>
      </c>
      <c r="N12" s="23">
        <f t="shared" si="2"/>
        <v>8493.15</v>
      </c>
      <c r="O12" s="23">
        <v>0</v>
      </c>
      <c r="P12" s="23"/>
      <c r="Q12" s="23">
        <f t="shared" si="13"/>
        <v>0</v>
      </c>
      <c r="R12" s="23">
        <f t="shared" si="5"/>
        <v>0</v>
      </c>
      <c r="S12" s="23">
        <f t="shared" si="6"/>
        <v>0</v>
      </c>
      <c r="T12" s="23">
        <f t="shared" si="7"/>
        <v>1000000</v>
      </c>
      <c r="V12" s="24">
        <f t="shared" si="8"/>
        <v>1.5068519999999999E-3</v>
      </c>
    </row>
    <row r="13" spans="1:24" x14ac:dyDescent="0.25">
      <c r="A13" s="18">
        <f t="shared" si="9"/>
        <v>9</v>
      </c>
      <c r="B13" s="19">
        <v>43033</v>
      </c>
      <c r="C13" s="19" t="s">
        <v>5</v>
      </c>
      <c r="D13" s="18" t="s">
        <v>11</v>
      </c>
      <c r="E13" s="18" t="s">
        <v>5</v>
      </c>
      <c r="F13" s="18" t="s">
        <v>11</v>
      </c>
      <c r="G13" s="25">
        <f t="shared" si="10"/>
        <v>1000000</v>
      </c>
      <c r="H13" s="21">
        <f t="shared" si="11"/>
        <v>0.1</v>
      </c>
      <c r="I13" s="22">
        <f t="shared" si="3"/>
        <v>30</v>
      </c>
      <c r="J13" s="23">
        <f t="shared" si="12"/>
        <v>8219.1795890437807</v>
      </c>
      <c r="K13" s="23">
        <f t="shared" si="4"/>
        <v>8219.18</v>
      </c>
      <c r="L13" s="23">
        <f t="shared" si="0"/>
        <v>8219.18</v>
      </c>
      <c r="M13" s="23">
        <f t="shared" si="1"/>
        <v>0</v>
      </c>
      <c r="N13" s="23">
        <f t="shared" si="2"/>
        <v>8219.18</v>
      </c>
      <c r="O13" s="23">
        <v>0</v>
      </c>
      <c r="P13" s="23"/>
      <c r="Q13" s="23">
        <f t="shared" si="13"/>
        <v>0</v>
      </c>
      <c r="R13" s="23">
        <f t="shared" si="5"/>
        <v>0</v>
      </c>
      <c r="S13" s="23">
        <f t="shared" si="6"/>
        <v>0</v>
      </c>
      <c r="T13" s="23">
        <f t="shared" si="7"/>
        <v>1000000</v>
      </c>
      <c r="V13" s="24">
        <f t="shared" si="8"/>
        <v>-4.1095599999999997E-4</v>
      </c>
    </row>
    <row r="14" spans="1:24" x14ac:dyDescent="0.25">
      <c r="A14" s="18">
        <f t="shared" si="9"/>
        <v>10</v>
      </c>
      <c r="B14" s="19">
        <v>43064</v>
      </c>
      <c r="C14" s="19" t="s">
        <v>5</v>
      </c>
      <c r="D14" s="18" t="s">
        <v>11</v>
      </c>
      <c r="E14" s="18" t="s">
        <v>5</v>
      </c>
      <c r="F14" s="18" t="s">
        <v>11</v>
      </c>
      <c r="G14" s="25">
        <f t="shared" si="10"/>
        <v>1000000</v>
      </c>
      <c r="H14" s="21">
        <f t="shared" si="11"/>
        <v>0.1</v>
      </c>
      <c r="I14" s="22">
        <f t="shared" si="3"/>
        <v>31</v>
      </c>
      <c r="J14" s="23">
        <f t="shared" si="12"/>
        <v>8493.1502739755069</v>
      </c>
      <c r="K14" s="23">
        <f t="shared" si="4"/>
        <v>8493.15</v>
      </c>
      <c r="L14" s="23">
        <f t="shared" si="0"/>
        <v>8493.15</v>
      </c>
      <c r="M14" s="23">
        <f t="shared" si="1"/>
        <v>0</v>
      </c>
      <c r="N14" s="23">
        <f t="shared" si="2"/>
        <v>8493.15</v>
      </c>
      <c r="O14" s="23">
        <v>0</v>
      </c>
      <c r="P14" s="23"/>
      <c r="Q14" s="23">
        <f t="shared" si="13"/>
        <v>0</v>
      </c>
      <c r="R14" s="23">
        <f t="shared" si="5"/>
        <v>0</v>
      </c>
      <c r="S14" s="23">
        <f t="shared" si="6"/>
        <v>0</v>
      </c>
      <c r="T14" s="23">
        <f t="shared" si="7"/>
        <v>1000000</v>
      </c>
      <c r="V14" s="24">
        <f t="shared" si="8"/>
        <v>2.7397599999999999E-4</v>
      </c>
    </row>
    <row r="15" spans="1:24" x14ac:dyDescent="0.25">
      <c r="A15" s="18">
        <f t="shared" si="9"/>
        <v>11</v>
      </c>
      <c r="B15" s="19">
        <v>43094</v>
      </c>
      <c r="C15" s="19" t="s">
        <v>5</v>
      </c>
      <c r="D15" s="18" t="s">
        <v>11</v>
      </c>
      <c r="E15" s="18" t="s">
        <v>5</v>
      </c>
      <c r="F15" s="18" t="s">
        <v>11</v>
      </c>
      <c r="G15" s="25">
        <f t="shared" si="10"/>
        <v>1000000</v>
      </c>
      <c r="H15" s="21">
        <f t="shared" si="11"/>
        <v>0.1</v>
      </c>
      <c r="I15" s="22">
        <f t="shared" si="3"/>
        <v>30</v>
      </c>
      <c r="J15" s="23">
        <f t="shared" si="12"/>
        <v>8219.1783561677803</v>
      </c>
      <c r="K15" s="23">
        <f t="shared" si="4"/>
        <v>8219.18</v>
      </c>
      <c r="L15" s="23">
        <f t="shared" si="0"/>
        <v>8219.18</v>
      </c>
      <c r="M15" s="23">
        <f t="shared" si="1"/>
        <v>0</v>
      </c>
      <c r="N15" s="23">
        <f t="shared" si="2"/>
        <v>8219.18</v>
      </c>
      <c r="O15" s="23">
        <v>0</v>
      </c>
      <c r="P15" s="23"/>
      <c r="Q15" s="23">
        <f t="shared" si="13"/>
        <v>0</v>
      </c>
      <c r="R15" s="23">
        <f t="shared" si="5"/>
        <v>0</v>
      </c>
      <c r="S15" s="23">
        <f t="shared" si="6"/>
        <v>0</v>
      </c>
      <c r="T15" s="23">
        <f t="shared" si="7"/>
        <v>1000000</v>
      </c>
      <c r="V15" s="24">
        <f t="shared" si="8"/>
        <v>-1.643832E-3</v>
      </c>
    </row>
    <row r="16" spans="1:24" x14ac:dyDescent="0.25">
      <c r="A16" s="18">
        <f t="shared" si="9"/>
        <v>12</v>
      </c>
      <c r="B16" s="19">
        <v>43125</v>
      </c>
      <c r="C16" s="19" t="s">
        <v>5</v>
      </c>
      <c r="D16" s="18" t="s">
        <v>5</v>
      </c>
      <c r="E16" s="18" t="s">
        <v>5</v>
      </c>
      <c r="F16" s="18" t="s">
        <v>11</v>
      </c>
      <c r="G16" s="25">
        <f t="shared" si="10"/>
        <v>1000000</v>
      </c>
      <c r="H16" s="21">
        <v>0.105</v>
      </c>
      <c r="I16" s="22">
        <f t="shared" si="3"/>
        <v>31</v>
      </c>
      <c r="J16" s="23">
        <f t="shared" si="12"/>
        <v>8493.1490410995066</v>
      </c>
      <c r="K16" s="23">
        <f t="shared" si="4"/>
        <v>8493.15</v>
      </c>
      <c r="L16" s="23">
        <f t="shared" si="0"/>
        <v>8493.15</v>
      </c>
      <c r="M16" s="23">
        <f t="shared" si="1"/>
        <v>0</v>
      </c>
      <c r="N16" s="23">
        <f t="shared" si="2"/>
        <v>8493.15</v>
      </c>
      <c r="O16" s="23">
        <v>0</v>
      </c>
      <c r="P16" s="23"/>
      <c r="Q16" s="23">
        <f t="shared" si="13"/>
        <v>0</v>
      </c>
      <c r="R16" s="23">
        <f t="shared" si="5"/>
        <v>0</v>
      </c>
      <c r="S16" s="23">
        <f t="shared" si="6"/>
        <v>0</v>
      </c>
      <c r="T16" s="23">
        <f t="shared" si="7"/>
        <v>1000000</v>
      </c>
      <c r="V16" s="24">
        <f t="shared" si="8"/>
        <v>-9.5890000000000005E-4</v>
      </c>
    </row>
    <row r="17" spans="1:24" x14ac:dyDescent="0.25">
      <c r="A17" s="8">
        <f t="shared" si="9"/>
        <v>13</v>
      </c>
      <c r="B17" s="9">
        <v>43156</v>
      </c>
      <c r="C17" s="8" t="s">
        <v>11</v>
      </c>
      <c r="D17" s="8" t="s">
        <v>5</v>
      </c>
      <c r="E17" s="8" t="s">
        <v>5</v>
      </c>
      <c r="F17" s="8" t="s">
        <v>11</v>
      </c>
      <c r="G17" s="10">
        <f t="shared" si="10"/>
        <v>1000000</v>
      </c>
      <c r="H17" s="11">
        <f t="shared" si="11"/>
        <v>0.105</v>
      </c>
      <c r="I17" s="12">
        <f t="shared" si="3"/>
        <v>31</v>
      </c>
      <c r="J17" s="13">
        <f t="shared" si="12"/>
        <v>8917.8072602780812</v>
      </c>
      <c r="K17" s="13">
        <f t="shared" si="4"/>
        <v>8917.81</v>
      </c>
      <c r="L17" s="13">
        <f t="shared" ref="L17:L52" si="14">IF(OR(E17="Y",F17="Y"),(R16-S16+J17),0)</f>
        <v>8917.8072602780812</v>
      </c>
      <c r="M17" s="13">
        <v>0</v>
      </c>
      <c r="N17" s="13">
        <f>L17+M17</f>
        <v>8917.8072602780812</v>
      </c>
      <c r="O17" s="13">
        <v>0</v>
      </c>
      <c r="P17" s="13"/>
      <c r="Q17" s="13">
        <f t="shared" si="13"/>
        <v>0</v>
      </c>
      <c r="R17" s="13">
        <f>R16-S16+K17-L17</f>
        <v>2.7397219182603294E-3</v>
      </c>
      <c r="S17" s="13">
        <f>IF(D17="Y",R17,0)</f>
        <v>2.7397219182603294E-3</v>
      </c>
      <c r="T17" s="13">
        <f t="shared" si="7"/>
        <v>1000000.0027397219</v>
      </c>
      <c r="V17" s="24">
        <f t="shared" si="8"/>
        <v>-2.739722E-3</v>
      </c>
    </row>
    <row r="18" spans="1:24" x14ac:dyDescent="0.25">
      <c r="A18" s="8">
        <f t="shared" si="9"/>
        <v>14</v>
      </c>
      <c r="B18" s="9">
        <v>43184</v>
      </c>
      <c r="C18" s="8" t="s">
        <v>11</v>
      </c>
      <c r="D18" s="8" t="s">
        <v>5</v>
      </c>
      <c r="E18" s="8" t="s">
        <v>5</v>
      </c>
      <c r="F18" s="8" t="s">
        <v>11</v>
      </c>
      <c r="G18" s="10">
        <f t="shared" si="10"/>
        <v>1000000.0027397219</v>
      </c>
      <c r="H18" s="11">
        <f t="shared" si="11"/>
        <v>0.105</v>
      </c>
      <c r="I18" s="12">
        <f t="shared" si="3"/>
        <v>28</v>
      </c>
      <c r="J18" s="13">
        <f t="shared" si="12"/>
        <v>8054.7918028938429</v>
      </c>
      <c r="K18" s="13">
        <f t="shared" si="4"/>
        <v>8054.79</v>
      </c>
      <c r="L18" s="13">
        <f t="shared" si="14"/>
        <v>8054.7918028938429</v>
      </c>
      <c r="M18" s="13">
        <v>0</v>
      </c>
      <c r="N18" s="13">
        <f t="shared" ref="N18:N52" si="15">L18+M18</f>
        <v>8054.7918028938429</v>
      </c>
      <c r="O18" s="13">
        <v>0</v>
      </c>
      <c r="P18" s="13"/>
      <c r="Q18" s="13">
        <f t="shared" si="13"/>
        <v>0</v>
      </c>
      <c r="R18" s="13">
        <f t="shared" si="5"/>
        <v>-1.8028938429779373E-3</v>
      </c>
      <c r="S18" s="13">
        <f t="shared" si="6"/>
        <v>-1.8028938429779373E-3</v>
      </c>
      <c r="T18" s="13">
        <f t="shared" si="7"/>
        <v>1000000.0009368281</v>
      </c>
      <c r="V18" s="24">
        <f t="shared" si="8"/>
        <v>1.802894E-3</v>
      </c>
    </row>
    <row r="19" spans="1:24" x14ac:dyDescent="0.25">
      <c r="A19" s="8">
        <f t="shared" si="9"/>
        <v>15</v>
      </c>
      <c r="B19" s="9">
        <v>43215</v>
      </c>
      <c r="C19" s="8" t="s">
        <v>11</v>
      </c>
      <c r="D19" s="8" t="s">
        <v>5</v>
      </c>
      <c r="E19" s="8" t="s">
        <v>5</v>
      </c>
      <c r="F19" s="8" t="s">
        <v>11</v>
      </c>
      <c r="G19" s="10">
        <f t="shared" si="10"/>
        <v>1000000.0009368281</v>
      </c>
      <c r="H19" s="11">
        <f t="shared" si="11"/>
        <v>0.105</v>
      </c>
      <c r="I19" s="12">
        <f t="shared" si="3"/>
        <v>31</v>
      </c>
      <c r="J19" s="13">
        <f t="shared" si="12"/>
        <v>8917.8100304265354</v>
      </c>
      <c r="K19" s="13">
        <f t="shared" si="4"/>
        <v>8917.81</v>
      </c>
      <c r="L19" s="13">
        <f t="shared" si="14"/>
        <v>8917.8100304265354</v>
      </c>
      <c r="M19" s="13">
        <v>0</v>
      </c>
      <c r="N19" s="13">
        <f t="shared" si="15"/>
        <v>8917.8100304265354</v>
      </c>
      <c r="O19" s="13">
        <v>0</v>
      </c>
      <c r="P19" s="13"/>
      <c r="Q19" s="13">
        <f t="shared" si="13"/>
        <v>0</v>
      </c>
      <c r="R19" s="13">
        <f t="shared" si="5"/>
        <v>-3.0426535886363126E-5</v>
      </c>
      <c r="S19" s="13">
        <f t="shared" si="6"/>
        <v>-3.0426535886363126E-5</v>
      </c>
      <c r="T19" s="13">
        <f t="shared" si="7"/>
        <v>1000000.0009064015</v>
      </c>
      <c r="V19" s="24">
        <f t="shared" si="8"/>
        <v>3.0426999999999999E-5</v>
      </c>
    </row>
    <row r="20" spans="1:24" x14ac:dyDescent="0.25">
      <c r="A20" s="8">
        <f t="shared" si="9"/>
        <v>16</v>
      </c>
      <c r="B20" s="9">
        <v>43245</v>
      </c>
      <c r="C20" s="8" t="s">
        <v>11</v>
      </c>
      <c r="D20" s="8" t="s">
        <v>5</v>
      </c>
      <c r="E20" s="8" t="s">
        <v>5</v>
      </c>
      <c r="F20" s="8" t="s">
        <v>11</v>
      </c>
      <c r="G20" s="10">
        <f t="shared" si="10"/>
        <v>1000000.0009064015</v>
      </c>
      <c r="H20" s="11">
        <f t="shared" si="11"/>
        <v>0.105</v>
      </c>
      <c r="I20" s="12">
        <f t="shared" si="3"/>
        <v>30</v>
      </c>
      <c r="J20" s="13">
        <f t="shared" si="12"/>
        <v>8630.1370245507387</v>
      </c>
      <c r="K20" s="13">
        <f t="shared" si="4"/>
        <v>8630.14</v>
      </c>
      <c r="L20" s="13">
        <f t="shared" si="14"/>
        <v>8630.1370245507387</v>
      </c>
      <c r="M20" s="13">
        <v>0</v>
      </c>
      <c r="N20" s="13">
        <f t="shared" si="15"/>
        <v>8630.1370245507387</v>
      </c>
      <c r="O20" s="13">
        <v>0</v>
      </c>
      <c r="P20" s="13"/>
      <c r="Q20" s="13">
        <f t="shared" si="13"/>
        <v>0</v>
      </c>
      <c r="R20" s="13">
        <f t="shared" si="5"/>
        <v>2.9754492607025895E-3</v>
      </c>
      <c r="S20" s="13">
        <f t="shared" si="6"/>
        <v>2.9754492607025895E-3</v>
      </c>
      <c r="T20" s="13">
        <f t="shared" si="7"/>
        <v>1000000.0038818509</v>
      </c>
      <c r="V20" s="24">
        <f t="shared" si="8"/>
        <v>-2.9754489999999998E-3</v>
      </c>
    </row>
    <row r="21" spans="1:24" x14ac:dyDescent="0.25">
      <c r="A21" s="8">
        <f t="shared" si="9"/>
        <v>17</v>
      </c>
      <c r="B21" s="9">
        <v>43276</v>
      </c>
      <c r="C21" s="8" t="s">
        <v>11</v>
      </c>
      <c r="D21" s="8" t="s">
        <v>5</v>
      </c>
      <c r="E21" s="8" t="s">
        <v>5</v>
      </c>
      <c r="F21" s="8" t="s">
        <v>11</v>
      </c>
      <c r="G21" s="10">
        <f t="shared" si="10"/>
        <v>1000000.0038818509</v>
      </c>
      <c r="H21" s="11">
        <f t="shared" si="11"/>
        <v>0.105</v>
      </c>
      <c r="I21" s="12">
        <f t="shared" si="3"/>
        <v>31</v>
      </c>
      <c r="J21" s="13">
        <f t="shared" si="12"/>
        <v>8917.8052783466828</v>
      </c>
      <c r="K21" s="13">
        <f t="shared" si="4"/>
        <v>8917.81</v>
      </c>
      <c r="L21" s="13">
        <f t="shared" si="14"/>
        <v>8917.8052783466828</v>
      </c>
      <c r="M21" s="13">
        <v>0</v>
      </c>
      <c r="N21" s="13">
        <f t="shared" si="15"/>
        <v>8917.8052783466828</v>
      </c>
      <c r="O21" s="13">
        <v>0</v>
      </c>
      <c r="P21" s="13"/>
      <c r="Q21" s="13">
        <f t="shared" si="13"/>
        <v>0</v>
      </c>
      <c r="R21" s="13">
        <f t="shared" si="5"/>
        <v>4.7216533166647423E-3</v>
      </c>
      <c r="S21" s="13">
        <f t="shared" si="6"/>
        <v>4.7216533166647423E-3</v>
      </c>
      <c r="T21" s="13">
        <f t="shared" si="7"/>
        <v>1000000.0086035042</v>
      </c>
      <c r="V21" s="24">
        <f t="shared" si="8"/>
        <v>-4.7216530000000001E-3</v>
      </c>
    </row>
    <row r="22" spans="1:24" x14ac:dyDescent="0.25">
      <c r="A22" s="8">
        <f t="shared" si="9"/>
        <v>18</v>
      </c>
      <c r="B22" s="9">
        <v>43306</v>
      </c>
      <c r="C22" s="8" t="s">
        <v>11</v>
      </c>
      <c r="D22" s="8" t="s">
        <v>5</v>
      </c>
      <c r="E22" s="8" t="s">
        <v>5</v>
      </c>
      <c r="F22" s="8" t="s">
        <v>11</v>
      </c>
      <c r="G22" s="10">
        <f t="shared" si="10"/>
        <v>1000000.0086035042</v>
      </c>
      <c r="H22" s="11">
        <f t="shared" si="11"/>
        <v>0.105</v>
      </c>
      <c r="I22" s="12">
        <f t="shared" si="3"/>
        <v>30</v>
      </c>
      <c r="J22" s="13">
        <f t="shared" si="12"/>
        <v>8630.1323388977889</v>
      </c>
      <c r="K22" s="13">
        <f t="shared" si="4"/>
        <v>8630.1299999999992</v>
      </c>
      <c r="L22" s="13">
        <f t="shared" si="14"/>
        <v>8630.1323388977889</v>
      </c>
      <c r="M22" s="13">
        <v>0</v>
      </c>
      <c r="N22" s="13">
        <f t="shared" si="15"/>
        <v>8630.1323388977889</v>
      </c>
      <c r="O22" s="13">
        <v>0</v>
      </c>
      <c r="P22" s="13"/>
      <c r="Q22" s="13">
        <f t="shared" si="13"/>
        <v>0</v>
      </c>
      <c r="R22" s="13">
        <f t="shared" si="5"/>
        <v>-2.3388977897411678E-3</v>
      </c>
      <c r="S22" s="13">
        <f t="shared" si="6"/>
        <v>-2.3388977897411678E-3</v>
      </c>
      <c r="T22" s="13">
        <f t="shared" si="7"/>
        <v>1000000.0062646064</v>
      </c>
      <c r="V22" s="24">
        <f t="shared" si="8"/>
        <v>2.3388979999999998E-3</v>
      </c>
    </row>
    <row r="23" spans="1:24" x14ac:dyDescent="0.25">
      <c r="A23" s="8">
        <f t="shared" si="9"/>
        <v>19</v>
      </c>
      <c r="B23" s="9">
        <v>43337</v>
      </c>
      <c r="C23" s="8" t="s">
        <v>11</v>
      </c>
      <c r="D23" s="8" t="s">
        <v>5</v>
      </c>
      <c r="E23" s="8" t="s">
        <v>5</v>
      </c>
      <c r="F23" s="8" t="s">
        <v>11</v>
      </c>
      <c r="G23" s="10">
        <f t="shared" si="10"/>
        <v>1000000.0062646064</v>
      </c>
      <c r="H23" s="11">
        <f t="shared" si="11"/>
        <v>0.105</v>
      </c>
      <c r="I23" s="12">
        <f t="shared" si="3"/>
        <v>31</v>
      </c>
      <c r="J23" s="13">
        <f t="shared" si="12"/>
        <v>8917.81061394264</v>
      </c>
      <c r="K23" s="13">
        <f t="shared" si="4"/>
        <v>8917.81</v>
      </c>
      <c r="L23" s="13">
        <f t="shared" si="14"/>
        <v>8917.81061394264</v>
      </c>
      <c r="M23" s="13">
        <v>0</v>
      </c>
      <c r="N23" s="13">
        <f t="shared" si="15"/>
        <v>8917.81061394264</v>
      </c>
      <c r="O23" s="13">
        <v>0</v>
      </c>
      <c r="P23" s="13"/>
      <c r="Q23" s="13">
        <f t="shared" si="13"/>
        <v>0</v>
      </c>
      <c r="R23" s="13">
        <f t="shared" si="5"/>
        <v>-6.1394264048431069E-4</v>
      </c>
      <c r="S23" s="13">
        <f t="shared" si="6"/>
        <v>-6.1394264048431069E-4</v>
      </c>
      <c r="T23" s="13">
        <f t="shared" si="7"/>
        <v>1000000.0056506637</v>
      </c>
      <c r="V23" s="24">
        <f t="shared" si="8"/>
        <v>6.1394300000000004E-4</v>
      </c>
    </row>
    <row r="24" spans="1:24" x14ac:dyDescent="0.25">
      <c r="A24" s="8">
        <f t="shared" si="9"/>
        <v>20</v>
      </c>
      <c r="B24" s="9">
        <v>43368</v>
      </c>
      <c r="C24" s="8" t="s">
        <v>11</v>
      </c>
      <c r="D24" s="8" t="s">
        <v>5</v>
      </c>
      <c r="E24" s="8" t="s">
        <v>5</v>
      </c>
      <c r="F24" s="8" t="s">
        <v>11</v>
      </c>
      <c r="G24" s="10">
        <f t="shared" si="10"/>
        <v>1000000.0056506637</v>
      </c>
      <c r="H24" s="11">
        <f t="shared" si="11"/>
        <v>0.105</v>
      </c>
      <c r="I24" s="12">
        <f t="shared" si="3"/>
        <v>31</v>
      </c>
      <c r="J24" s="13">
        <f t="shared" si="12"/>
        <v>8917.8088835126182</v>
      </c>
      <c r="K24" s="13">
        <f t="shared" si="4"/>
        <v>8917.81</v>
      </c>
      <c r="L24" s="13">
        <f t="shared" si="14"/>
        <v>8917.8088835126182</v>
      </c>
      <c r="M24" s="13">
        <v>0</v>
      </c>
      <c r="N24" s="13">
        <f t="shared" si="15"/>
        <v>8917.8088835126182</v>
      </c>
      <c r="O24" s="13">
        <v>0</v>
      </c>
      <c r="P24" s="13"/>
      <c r="Q24" s="13">
        <f t="shared" si="13"/>
        <v>0</v>
      </c>
      <c r="R24" s="13">
        <f t="shared" si="5"/>
        <v>1.1164873812958831E-3</v>
      </c>
      <c r="S24" s="13">
        <f t="shared" si="6"/>
        <v>1.1164873812958831E-3</v>
      </c>
      <c r="T24" s="13">
        <f t="shared" si="7"/>
        <v>1000000.0067671512</v>
      </c>
      <c r="V24" s="24">
        <f t="shared" si="8"/>
        <v>-1.116487E-3</v>
      </c>
    </row>
    <row r="25" spans="1:24" x14ac:dyDescent="0.25">
      <c r="A25" s="8">
        <f t="shared" si="9"/>
        <v>21</v>
      </c>
      <c r="B25" s="9">
        <v>43398</v>
      </c>
      <c r="C25" s="8" t="s">
        <v>11</v>
      </c>
      <c r="D25" s="8" t="s">
        <v>5</v>
      </c>
      <c r="E25" s="8" t="s">
        <v>5</v>
      </c>
      <c r="F25" s="8" t="s">
        <v>11</v>
      </c>
      <c r="G25" s="10">
        <f t="shared" si="10"/>
        <v>1000000.0067671512</v>
      </c>
      <c r="H25" s="11">
        <f>H24+0.5%</f>
        <v>0.11</v>
      </c>
      <c r="I25" s="12">
        <f t="shared" si="3"/>
        <v>30</v>
      </c>
      <c r="J25" s="13">
        <f t="shared" si="12"/>
        <v>8630.1359282158119</v>
      </c>
      <c r="K25" s="13">
        <f t="shared" si="4"/>
        <v>8630.14</v>
      </c>
      <c r="L25" s="13">
        <f t="shared" si="14"/>
        <v>8630.1359282158119</v>
      </c>
      <c r="M25" s="13">
        <v>0</v>
      </c>
      <c r="N25" s="13">
        <f t="shared" si="15"/>
        <v>8630.1359282158119</v>
      </c>
      <c r="O25" s="13">
        <v>0</v>
      </c>
      <c r="P25" s="13"/>
      <c r="Q25" s="13">
        <f t="shared" si="13"/>
        <v>0</v>
      </c>
      <c r="R25" s="13">
        <f t="shared" si="5"/>
        <v>4.0717841875448357E-3</v>
      </c>
      <c r="S25" s="13">
        <f t="shared" si="6"/>
        <v>4.0717841875448357E-3</v>
      </c>
      <c r="T25" s="13">
        <f t="shared" si="7"/>
        <v>1000000.0108389354</v>
      </c>
      <c r="V25" s="24">
        <f t="shared" si="8"/>
        <v>-4.0717840000000002E-3</v>
      </c>
      <c r="W25" s="3"/>
      <c r="X25" s="5"/>
    </row>
    <row r="26" spans="1:24" x14ac:dyDescent="0.25">
      <c r="A26" s="8">
        <f t="shared" si="9"/>
        <v>22</v>
      </c>
      <c r="B26" s="9">
        <v>43429</v>
      </c>
      <c r="C26" s="8" t="s">
        <v>11</v>
      </c>
      <c r="D26" s="8" t="s">
        <v>5</v>
      </c>
      <c r="E26" s="8" t="s">
        <v>5</v>
      </c>
      <c r="F26" s="8" t="s">
        <v>11</v>
      </c>
      <c r="G26" s="10">
        <f t="shared" si="10"/>
        <v>1000000.0108389354</v>
      </c>
      <c r="H26" s="11">
        <f t="shared" si="11"/>
        <v>0.11</v>
      </c>
      <c r="I26" s="12">
        <f t="shared" si="3"/>
        <v>31</v>
      </c>
      <c r="J26" s="13">
        <f t="shared" si="12"/>
        <v>9342.4617829030412</v>
      </c>
      <c r="K26" s="13">
        <f t="shared" si="4"/>
        <v>9342.4599999999991</v>
      </c>
      <c r="L26" s="13">
        <f t="shared" si="14"/>
        <v>9342.4617829030412</v>
      </c>
      <c r="M26" s="13">
        <v>0</v>
      </c>
      <c r="N26" s="13">
        <f t="shared" si="15"/>
        <v>9342.4617829030412</v>
      </c>
      <c r="O26" s="13">
        <v>0</v>
      </c>
      <c r="P26" s="13"/>
      <c r="Q26" s="13">
        <f t="shared" si="13"/>
        <v>0</v>
      </c>
      <c r="R26" s="13">
        <f t="shared" si="5"/>
        <v>-1.7829030421125935E-3</v>
      </c>
      <c r="S26" s="13">
        <f t="shared" si="6"/>
        <v>-1.7829030421125935E-3</v>
      </c>
      <c r="T26" s="13">
        <f t="shared" si="7"/>
        <v>1000000.0090560323</v>
      </c>
      <c r="V26" s="24">
        <f t="shared" si="8"/>
        <v>1.782903E-3</v>
      </c>
    </row>
    <row r="27" spans="1:24" x14ac:dyDescent="0.25">
      <c r="A27" s="8">
        <f t="shared" si="9"/>
        <v>23</v>
      </c>
      <c r="B27" s="9">
        <v>43459</v>
      </c>
      <c r="C27" s="8" t="s">
        <v>11</v>
      </c>
      <c r="D27" s="8" t="s">
        <v>5</v>
      </c>
      <c r="E27" s="8" t="s">
        <v>5</v>
      </c>
      <c r="F27" s="8" t="s">
        <v>11</v>
      </c>
      <c r="G27" s="10">
        <f t="shared" si="10"/>
        <v>1000000.0090560323</v>
      </c>
      <c r="H27" s="11">
        <f t="shared" si="11"/>
        <v>0.11</v>
      </c>
      <c r="I27" s="12">
        <f t="shared" si="3"/>
        <v>30</v>
      </c>
      <c r="J27" s="13">
        <f t="shared" si="12"/>
        <v>9041.0977551904161</v>
      </c>
      <c r="K27" s="13">
        <f t="shared" si="4"/>
        <v>9041.1</v>
      </c>
      <c r="L27" s="13">
        <f t="shared" si="14"/>
        <v>9041.0977551904161</v>
      </c>
      <c r="M27" s="13">
        <v>0</v>
      </c>
      <c r="N27" s="13">
        <f t="shared" si="15"/>
        <v>9041.0977551904161</v>
      </c>
      <c r="O27" s="13">
        <v>0</v>
      </c>
      <c r="P27" s="13"/>
      <c r="Q27" s="13">
        <f t="shared" si="13"/>
        <v>0</v>
      </c>
      <c r="R27" s="13">
        <f t="shared" si="5"/>
        <v>2.2448095842264593E-3</v>
      </c>
      <c r="S27" s="13">
        <f t="shared" si="6"/>
        <v>2.2448095842264593E-3</v>
      </c>
      <c r="T27" s="13">
        <f t="shared" si="7"/>
        <v>1000000.0113008418</v>
      </c>
      <c r="V27" s="24">
        <f t="shared" si="8"/>
        <v>-2.2448099999999999E-3</v>
      </c>
    </row>
    <row r="28" spans="1:24" x14ac:dyDescent="0.25">
      <c r="A28" s="8">
        <f t="shared" si="9"/>
        <v>24</v>
      </c>
      <c r="B28" s="9">
        <v>43490</v>
      </c>
      <c r="C28" s="8" t="s">
        <v>11</v>
      </c>
      <c r="D28" s="8" t="s">
        <v>5</v>
      </c>
      <c r="E28" s="8" t="s">
        <v>5</v>
      </c>
      <c r="F28" s="8" t="s">
        <v>11</v>
      </c>
      <c r="G28" s="10">
        <f t="shared" si="10"/>
        <v>1000000.0113008418</v>
      </c>
      <c r="H28" s="11">
        <f t="shared" si="11"/>
        <v>0.11</v>
      </c>
      <c r="I28" s="12">
        <f t="shared" si="3"/>
        <v>31</v>
      </c>
      <c r="J28" s="13">
        <f t="shared" si="12"/>
        <v>9342.4636141923838</v>
      </c>
      <c r="K28" s="13">
        <f t="shared" si="4"/>
        <v>9342.4599999999991</v>
      </c>
      <c r="L28" s="13">
        <f t="shared" si="14"/>
        <v>9342.4636141923838</v>
      </c>
      <c r="M28" s="13">
        <v>0</v>
      </c>
      <c r="N28" s="13">
        <f t="shared" si="15"/>
        <v>9342.4636141923838</v>
      </c>
      <c r="O28" s="13">
        <v>0</v>
      </c>
      <c r="P28" s="13"/>
      <c r="Q28" s="13">
        <f t="shared" si="13"/>
        <v>0</v>
      </c>
      <c r="R28" s="13">
        <f t="shared" si="5"/>
        <v>-3.6141923847026192E-3</v>
      </c>
      <c r="S28" s="13">
        <f t="shared" si="6"/>
        <v>-3.6141923847026192E-3</v>
      </c>
      <c r="T28" s="13">
        <f t="shared" si="7"/>
        <v>1000000.0076866494</v>
      </c>
      <c r="V28" s="24">
        <f t="shared" si="8"/>
        <v>3.614192E-3</v>
      </c>
    </row>
    <row r="29" spans="1:24" x14ac:dyDescent="0.25">
      <c r="A29" s="8">
        <f t="shared" si="9"/>
        <v>25</v>
      </c>
      <c r="B29" s="9">
        <v>43521</v>
      </c>
      <c r="C29" s="8" t="s">
        <v>11</v>
      </c>
      <c r="D29" s="8" t="s">
        <v>5</v>
      </c>
      <c r="E29" s="8" t="s">
        <v>5</v>
      </c>
      <c r="F29" s="8" t="s">
        <v>11</v>
      </c>
      <c r="G29" s="10">
        <f t="shared" si="10"/>
        <v>1000000.0076866494</v>
      </c>
      <c r="H29" s="11">
        <f t="shared" si="11"/>
        <v>0.11</v>
      </c>
      <c r="I29" s="12">
        <f t="shared" si="3"/>
        <v>31</v>
      </c>
      <c r="J29" s="13">
        <f t="shared" si="12"/>
        <v>9342.4694394289181</v>
      </c>
      <c r="K29" s="13">
        <f t="shared" si="4"/>
        <v>9342.4699999999993</v>
      </c>
      <c r="L29" s="13">
        <f t="shared" si="14"/>
        <v>9342.4694394289181</v>
      </c>
      <c r="M29" s="13">
        <v>0</v>
      </c>
      <c r="N29" s="13">
        <f t="shared" si="15"/>
        <v>9342.4694394289181</v>
      </c>
      <c r="O29" s="13">
        <v>0</v>
      </c>
      <c r="P29" s="13"/>
      <c r="Q29" s="13">
        <f t="shared" si="13"/>
        <v>0</v>
      </c>
      <c r="R29" s="13">
        <f t="shared" si="5"/>
        <v>5.6057108122331556E-4</v>
      </c>
      <c r="S29" s="13">
        <f t="shared" si="6"/>
        <v>5.6057108122331556E-4</v>
      </c>
      <c r="T29" s="13">
        <f t="shared" si="7"/>
        <v>1000000.0082472205</v>
      </c>
      <c r="V29" s="24">
        <f t="shared" si="8"/>
        <v>-5.6057100000000005E-4</v>
      </c>
    </row>
    <row r="30" spans="1:24" x14ac:dyDescent="0.25">
      <c r="A30" s="8">
        <f t="shared" si="9"/>
        <v>26</v>
      </c>
      <c r="B30" s="9">
        <v>43549</v>
      </c>
      <c r="C30" s="8" t="s">
        <v>11</v>
      </c>
      <c r="D30" s="8" t="s">
        <v>5</v>
      </c>
      <c r="E30" s="8" t="s">
        <v>5</v>
      </c>
      <c r="F30" s="8" t="s">
        <v>11</v>
      </c>
      <c r="G30" s="10">
        <f t="shared" si="10"/>
        <v>1000000.0082472205</v>
      </c>
      <c r="H30" s="11">
        <f t="shared" si="11"/>
        <v>0.11</v>
      </c>
      <c r="I30" s="12">
        <f t="shared" si="3"/>
        <v>28</v>
      </c>
      <c r="J30" s="13">
        <f t="shared" si="12"/>
        <v>8438.3556734055473</v>
      </c>
      <c r="K30" s="13">
        <f t="shared" si="4"/>
        <v>8438.36</v>
      </c>
      <c r="L30" s="13">
        <f t="shared" si="14"/>
        <v>8438.3556734055473</v>
      </c>
      <c r="M30" s="13">
        <v>0</v>
      </c>
      <c r="N30" s="13">
        <f t="shared" si="15"/>
        <v>8438.3556734055473</v>
      </c>
      <c r="O30" s="13">
        <v>0</v>
      </c>
      <c r="P30" s="13"/>
      <c r="Q30" s="13">
        <f t="shared" si="13"/>
        <v>0</v>
      </c>
      <c r="R30" s="13">
        <f t="shared" si="5"/>
        <v>4.3265944532322465E-3</v>
      </c>
      <c r="S30" s="13">
        <f t="shared" si="6"/>
        <v>4.3265944532322465E-3</v>
      </c>
      <c r="T30" s="13">
        <f t="shared" si="7"/>
        <v>1000000.012573815</v>
      </c>
      <c r="V30" s="24">
        <f t="shared" si="8"/>
        <v>-4.3265939999999996E-3</v>
      </c>
    </row>
    <row r="31" spans="1:24" x14ac:dyDescent="0.25">
      <c r="A31" s="8">
        <f t="shared" si="9"/>
        <v>27</v>
      </c>
      <c r="B31" s="9">
        <v>43580</v>
      </c>
      <c r="C31" s="8" t="s">
        <v>11</v>
      </c>
      <c r="D31" s="8" t="s">
        <v>5</v>
      </c>
      <c r="E31" s="8" t="s">
        <v>5</v>
      </c>
      <c r="F31" s="8" t="s">
        <v>11</v>
      </c>
      <c r="G31" s="10">
        <f t="shared" si="10"/>
        <v>1000000.012573815</v>
      </c>
      <c r="H31" s="11">
        <f t="shared" si="11"/>
        <v>0.11</v>
      </c>
      <c r="I31" s="12">
        <f t="shared" si="3"/>
        <v>31</v>
      </c>
      <c r="J31" s="13">
        <f t="shared" si="12"/>
        <v>9342.4615443010916</v>
      </c>
      <c r="K31" s="13">
        <f t="shared" si="4"/>
        <v>9342.4599999999991</v>
      </c>
      <c r="L31" s="13">
        <f t="shared" si="14"/>
        <v>9342.4615443010916</v>
      </c>
      <c r="M31" s="13">
        <v>0</v>
      </c>
      <c r="N31" s="13">
        <f t="shared" si="15"/>
        <v>9342.4615443010916</v>
      </c>
      <c r="O31" s="13">
        <v>0</v>
      </c>
      <c r="P31" s="13"/>
      <c r="Q31" s="13">
        <f t="shared" si="13"/>
        <v>0</v>
      </c>
      <c r="R31" s="13">
        <f t="shared" si="5"/>
        <v>-1.544301092508249E-3</v>
      </c>
      <c r="S31" s="13">
        <f t="shared" si="6"/>
        <v>-1.544301092508249E-3</v>
      </c>
      <c r="T31" s="13">
        <f t="shared" si="7"/>
        <v>1000000.0110295139</v>
      </c>
      <c r="V31" s="24">
        <f t="shared" si="8"/>
        <v>1.5443010000000001E-3</v>
      </c>
    </row>
    <row r="32" spans="1:24" x14ac:dyDescent="0.25">
      <c r="A32" s="8">
        <f t="shared" si="9"/>
        <v>28</v>
      </c>
      <c r="B32" s="9">
        <v>43610</v>
      </c>
      <c r="C32" s="8" t="s">
        <v>11</v>
      </c>
      <c r="D32" s="8" t="s">
        <v>5</v>
      </c>
      <c r="E32" s="8" t="s">
        <v>5</v>
      </c>
      <c r="F32" s="8" t="s">
        <v>11</v>
      </c>
      <c r="G32" s="10">
        <f t="shared" si="10"/>
        <v>1000000.0110295139</v>
      </c>
      <c r="H32" s="11">
        <f t="shared" si="11"/>
        <v>0.11</v>
      </c>
      <c r="I32" s="12">
        <f t="shared" si="3"/>
        <v>30</v>
      </c>
      <c r="J32" s="13">
        <f t="shared" si="12"/>
        <v>9041.0975344308517</v>
      </c>
      <c r="K32" s="13">
        <f t="shared" si="4"/>
        <v>9041.1</v>
      </c>
      <c r="L32" s="13">
        <f t="shared" si="14"/>
        <v>9041.0975344308517</v>
      </c>
      <c r="M32" s="13">
        <v>0</v>
      </c>
      <c r="N32" s="13">
        <f t="shared" si="15"/>
        <v>9041.0975344308517</v>
      </c>
      <c r="O32" s="13">
        <v>0</v>
      </c>
      <c r="P32" s="13"/>
      <c r="Q32" s="13">
        <f t="shared" si="13"/>
        <v>0</v>
      </c>
      <c r="R32" s="13">
        <f t="shared" si="5"/>
        <v>2.4655691486259457E-3</v>
      </c>
      <c r="S32" s="13">
        <f t="shared" si="6"/>
        <v>2.4655691486259457E-3</v>
      </c>
      <c r="T32" s="13">
        <f t="shared" si="7"/>
        <v>1000000.0134950831</v>
      </c>
      <c r="V32" s="24">
        <f t="shared" si="8"/>
        <v>-2.4655689999999999E-3</v>
      </c>
    </row>
    <row r="33" spans="1:24" x14ac:dyDescent="0.25">
      <c r="A33" s="8">
        <f t="shared" si="9"/>
        <v>29</v>
      </c>
      <c r="B33" s="9">
        <v>43641</v>
      </c>
      <c r="C33" s="8" t="s">
        <v>11</v>
      </c>
      <c r="D33" s="8" t="s">
        <v>5</v>
      </c>
      <c r="E33" s="8" t="s">
        <v>5</v>
      </c>
      <c r="F33" s="8" t="s">
        <v>11</v>
      </c>
      <c r="G33" s="10">
        <f t="shared" si="10"/>
        <v>1000000.0134950831</v>
      </c>
      <c r="H33" s="11">
        <f t="shared" si="11"/>
        <v>0.11</v>
      </c>
      <c r="I33" s="12">
        <f t="shared" si="3"/>
        <v>31</v>
      </c>
      <c r="J33" s="13">
        <f t="shared" si="12"/>
        <v>9342.4634139330083</v>
      </c>
      <c r="K33" s="13">
        <f t="shared" si="4"/>
        <v>9342.4599999999991</v>
      </c>
      <c r="L33" s="13">
        <f t="shared" si="14"/>
        <v>9342.4634139330083</v>
      </c>
      <c r="M33" s="13">
        <v>0</v>
      </c>
      <c r="N33" s="13">
        <f t="shared" si="15"/>
        <v>9342.4634139330083</v>
      </c>
      <c r="O33" s="13">
        <v>0</v>
      </c>
      <c r="P33" s="13"/>
      <c r="Q33" s="13">
        <f t="shared" si="13"/>
        <v>0</v>
      </c>
      <c r="R33" s="13">
        <f t="shared" si="5"/>
        <v>-3.4139330091420561E-3</v>
      </c>
      <c r="S33" s="13">
        <f t="shared" si="6"/>
        <v>-3.4139330091420561E-3</v>
      </c>
      <c r="T33" s="13">
        <f t="shared" si="7"/>
        <v>1000000.0100811501</v>
      </c>
      <c r="V33" s="24">
        <f t="shared" si="8"/>
        <v>3.4139330000000001E-3</v>
      </c>
    </row>
    <row r="34" spans="1:24" x14ac:dyDescent="0.25">
      <c r="A34" s="8">
        <f t="shared" si="9"/>
        <v>30</v>
      </c>
      <c r="B34" s="9">
        <v>43671</v>
      </c>
      <c r="C34" s="8" t="s">
        <v>11</v>
      </c>
      <c r="D34" s="8" t="s">
        <v>5</v>
      </c>
      <c r="E34" s="8" t="s">
        <v>5</v>
      </c>
      <c r="F34" s="8" t="s">
        <v>11</v>
      </c>
      <c r="G34" s="10">
        <f t="shared" si="10"/>
        <v>1000000.0100811501</v>
      </c>
      <c r="H34" s="11">
        <f>H33+0.5%</f>
        <v>0.115</v>
      </c>
      <c r="I34" s="12">
        <f t="shared" si="3"/>
        <v>30</v>
      </c>
      <c r="J34" s="13">
        <f t="shared" si="12"/>
        <v>9041.0993954886035</v>
      </c>
      <c r="K34" s="13">
        <f t="shared" si="4"/>
        <v>9041.1</v>
      </c>
      <c r="L34" s="13">
        <f t="shared" si="14"/>
        <v>9041.0993954886035</v>
      </c>
      <c r="M34" s="13">
        <v>0</v>
      </c>
      <c r="N34" s="13">
        <f t="shared" si="15"/>
        <v>9041.0993954886035</v>
      </c>
      <c r="O34" s="13">
        <v>0</v>
      </c>
      <c r="P34" s="13"/>
      <c r="Q34" s="13">
        <f t="shared" si="13"/>
        <v>0</v>
      </c>
      <c r="R34" s="13">
        <f t="shared" si="5"/>
        <v>6.0451139688666444E-4</v>
      </c>
      <c r="S34" s="13">
        <f t="shared" si="6"/>
        <v>6.0451139688666444E-4</v>
      </c>
      <c r="T34" s="13">
        <f t="shared" si="7"/>
        <v>1000000.0106856615</v>
      </c>
      <c r="V34" s="24">
        <f t="shared" si="8"/>
        <v>-6.0451099999999996E-4</v>
      </c>
      <c r="W34" s="3"/>
      <c r="X34" s="5"/>
    </row>
    <row r="35" spans="1:24" x14ac:dyDescent="0.25">
      <c r="A35" s="8">
        <f t="shared" si="9"/>
        <v>31</v>
      </c>
      <c r="B35" s="9">
        <v>43702</v>
      </c>
      <c r="C35" s="8" t="s">
        <v>11</v>
      </c>
      <c r="D35" s="8" t="s">
        <v>5</v>
      </c>
      <c r="E35" s="8" t="s">
        <v>5</v>
      </c>
      <c r="F35" s="8" t="s">
        <v>11</v>
      </c>
      <c r="G35" s="10">
        <f t="shared" si="10"/>
        <v>1000000.0106856615</v>
      </c>
      <c r="H35" s="11">
        <f t="shared" si="11"/>
        <v>0.115</v>
      </c>
      <c r="I35" s="12">
        <f t="shared" si="3"/>
        <v>31</v>
      </c>
      <c r="J35" s="13">
        <f t="shared" si="12"/>
        <v>9767.1227875284058</v>
      </c>
      <c r="K35" s="13">
        <f t="shared" si="4"/>
        <v>9767.1200000000008</v>
      </c>
      <c r="L35" s="13">
        <f t="shared" si="14"/>
        <v>9767.1227875284058</v>
      </c>
      <c r="M35" s="13">
        <v>0</v>
      </c>
      <c r="N35" s="13">
        <f t="shared" si="15"/>
        <v>9767.1227875284058</v>
      </c>
      <c r="O35" s="13">
        <v>0</v>
      </c>
      <c r="P35" s="13"/>
      <c r="Q35" s="13">
        <f t="shared" si="13"/>
        <v>0</v>
      </c>
      <c r="R35" s="13">
        <f t="shared" si="5"/>
        <v>-2.7875284049514448E-3</v>
      </c>
      <c r="S35" s="13">
        <f t="shared" si="6"/>
        <v>-2.7875284049514448E-3</v>
      </c>
      <c r="T35" s="13">
        <f t="shared" si="7"/>
        <v>1000000.007898133</v>
      </c>
      <c r="V35" s="24">
        <f t="shared" si="8"/>
        <v>2.7875280000000001E-3</v>
      </c>
    </row>
    <row r="36" spans="1:24" x14ac:dyDescent="0.25">
      <c r="A36" s="8">
        <f t="shared" si="9"/>
        <v>32</v>
      </c>
      <c r="B36" s="9">
        <v>43733</v>
      </c>
      <c r="C36" s="8" t="s">
        <v>11</v>
      </c>
      <c r="D36" s="8" t="s">
        <v>5</v>
      </c>
      <c r="E36" s="8" t="s">
        <v>5</v>
      </c>
      <c r="F36" s="8" t="s">
        <v>11</v>
      </c>
      <c r="G36" s="10">
        <f t="shared" si="10"/>
        <v>1000000.007898133</v>
      </c>
      <c r="H36" s="11">
        <f t="shared" si="11"/>
        <v>0.115</v>
      </c>
      <c r="I36" s="12">
        <f t="shared" si="3"/>
        <v>31</v>
      </c>
      <c r="J36" s="13">
        <f t="shared" si="12"/>
        <v>9767.1261523412722</v>
      </c>
      <c r="K36" s="13">
        <f t="shared" si="4"/>
        <v>9767.1299999999992</v>
      </c>
      <c r="L36" s="13">
        <f t="shared" si="14"/>
        <v>9767.1261523412722</v>
      </c>
      <c r="M36" s="13">
        <v>0</v>
      </c>
      <c r="N36" s="13">
        <f t="shared" si="15"/>
        <v>9767.1261523412722</v>
      </c>
      <c r="O36" s="13">
        <v>0</v>
      </c>
      <c r="P36" s="13"/>
      <c r="Q36" s="13">
        <f t="shared" si="13"/>
        <v>0</v>
      </c>
      <c r="R36" s="13">
        <f t="shared" si="5"/>
        <v>3.8476587269542506E-3</v>
      </c>
      <c r="S36" s="13">
        <f t="shared" si="6"/>
        <v>3.8476587269542506E-3</v>
      </c>
      <c r="T36" s="13">
        <f t="shared" si="7"/>
        <v>1000000.0117457918</v>
      </c>
      <c r="V36" s="24">
        <f t="shared" si="8"/>
        <v>-3.8476589999999998E-3</v>
      </c>
    </row>
    <row r="37" spans="1:24" x14ac:dyDescent="0.25">
      <c r="A37" s="8">
        <f t="shared" si="9"/>
        <v>33</v>
      </c>
      <c r="B37" s="9">
        <v>43763</v>
      </c>
      <c r="C37" s="8" t="s">
        <v>11</v>
      </c>
      <c r="D37" s="8" t="s">
        <v>5</v>
      </c>
      <c r="E37" s="8" t="s">
        <v>5</v>
      </c>
      <c r="F37" s="8" t="s">
        <v>11</v>
      </c>
      <c r="G37" s="10">
        <f t="shared" si="10"/>
        <v>1000000.0117457918</v>
      </c>
      <c r="H37" s="11">
        <f t="shared" si="11"/>
        <v>0.115</v>
      </c>
      <c r="I37" s="12">
        <f t="shared" si="3"/>
        <v>30</v>
      </c>
      <c r="J37" s="13">
        <f t="shared" si="12"/>
        <v>9452.0510578834164</v>
      </c>
      <c r="K37" s="13">
        <f t="shared" si="4"/>
        <v>9452.0499999999993</v>
      </c>
      <c r="L37" s="13">
        <f t="shared" si="14"/>
        <v>9452.0510578834164</v>
      </c>
      <c r="M37" s="13">
        <v>0</v>
      </c>
      <c r="N37" s="13">
        <f t="shared" si="15"/>
        <v>9452.0510578834164</v>
      </c>
      <c r="O37" s="13">
        <v>0</v>
      </c>
      <c r="P37" s="13"/>
      <c r="Q37" s="13">
        <f t="shared" si="13"/>
        <v>0</v>
      </c>
      <c r="R37" s="13">
        <f t="shared" si="5"/>
        <v>-1.0578834171610652E-3</v>
      </c>
      <c r="S37" s="13">
        <f t="shared" si="6"/>
        <v>-1.0578834171610652E-3</v>
      </c>
      <c r="T37" s="13">
        <f t="shared" si="7"/>
        <v>1000000.0106879084</v>
      </c>
      <c r="V37" s="24">
        <f t="shared" si="8"/>
        <v>1.0578829999999999E-3</v>
      </c>
    </row>
    <row r="38" spans="1:24" x14ac:dyDescent="0.25">
      <c r="A38" s="8">
        <f t="shared" si="9"/>
        <v>34</v>
      </c>
      <c r="B38" s="9">
        <v>43794</v>
      </c>
      <c r="C38" s="8" t="s">
        <v>11</v>
      </c>
      <c r="D38" s="8" t="s">
        <v>5</v>
      </c>
      <c r="E38" s="8" t="s">
        <v>5</v>
      </c>
      <c r="F38" s="8" t="s">
        <v>11</v>
      </c>
      <c r="G38" s="10">
        <f t="shared" si="10"/>
        <v>1000000.0106879084</v>
      </c>
      <c r="H38" s="11">
        <f t="shared" si="11"/>
        <v>0.115</v>
      </c>
      <c r="I38" s="12">
        <f t="shared" si="3"/>
        <v>31</v>
      </c>
      <c r="J38" s="13">
        <f t="shared" si="12"/>
        <v>9767.1244499443546</v>
      </c>
      <c r="K38" s="13">
        <f t="shared" si="4"/>
        <v>9767.1200000000008</v>
      </c>
      <c r="L38" s="13">
        <f t="shared" si="14"/>
        <v>9767.1244499443546</v>
      </c>
      <c r="M38" s="13">
        <v>0</v>
      </c>
      <c r="N38" s="13">
        <f t="shared" si="15"/>
        <v>9767.1244499443546</v>
      </c>
      <c r="O38" s="13">
        <v>0</v>
      </c>
      <c r="P38" s="13"/>
      <c r="Q38" s="13">
        <f t="shared" si="13"/>
        <v>0</v>
      </c>
      <c r="R38" s="13">
        <f t="shared" si="5"/>
        <v>-4.4499443538370542E-3</v>
      </c>
      <c r="S38" s="13">
        <f t="shared" si="6"/>
        <v>-4.4499443538370542E-3</v>
      </c>
      <c r="T38" s="13">
        <f t="shared" si="7"/>
        <v>1000000.006237964</v>
      </c>
      <c r="V38" s="24">
        <f t="shared" si="8"/>
        <v>4.4499439999999999E-3</v>
      </c>
    </row>
    <row r="39" spans="1:24" x14ac:dyDescent="0.25">
      <c r="A39" s="8">
        <f t="shared" si="9"/>
        <v>35</v>
      </c>
      <c r="B39" s="9">
        <v>43824</v>
      </c>
      <c r="C39" s="8" t="s">
        <v>11</v>
      </c>
      <c r="D39" s="8" t="s">
        <v>5</v>
      </c>
      <c r="E39" s="8" t="s">
        <v>5</v>
      </c>
      <c r="F39" s="8" t="s">
        <v>11</v>
      </c>
      <c r="G39" s="10">
        <f t="shared" si="10"/>
        <v>1000000.006237964</v>
      </c>
      <c r="H39" s="11">
        <f t="shared" si="11"/>
        <v>0.115</v>
      </c>
      <c r="I39" s="12">
        <f t="shared" si="3"/>
        <v>30</v>
      </c>
      <c r="J39" s="13">
        <f t="shared" si="12"/>
        <v>9452.0593034261256</v>
      </c>
      <c r="K39" s="13">
        <f t="shared" si="4"/>
        <v>9452.06</v>
      </c>
      <c r="L39" s="13">
        <f t="shared" si="14"/>
        <v>9452.0593034261256</v>
      </c>
      <c r="M39" s="13">
        <v>0</v>
      </c>
      <c r="N39" s="13">
        <f t="shared" si="15"/>
        <v>9452.0593034261256</v>
      </c>
      <c r="O39" s="13">
        <v>0</v>
      </c>
      <c r="P39" s="13"/>
      <c r="Q39" s="13">
        <f t="shared" si="13"/>
        <v>0</v>
      </c>
      <c r="R39" s="13">
        <f t="shared" si="5"/>
        <v>6.9657387393817771E-4</v>
      </c>
      <c r="S39" s="13">
        <f t="shared" si="6"/>
        <v>6.9657387393817771E-4</v>
      </c>
      <c r="T39" s="13">
        <f t="shared" si="7"/>
        <v>1000000.0069345379</v>
      </c>
      <c r="V39" s="24">
        <f t="shared" si="8"/>
        <v>-6.9657400000000004E-4</v>
      </c>
    </row>
    <row r="40" spans="1:24" x14ac:dyDescent="0.25">
      <c r="A40" s="8">
        <f t="shared" si="9"/>
        <v>36</v>
      </c>
      <c r="B40" s="9">
        <v>43855</v>
      </c>
      <c r="C40" s="8" t="s">
        <v>11</v>
      </c>
      <c r="D40" s="8" t="s">
        <v>5</v>
      </c>
      <c r="E40" s="8" t="s">
        <v>5</v>
      </c>
      <c r="F40" s="8" t="s">
        <v>11</v>
      </c>
      <c r="G40" s="10">
        <f t="shared" si="10"/>
        <v>1000000.0069345379</v>
      </c>
      <c r="H40" s="11">
        <f t="shared" si="11"/>
        <v>0.115</v>
      </c>
      <c r="I40" s="12">
        <f t="shared" si="3"/>
        <v>31</v>
      </c>
      <c r="J40" s="13">
        <f t="shared" si="12"/>
        <v>9767.1226588277204</v>
      </c>
      <c r="K40" s="13">
        <f t="shared" si="4"/>
        <v>9767.1200000000008</v>
      </c>
      <c r="L40" s="13">
        <f t="shared" si="14"/>
        <v>9767.1226588277204</v>
      </c>
      <c r="M40" s="13">
        <v>0</v>
      </c>
      <c r="N40" s="13">
        <f t="shared" si="15"/>
        <v>9767.1226588277204</v>
      </c>
      <c r="O40" s="13">
        <v>0</v>
      </c>
      <c r="P40" s="13"/>
      <c r="Q40" s="13">
        <f t="shared" si="13"/>
        <v>0</v>
      </c>
      <c r="R40" s="13">
        <f t="shared" si="5"/>
        <v>-2.6588277196424315E-3</v>
      </c>
      <c r="S40" s="13">
        <f t="shared" si="6"/>
        <v>-2.6588277196424315E-3</v>
      </c>
      <c r="T40" s="13">
        <f t="shared" si="7"/>
        <v>1000000.0042757102</v>
      </c>
      <c r="V40" s="24">
        <f t="shared" si="8"/>
        <v>2.6588279999999998E-3</v>
      </c>
    </row>
    <row r="41" spans="1:24" x14ac:dyDescent="0.25">
      <c r="A41" s="8">
        <f t="shared" si="9"/>
        <v>37</v>
      </c>
      <c r="B41" s="9">
        <v>43886</v>
      </c>
      <c r="C41" s="8" t="s">
        <v>11</v>
      </c>
      <c r="D41" s="8" t="s">
        <v>5</v>
      </c>
      <c r="E41" s="8" t="s">
        <v>5</v>
      </c>
      <c r="F41" s="8" t="s">
        <v>11</v>
      </c>
      <c r="G41" s="10">
        <f t="shared" si="10"/>
        <v>1000000.0042757102</v>
      </c>
      <c r="H41" s="11">
        <f t="shared" si="11"/>
        <v>0.115</v>
      </c>
      <c r="I41" s="12">
        <f t="shared" si="3"/>
        <v>31</v>
      </c>
      <c r="J41" s="13">
        <f t="shared" si="12"/>
        <v>9767.1259882606228</v>
      </c>
      <c r="K41" s="13">
        <f t="shared" si="4"/>
        <v>9767.1299999999992</v>
      </c>
      <c r="L41" s="13">
        <f t="shared" si="14"/>
        <v>9767.1259882606228</v>
      </c>
      <c r="M41" s="13">
        <v>0</v>
      </c>
      <c r="N41" s="13">
        <f t="shared" si="15"/>
        <v>9767.1259882606228</v>
      </c>
      <c r="O41" s="13">
        <v>0</v>
      </c>
      <c r="P41" s="13"/>
      <c r="Q41" s="13">
        <f t="shared" si="13"/>
        <v>0</v>
      </c>
      <c r="R41" s="13">
        <f t="shared" si="5"/>
        <v>4.0117393764376175E-3</v>
      </c>
      <c r="S41" s="13">
        <f t="shared" si="6"/>
        <v>4.0117393764376175E-3</v>
      </c>
      <c r="T41" s="13">
        <f t="shared" si="7"/>
        <v>1000000.0082874496</v>
      </c>
      <c r="V41" s="24">
        <f t="shared" si="8"/>
        <v>-4.0117390000000003E-3</v>
      </c>
    </row>
    <row r="42" spans="1:24" x14ac:dyDescent="0.25">
      <c r="A42" s="8">
        <f t="shared" si="9"/>
        <v>38</v>
      </c>
      <c r="B42" s="9">
        <v>43915</v>
      </c>
      <c r="C42" s="8" t="s">
        <v>11</v>
      </c>
      <c r="D42" s="8" t="s">
        <v>5</v>
      </c>
      <c r="E42" s="8" t="s">
        <v>5</v>
      </c>
      <c r="F42" s="8" t="s">
        <v>11</v>
      </c>
      <c r="G42" s="10">
        <f t="shared" si="10"/>
        <v>1000000.0082874496</v>
      </c>
      <c r="H42" s="11">
        <f t="shared" si="11"/>
        <v>0.115</v>
      </c>
      <c r="I42" s="12">
        <f t="shared" si="3"/>
        <v>29</v>
      </c>
      <c r="J42" s="13">
        <f t="shared" si="12"/>
        <v>9136.9823653531766</v>
      </c>
      <c r="K42" s="13">
        <f t="shared" si="4"/>
        <v>9136.98</v>
      </c>
      <c r="L42" s="13">
        <f t="shared" si="14"/>
        <v>9136.9823653531766</v>
      </c>
      <c r="M42" s="13">
        <v>0</v>
      </c>
      <c r="N42" s="13">
        <f t="shared" si="15"/>
        <v>9136.9823653531766</v>
      </c>
      <c r="O42" s="13">
        <v>0</v>
      </c>
      <c r="P42" s="13"/>
      <c r="Q42" s="13">
        <f t="shared" si="13"/>
        <v>0</v>
      </c>
      <c r="R42" s="13">
        <f t="shared" si="5"/>
        <v>-2.3653531770833069E-3</v>
      </c>
      <c r="S42" s="13">
        <f t="shared" si="6"/>
        <v>-2.3653531770833069E-3</v>
      </c>
      <c r="T42" s="13">
        <f t="shared" si="7"/>
        <v>1000000.0059220964</v>
      </c>
      <c r="V42" s="24">
        <f t="shared" si="8"/>
        <v>2.3653530000000002E-3</v>
      </c>
    </row>
    <row r="43" spans="1:24" x14ac:dyDescent="0.25">
      <c r="A43" s="8">
        <f t="shared" si="9"/>
        <v>39</v>
      </c>
      <c r="B43" s="9">
        <v>43946</v>
      </c>
      <c r="C43" s="8" t="s">
        <v>11</v>
      </c>
      <c r="D43" s="8" t="s">
        <v>5</v>
      </c>
      <c r="E43" s="8" t="s">
        <v>5</v>
      </c>
      <c r="F43" s="8" t="s">
        <v>11</v>
      </c>
      <c r="G43" s="10">
        <f t="shared" si="10"/>
        <v>1000000.0059220964</v>
      </c>
      <c r="H43" s="11">
        <f>H42+0.5%</f>
        <v>0.12000000000000001</v>
      </c>
      <c r="I43" s="12">
        <f t="shared" si="3"/>
        <v>31</v>
      </c>
      <c r="J43" s="13">
        <f t="shared" si="12"/>
        <v>9767.1257108660793</v>
      </c>
      <c r="K43" s="13">
        <f t="shared" si="4"/>
        <v>9767.1299999999992</v>
      </c>
      <c r="L43" s="13">
        <f t="shared" si="14"/>
        <v>9767.1257108660793</v>
      </c>
      <c r="M43" s="13">
        <v>0</v>
      </c>
      <c r="N43" s="13">
        <f t="shared" si="15"/>
        <v>9767.1257108660793</v>
      </c>
      <c r="O43" s="13">
        <v>0</v>
      </c>
      <c r="P43" s="13"/>
      <c r="Q43" s="13">
        <f t="shared" si="13"/>
        <v>0</v>
      </c>
      <c r="R43" s="13">
        <f t="shared" si="5"/>
        <v>4.2891339198831702E-3</v>
      </c>
      <c r="S43" s="13">
        <f t="shared" si="6"/>
        <v>4.2891339198831702E-3</v>
      </c>
      <c r="T43" s="13">
        <f t="shared" si="7"/>
        <v>1000000.0102112304</v>
      </c>
      <c r="V43" s="24">
        <f t="shared" si="8"/>
        <v>-4.289134E-3</v>
      </c>
      <c r="W43" s="3"/>
      <c r="X43" s="5"/>
    </row>
    <row r="44" spans="1:24" x14ac:dyDescent="0.25">
      <c r="A44" s="8">
        <f t="shared" si="9"/>
        <v>40</v>
      </c>
      <c r="B44" s="9">
        <v>43976</v>
      </c>
      <c r="C44" s="8" t="s">
        <v>11</v>
      </c>
      <c r="D44" s="8" t="s">
        <v>5</v>
      </c>
      <c r="E44" s="8" t="s">
        <v>5</v>
      </c>
      <c r="F44" s="8" t="s">
        <v>11</v>
      </c>
      <c r="G44" s="10">
        <f t="shared" si="10"/>
        <v>1000000.0102112304</v>
      </c>
      <c r="H44" s="11">
        <f t="shared" si="11"/>
        <v>0.12000000000000001</v>
      </c>
      <c r="I44" s="12">
        <f t="shared" si="3"/>
        <v>30</v>
      </c>
      <c r="J44" s="13">
        <f t="shared" si="12"/>
        <v>9863.0095102096438</v>
      </c>
      <c r="K44" s="13">
        <f t="shared" si="4"/>
        <v>9863.01</v>
      </c>
      <c r="L44" s="13">
        <f t="shared" si="14"/>
        <v>9863.0095102096438</v>
      </c>
      <c r="M44" s="13">
        <v>0</v>
      </c>
      <c r="N44" s="13">
        <f t="shared" si="15"/>
        <v>9863.0095102096438</v>
      </c>
      <c r="O44" s="13">
        <v>0</v>
      </c>
      <c r="P44" s="13"/>
      <c r="Q44" s="13">
        <f t="shared" si="13"/>
        <v>0</v>
      </c>
      <c r="R44" s="13">
        <f t="shared" si="5"/>
        <v>4.8979035636875778E-4</v>
      </c>
      <c r="S44" s="13">
        <f t="shared" si="6"/>
        <v>4.8979035636875778E-4</v>
      </c>
      <c r="T44" s="13">
        <f t="shared" si="7"/>
        <v>1000000.0107010207</v>
      </c>
      <c r="V44" s="24">
        <f t="shared" si="8"/>
        <v>-4.8979000000000004E-4</v>
      </c>
    </row>
    <row r="45" spans="1:24" x14ac:dyDescent="0.25">
      <c r="A45" s="8">
        <f t="shared" si="9"/>
        <v>41</v>
      </c>
      <c r="B45" s="9">
        <v>44007</v>
      </c>
      <c r="C45" s="8" t="s">
        <v>11</v>
      </c>
      <c r="D45" s="8" t="s">
        <v>5</v>
      </c>
      <c r="E45" s="8" t="s">
        <v>5</v>
      </c>
      <c r="F45" s="8" t="s">
        <v>11</v>
      </c>
      <c r="G45" s="10">
        <f t="shared" si="10"/>
        <v>1000000.0107010207</v>
      </c>
      <c r="H45" s="11">
        <f t="shared" si="11"/>
        <v>0.12000000000000001</v>
      </c>
      <c r="I45" s="12">
        <f t="shared" si="3"/>
        <v>31</v>
      </c>
      <c r="J45" s="13">
        <f t="shared" si="12"/>
        <v>10191.780441190267</v>
      </c>
      <c r="K45" s="13">
        <f t="shared" si="4"/>
        <v>10191.780000000001</v>
      </c>
      <c r="L45" s="13">
        <f t="shared" si="14"/>
        <v>10191.780441190267</v>
      </c>
      <c r="M45" s="13">
        <v>0</v>
      </c>
      <c r="N45" s="13">
        <f t="shared" si="15"/>
        <v>10191.780441190267</v>
      </c>
      <c r="O45" s="13">
        <v>0</v>
      </c>
      <c r="P45" s="13"/>
      <c r="Q45" s="13">
        <f t="shared" si="13"/>
        <v>0</v>
      </c>
      <c r="R45" s="13">
        <f t="shared" si="5"/>
        <v>-4.4119026642874815E-4</v>
      </c>
      <c r="S45" s="13">
        <f t="shared" si="6"/>
        <v>-4.4119026642874815E-4</v>
      </c>
      <c r="T45" s="13">
        <f t="shared" si="7"/>
        <v>1000000.0102598304</v>
      </c>
      <c r="V45" s="24">
        <f t="shared" si="8"/>
        <v>4.4119E-4</v>
      </c>
    </row>
    <row r="46" spans="1:24" x14ac:dyDescent="0.25">
      <c r="A46" s="8">
        <f t="shared" si="9"/>
        <v>42</v>
      </c>
      <c r="B46" s="9">
        <v>44037</v>
      </c>
      <c r="C46" s="8" t="s">
        <v>11</v>
      </c>
      <c r="D46" s="8" t="s">
        <v>5</v>
      </c>
      <c r="E46" s="8" t="s">
        <v>5</v>
      </c>
      <c r="F46" s="8" t="s">
        <v>11</v>
      </c>
      <c r="G46" s="10">
        <f t="shared" si="10"/>
        <v>1000000.0102598304</v>
      </c>
      <c r="H46" s="11">
        <f t="shared" si="11"/>
        <v>0.12000000000000001</v>
      </c>
      <c r="I46" s="12">
        <f t="shared" si="3"/>
        <v>30</v>
      </c>
      <c r="J46" s="13">
        <f t="shared" si="12"/>
        <v>9863.0142410129865</v>
      </c>
      <c r="K46" s="13">
        <f t="shared" si="4"/>
        <v>9863.01</v>
      </c>
      <c r="L46" s="13">
        <f t="shared" si="14"/>
        <v>9863.0142410129865</v>
      </c>
      <c r="M46" s="13">
        <v>0</v>
      </c>
      <c r="N46" s="13">
        <f t="shared" si="15"/>
        <v>9863.0142410129865</v>
      </c>
      <c r="O46" s="13">
        <v>0</v>
      </c>
      <c r="P46" s="13"/>
      <c r="Q46" s="13">
        <f t="shared" si="13"/>
        <v>0</v>
      </c>
      <c r="R46" s="13">
        <f t="shared" si="5"/>
        <v>-4.2410129863128532E-3</v>
      </c>
      <c r="S46" s="13">
        <f t="shared" si="6"/>
        <v>-4.2410129863128532E-3</v>
      </c>
      <c r="T46" s="13">
        <f t="shared" si="7"/>
        <v>1000000.0060188174</v>
      </c>
      <c r="V46" s="24">
        <f t="shared" si="8"/>
        <v>4.2410130000000001E-3</v>
      </c>
    </row>
    <row r="47" spans="1:24" x14ac:dyDescent="0.25">
      <c r="A47" s="8">
        <f t="shared" si="9"/>
        <v>43</v>
      </c>
      <c r="B47" s="9">
        <v>44068</v>
      </c>
      <c r="C47" s="8" t="s">
        <v>11</v>
      </c>
      <c r="D47" s="8" t="s">
        <v>5</v>
      </c>
      <c r="E47" s="8" t="s">
        <v>5</v>
      </c>
      <c r="F47" s="8" t="s">
        <v>11</v>
      </c>
      <c r="G47" s="10">
        <f t="shared" si="10"/>
        <v>1000000.0060188174</v>
      </c>
      <c r="H47" s="11">
        <f t="shared" si="11"/>
        <v>0.12000000000000001</v>
      </c>
      <c r="I47" s="12">
        <f t="shared" si="3"/>
        <v>31</v>
      </c>
      <c r="J47" s="13">
        <f t="shared" si="12"/>
        <v>10191.78512427328</v>
      </c>
      <c r="K47" s="13">
        <f t="shared" si="4"/>
        <v>10191.790000000001</v>
      </c>
      <c r="L47" s="13">
        <f t="shared" si="14"/>
        <v>10191.78512427328</v>
      </c>
      <c r="M47" s="13">
        <v>0</v>
      </c>
      <c r="N47" s="13">
        <f t="shared" si="15"/>
        <v>10191.78512427328</v>
      </c>
      <c r="O47" s="13">
        <v>0</v>
      </c>
      <c r="P47" s="13"/>
      <c r="Q47" s="13">
        <f t="shared" si="13"/>
        <v>0</v>
      </c>
      <c r="R47" s="13">
        <f t="shared" si="5"/>
        <v>4.8757267213659361E-3</v>
      </c>
      <c r="S47" s="13">
        <f t="shared" si="6"/>
        <v>4.8757267213659361E-3</v>
      </c>
      <c r="T47" s="13">
        <f t="shared" si="7"/>
        <v>1000000.0108945442</v>
      </c>
      <c r="V47" s="24">
        <f t="shared" si="8"/>
        <v>-4.8757269999999998E-3</v>
      </c>
    </row>
    <row r="48" spans="1:24" x14ac:dyDescent="0.25">
      <c r="A48" s="8">
        <f t="shared" si="9"/>
        <v>44</v>
      </c>
      <c r="B48" s="9">
        <v>44099</v>
      </c>
      <c r="C48" s="8" t="s">
        <v>11</v>
      </c>
      <c r="D48" s="8" t="s">
        <v>5</v>
      </c>
      <c r="E48" s="8" t="s">
        <v>5</v>
      </c>
      <c r="F48" s="8" t="s">
        <v>11</v>
      </c>
      <c r="G48" s="10">
        <f t="shared" si="10"/>
        <v>1000000.0108945442</v>
      </c>
      <c r="H48" s="11">
        <f t="shared" si="11"/>
        <v>0.12000000000000001</v>
      </c>
      <c r="I48" s="12">
        <f t="shared" si="3"/>
        <v>31</v>
      </c>
      <c r="J48" s="13">
        <f t="shared" si="12"/>
        <v>10191.776057225616</v>
      </c>
      <c r="K48" s="13">
        <f t="shared" si="4"/>
        <v>10191.780000000001</v>
      </c>
      <c r="L48" s="13">
        <f t="shared" si="14"/>
        <v>10191.776057225616</v>
      </c>
      <c r="M48" s="13">
        <v>0</v>
      </c>
      <c r="N48" s="13">
        <f t="shared" si="15"/>
        <v>10191.776057225616</v>
      </c>
      <c r="O48" s="13">
        <v>0</v>
      </c>
      <c r="P48" s="13"/>
      <c r="Q48" s="13">
        <f t="shared" si="13"/>
        <v>0</v>
      </c>
      <c r="R48" s="13">
        <f t="shared" si="5"/>
        <v>3.9427743849955732E-3</v>
      </c>
      <c r="S48" s="13">
        <f t="shared" si="6"/>
        <v>3.9427743849955732E-3</v>
      </c>
      <c r="T48" s="13">
        <f t="shared" si="7"/>
        <v>1000000.0148373186</v>
      </c>
      <c r="V48" s="24">
        <f t="shared" si="8"/>
        <v>-3.9427739999999996E-3</v>
      </c>
    </row>
    <row r="49" spans="1:24" x14ac:dyDescent="0.25">
      <c r="A49" s="8">
        <f t="shared" si="9"/>
        <v>45</v>
      </c>
      <c r="B49" s="9">
        <v>44129</v>
      </c>
      <c r="C49" s="8" t="s">
        <v>11</v>
      </c>
      <c r="D49" s="8" t="s">
        <v>5</v>
      </c>
      <c r="E49" s="8" t="s">
        <v>5</v>
      </c>
      <c r="F49" s="8" t="s">
        <v>11</v>
      </c>
      <c r="G49" s="10">
        <f t="shared" si="10"/>
        <v>1000000.0148373186</v>
      </c>
      <c r="H49" s="11">
        <f t="shared" si="11"/>
        <v>0.12000000000000001</v>
      </c>
      <c r="I49" s="12">
        <f t="shared" si="3"/>
        <v>30</v>
      </c>
      <c r="J49" s="13">
        <f t="shared" si="12"/>
        <v>9863.0099021968144</v>
      </c>
      <c r="K49" s="13">
        <f t="shared" si="4"/>
        <v>9863.01</v>
      </c>
      <c r="L49" s="13">
        <f t="shared" si="14"/>
        <v>9863.0099021968144</v>
      </c>
      <c r="M49" s="13">
        <v>0</v>
      </c>
      <c r="N49" s="13">
        <f t="shared" si="15"/>
        <v>9863.0099021968144</v>
      </c>
      <c r="O49" s="13">
        <v>0</v>
      </c>
      <c r="P49" s="13"/>
      <c r="Q49" s="13">
        <f t="shared" si="13"/>
        <v>0</v>
      </c>
      <c r="R49" s="13">
        <f t="shared" si="5"/>
        <v>9.780318578123115E-5</v>
      </c>
      <c r="S49" s="13">
        <f t="shared" si="6"/>
        <v>9.780318578123115E-5</v>
      </c>
      <c r="T49" s="13">
        <f t="shared" si="7"/>
        <v>1000000.0149351218</v>
      </c>
      <c r="V49" s="24">
        <f t="shared" si="8"/>
        <v>-9.7802999999999999E-5</v>
      </c>
    </row>
    <row r="50" spans="1:24" x14ac:dyDescent="0.25">
      <c r="A50" s="8">
        <f t="shared" si="9"/>
        <v>46</v>
      </c>
      <c r="B50" s="9">
        <v>44160</v>
      </c>
      <c r="C50" s="8" t="s">
        <v>11</v>
      </c>
      <c r="D50" s="8" t="s">
        <v>5</v>
      </c>
      <c r="E50" s="8" t="s">
        <v>5</v>
      </c>
      <c r="F50" s="8" t="s">
        <v>11</v>
      </c>
      <c r="G50" s="10">
        <f t="shared" si="10"/>
        <v>1000000.0149351218</v>
      </c>
      <c r="H50" s="11">
        <f t="shared" si="11"/>
        <v>0.12000000000000001</v>
      </c>
      <c r="I50" s="12">
        <f t="shared" si="3"/>
        <v>31</v>
      </c>
      <c r="J50" s="13">
        <f t="shared" si="12"/>
        <v>10191.780876330296</v>
      </c>
      <c r="K50" s="13">
        <f t="shared" si="4"/>
        <v>10191.780000000001</v>
      </c>
      <c r="L50" s="13">
        <f t="shared" si="14"/>
        <v>10191.780876330296</v>
      </c>
      <c r="M50" s="13">
        <v>0</v>
      </c>
      <c r="N50" s="13">
        <f t="shared" si="15"/>
        <v>10191.780876330296</v>
      </c>
      <c r="O50" s="13">
        <v>0</v>
      </c>
      <c r="P50" s="13"/>
      <c r="Q50" s="13">
        <f t="shared" si="13"/>
        <v>0</v>
      </c>
      <c r="R50" s="13">
        <f t="shared" si="5"/>
        <v>-8.7633029579592403E-4</v>
      </c>
      <c r="S50" s="13">
        <f t="shared" si="6"/>
        <v>-8.7633029579592403E-4</v>
      </c>
      <c r="T50" s="13">
        <f t="shared" si="7"/>
        <v>1000000.0140587915</v>
      </c>
      <c r="V50" s="24">
        <f t="shared" si="8"/>
        <v>8.7633000000000003E-4</v>
      </c>
    </row>
    <row r="51" spans="1:24" x14ac:dyDescent="0.25">
      <c r="A51" s="8">
        <f t="shared" si="9"/>
        <v>47</v>
      </c>
      <c r="B51" s="9">
        <v>44190</v>
      </c>
      <c r="C51" s="8" t="s">
        <v>11</v>
      </c>
      <c r="D51" s="8" t="s">
        <v>5</v>
      </c>
      <c r="E51" s="8" t="s">
        <v>5</v>
      </c>
      <c r="F51" s="8" t="s">
        <v>11</v>
      </c>
      <c r="G51" s="10">
        <f t="shared" si="10"/>
        <v>1000000.0140587915</v>
      </c>
      <c r="H51" s="11">
        <f t="shared" si="11"/>
        <v>0.12000000000000001</v>
      </c>
      <c r="I51" s="12">
        <f t="shared" si="3"/>
        <v>30</v>
      </c>
      <c r="J51" s="13">
        <f t="shared" si="12"/>
        <v>9863.0147136221894</v>
      </c>
      <c r="K51" s="13">
        <f t="shared" si="4"/>
        <v>9863.01</v>
      </c>
      <c r="L51" s="13">
        <f t="shared" si="14"/>
        <v>9863.0147136221894</v>
      </c>
      <c r="M51" s="13">
        <v>0</v>
      </c>
      <c r="N51" s="13">
        <f t="shared" si="15"/>
        <v>9863.0147136221894</v>
      </c>
      <c r="O51" s="13">
        <v>0</v>
      </c>
      <c r="P51" s="13"/>
      <c r="Q51" s="13">
        <f t="shared" si="13"/>
        <v>0</v>
      </c>
      <c r="R51" s="13">
        <f t="shared" si="5"/>
        <v>-4.7136221892287722E-3</v>
      </c>
      <c r="S51" s="13">
        <f t="shared" si="6"/>
        <v>-4.7136221892287722E-3</v>
      </c>
      <c r="T51" s="13">
        <f>T50-M51+O51+S51-P51</f>
        <v>1000000.0093451693</v>
      </c>
      <c r="V51" s="24">
        <f t="shared" si="8"/>
        <v>4.7136219999999998E-3</v>
      </c>
    </row>
    <row r="52" spans="1:24" x14ac:dyDescent="0.25">
      <c r="A52" s="8">
        <f t="shared" si="9"/>
        <v>48</v>
      </c>
      <c r="B52" s="9">
        <v>44221</v>
      </c>
      <c r="C52" s="8" t="s">
        <v>11</v>
      </c>
      <c r="D52" s="8" t="s">
        <v>5</v>
      </c>
      <c r="E52" s="8" t="s">
        <v>5</v>
      </c>
      <c r="F52" s="8" t="s">
        <v>5</v>
      </c>
      <c r="G52" s="10">
        <f t="shared" si="10"/>
        <v>1000000.0093451693</v>
      </c>
      <c r="H52" s="11">
        <f t="shared" si="11"/>
        <v>0.12000000000000001</v>
      </c>
      <c r="I52" s="12">
        <f t="shared" si="3"/>
        <v>31</v>
      </c>
      <c r="J52" s="13">
        <f t="shared" si="12"/>
        <v>10191.785630783726</v>
      </c>
      <c r="K52" s="13">
        <f t="shared" si="4"/>
        <v>10191.790000000001</v>
      </c>
      <c r="L52" s="13">
        <f t="shared" si="14"/>
        <v>10191.785630783726</v>
      </c>
      <c r="M52" s="27">
        <f>T51</f>
        <v>1000000.0093451693</v>
      </c>
      <c r="N52" s="13">
        <f t="shared" si="15"/>
        <v>1010191.7949759531</v>
      </c>
      <c r="O52" s="13">
        <v>0</v>
      </c>
      <c r="P52" s="13"/>
      <c r="Q52" s="13">
        <f t="shared" si="13"/>
        <v>0</v>
      </c>
      <c r="R52" s="13">
        <f t="shared" si="5"/>
        <v>4.3692162744264351E-3</v>
      </c>
      <c r="S52" s="13">
        <f t="shared" si="6"/>
        <v>4.3692162744264351E-3</v>
      </c>
      <c r="T52" s="13">
        <f t="shared" si="7"/>
        <v>4.3692162744264351E-3</v>
      </c>
      <c r="W52" s="3"/>
      <c r="X52" s="5"/>
    </row>
    <row r="53" spans="1:24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6">
        <f>SUM(J3:J52)</f>
        <v>441972.60409385432</v>
      </c>
      <c r="K53" s="16"/>
      <c r="L53" s="16">
        <f>SUM(L3:L52)</f>
        <v>441972.59628561442</v>
      </c>
      <c r="M53" s="16">
        <f>SUM(M3:M52)</f>
        <v>1000000.0093451693</v>
      </c>
      <c r="N53" s="16">
        <f>SUM(N3:N52)</f>
        <v>1441972.6056307838</v>
      </c>
      <c r="O53" s="15"/>
      <c r="P53" s="15"/>
      <c r="Q53" s="16">
        <f>SUM(Q3:Q52)</f>
        <v>10000</v>
      </c>
      <c r="R53" s="15"/>
      <c r="S53" s="16">
        <f>SUM(S3:S52)</f>
        <v>1.3714385400817264E-2</v>
      </c>
      <c r="T53" s="15"/>
    </row>
  </sheetData>
  <dataValidations count="2">
    <dataValidation type="list" allowBlank="1" showInputMessage="1" showErrorMessage="1" sqref="H1">
      <formula1>"PD,AD"</formula1>
    </dataValidation>
    <dataValidation type="list" allowBlank="1" showInputMessage="1" showErrorMessage="1" sqref="S1">
      <formula1>"DD, PS, FI, ET, NI"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X53"/>
  <sheetViews>
    <sheetView workbookViewId="0">
      <pane ySplit="2" topLeftCell="A33" activePane="bottomLeft" state="frozen"/>
      <selection pane="bottomLeft" activeCell="H17" sqref="H17"/>
    </sheetView>
  </sheetViews>
  <sheetFormatPr defaultRowHeight="15" x14ac:dyDescent="0.25"/>
  <cols>
    <col min="1" max="1" width="5.5703125" style="1" bestFit="1" customWidth="1"/>
    <col min="2" max="2" width="10.140625" style="1" bestFit="1" customWidth="1"/>
    <col min="3" max="3" width="6.140625" style="1" bestFit="1" customWidth="1"/>
    <col min="4" max="4" width="4.28515625" style="1" bestFit="1" customWidth="1"/>
    <col min="5" max="5" width="7" style="1" bestFit="1" customWidth="1"/>
    <col min="6" max="6" width="4.42578125" style="1" bestFit="1" customWidth="1"/>
    <col min="7" max="7" width="13.7109375" style="1" bestFit="1" customWidth="1"/>
    <col min="8" max="8" width="7.140625" style="1" bestFit="1" customWidth="1"/>
    <col min="9" max="9" width="5.140625" style="1" bestFit="1" customWidth="1"/>
    <col min="10" max="10" width="18" style="1" bestFit="1" customWidth="1"/>
    <col min="11" max="11" width="18" style="1" customWidth="1"/>
    <col min="12" max="12" width="13.28515625" style="1" bestFit="1" customWidth="1"/>
    <col min="13" max="14" width="12.5703125" style="1" bestFit="1" customWidth="1"/>
    <col min="15" max="15" width="13.5703125" style="1" bestFit="1" customWidth="1"/>
    <col min="16" max="16" width="11" style="1" bestFit="1" customWidth="1"/>
    <col min="17" max="17" width="11" style="1" customWidth="1"/>
    <col min="18" max="18" width="11.140625" style="1" bestFit="1" customWidth="1"/>
    <col min="19" max="19" width="11" style="1" bestFit="1" customWidth="1"/>
    <col min="20" max="20" width="12.5703125" style="1" bestFit="1" customWidth="1"/>
    <col min="21" max="21" width="9.140625" style="1"/>
    <col min="22" max="22" width="10.7109375" style="1" hidden="1" customWidth="1"/>
    <col min="23" max="23" width="16.5703125" style="1" bestFit="1" customWidth="1"/>
    <col min="24" max="24" width="12.28515625" style="1" bestFit="1" customWidth="1"/>
    <col min="25" max="16384" width="9.140625" style="1"/>
  </cols>
  <sheetData>
    <row r="1" spans="1:24" x14ac:dyDescent="0.25">
      <c r="G1" s="1" t="s">
        <v>21</v>
      </c>
      <c r="H1" s="17" t="s">
        <v>26</v>
      </c>
      <c r="J1" s="1" t="s">
        <v>33</v>
      </c>
      <c r="K1" s="1" t="s">
        <v>34</v>
      </c>
      <c r="M1" s="5"/>
      <c r="N1" s="3">
        <v>110788.52</v>
      </c>
      <c r="O1" s="5">
        <f>N49-N52</f>
        <v>-1000315.0435388067</v>
      </c>
      <c r="Q1" s="3" t="s">
        <v>22</v>
      </c>
      <c r="R1" s="3">
        <v>10000</v>
      </c>
      <c r="S1" s="17" t="s">
        <v>30</v>
      </c>
      <c r="T1" s="4">
        <f>ROUND(IF(S1="FI",R1,IF(S1="NI",R1/5,IF(S1="ET",R1/48,0))),2)</f>
        <v>10000</v>
      </c>
    </row>
    <row r="2" spans="1:24" s="2" customFormat="1" x14ac:dyDescent="0.25">
      <c r="A2" s="6" t="s">
        <v>3</v>
      </c>
      <c r="B2" s="7" t="s">
        <v>0</v>
      </c>
      <c r="C2" s="7" t="s">
        <v>19</v>
      </c>
      <c r="D2" s="7" t="s">
        <v>6</v>
      </c>
      <c r="E2" s="7" t="s">
        <v>13</v>
      </c>
      <c r="F2" s="7" t="s">
        <v>7</v>
      </c>
      <c r="G2" s="7" t="s">
        <v>14</v>
      </c>
      <c r="H2" s="7" t="s">
        <v>2</v>
      </c>
      <c r="I2" s="7" t="s">
        <v>1</v>
      </c>
      <c r="J2" s="7" t="s">
        <v>15</v>
      </c>
      <c r="K2" s="7" t="s">
        <v>28</v>
      </c>
      <c r="L2" s="7" t="s">
        <v>16</v>
      </c>
      <c r="M2" s="7" t="s">
        <v>10</v>
      </c>
      <c r="N2" s="7" t="s">
        <v>9</v>
      </c>
      <c r="O2" s="7" t="s">
        <v>8</v>
      </c>
      <c r="P2" s="7" t="s">
        <v>20</v>
      </c>
      <c r="Q2" s="7" t="s">
        <v>24</v>
      </c>
      <c r="R2" s="7" t="s">
        <v>17</v>
      </c>
      <c r="S2" s="7" t="s">
        <v>25</v>
      </c>
      <c r="T2" s="7" t="s">
        <v>4</v>
      </c>
      <c r="V2" s="2" t="s">
        <v>29</v>
      </c>
      <c r="W2" s="2" t="s">
        <v>36</v>
      </c>
      <c r="X2" s="2" t="s">
        <v>37</v>
      </c>
    </row>
    <row r="3" spans="1:24" x14ac:dyDescent="0.25">
      <c r="A3" s="8">
        <v>0</v>
      </c>
      <c r="B3" s="9">
        <v>42745</v>
      </c>
      <c r="C3" s="9"/>
      <c r="D3" s="8" t="s">
        <v>11</v>
      </c>
      <c r="E3" s="8" t="s">
        <v>11</v>
      </c>
      <c r="F3" s="8" t="s">
        <v>11</v>
      </c>
      <c r="G3" s="10">
        <v>0</v>
      </c>
      <c r="H3" s="11">
        <v>0.1</v>
      </c>
      <c r="I3" s="12">
        <v>0</v>
      </c>
      <c r="J3" s="13">
        <v>0</v>
      </c>
      <c r="K3" s="13"/>
      <c r="L3" s="13">
        <v>0</v>
      </c>
      <c r="M3" s="13">
        <v>0</v>
      </c>
      <c r="N3" s="13">
        <f>IF(F3&lt;&gt;"Y",0,IF(A3=24,(G3+L3),#REF!))</f>
        <v>0</v>
      </c>
      <c r="O3" s="13">
        <v>1100000</v>
      </c>
      <c r="P3" s="13">
        <v>100000</v>
      </c>
      <c r="Q3" s="13">
        <v>0</v>
      </c>
      <c r="R3" s="13">
        <v>0</v>
      </c>
      <c r="S3" s="13">
        <f>IF(D3="Y",R3,0)</f>
        <v>0</v>
      </c>
      <c r="T3" s="13">
        <f>IF(S1="PS",O3-P3+R1,O3-P3)</f>
        <v>1000000</v>
      </c>
    </row>
    <row r="4" spans="1:24" x14ac:dyDescent="0.25">
      <c r="A4" s="18" t="s">
        <v>12</v>
      </c>
      <c r="B4" s="19">
        <v>42760</v>
      </c>
      <c r="C4" s="19" t="s">
        <v>11</v>
      </c>
      <c r="D4" s="18" t="s">
        <v>11</v>
      </c>
      <c r="E4" s="18" t="s">
        <v>5</v>
      </c>
      <c r="F4" s="18" t="s">
        <v>11</v>
      </c>
      <c r="G4" s="25">
        <f>T3</f>
        <v>1000000</v>
      </c>
      <c r="H4" s="21">
        <f>H3</f>
        <v>0.1</v>
      </c>
      <c r="I4" s="22">
        <f>IF($H$1="PD",(360*(YEAR(B4)-YEAR(B3)))+(30*(MONTH(B4)-MONTH(B3)))+(DAY(B4)-DAY(B3)),B4-B3)</f>
        <v>15</v>
      </c>
      <c r="J4" s="23">
        <f>G4*H3*I4/365</f>
        <v>4109.58904109589</v>
      </c>
      <c r="K4" s="23">
        <f>ROUND(J4,2)</f>
        <v>4109.59</v>
      </c>
      <c r="L4" s="23">
        <f t="shared" ref="L4:L16" si="0">IF(F4="N",IF(E4="Y",K4+R3-S3,0),IF(N4&gt;=(K4+R3-S3),(K4+R3-S3),N4))</f>
        <v>4109.59</v>
      </c>
      <c r="M4" s="23">
        <f t="shared" ref="M4:M16" si="1">N4-L4</f>
        <v>0</v>
      </c>
      <c r="N4" s="23">
        <f t="shared" ref="N4:N16" si="2">IF(F4="Y",$N$1,L4)</f>
        <v>4109.59</v>
      </c>
      <c r="O4" s="23">
        <v>0</v>
      </c>
      <c r="P4" s="23"/>
      <c r="Q4" s="23">
        <v>0</v>
      </c>
      <c r="R4" s="23">
        <f>R3-S3+K4-L4</f>
        <v>0</v>
      </c>
      <c r="S4" s="23">
        <f>IF(D4="Y",R4,0)</f>
        <v>0</v>
      </c>
      <c r="T4" s="23">
        <f>T3-M4+O4+S4-P4</f>
        <v>1000000</v>
      </c>
      <c r="V4" s="24">
        <f>ROUND(J4-K4,9)</f>
        <v>-9.5890400000000001E-4</v>
      </c>
    </row>
    <row r="5" spans="1:24" x14ac:dyDescent="0.25">
      <c r="A5" s="18">
        <v>1</v>
      </c>
      <c r="B5" s="19">
        <v>42791</v>
      </c>
      <c r="C5" s="19" t="s">
        <v>5</v>
      </c>
      <c r="D5" s="18" t="s">
        <v>11</v>
      </c>
      <c r="E5" s="18" t="s">
        <v>5</v>
      </c>
      <c r="F5" s="18" t="s">
        <v>11</v>
      </c>
      <c r="G5" s="25">
        <f>T4</f>
        <v>1000000</v>
      </c>
      <c r="H5" s="21">
        <f>H4</f>
        <v>0.1</v>
      </c>
      <c r="I5" s="22">
        <f t="shared" ref="I5:I52" si="3">IF($H$1="PD",(360*(YEAR(B5)-YEAR(B4)))+(30*(MONTH(B5)-MONTH(B4)))+(DAY(B5)-DAY(B4)),B5-B4)</f>
        <v>31</v>
      </c>
      <c r="J5" s="23">
        <f>(G5*H4*I5/365)+V4</f>
        <v>8493.1497260275064</v>
      </c>
      <c r="K5" s="23">
        <f t="shared" ref="K5:K52" si="4">ROUND(J5,2)</f>
        <v>8493.15</v>
      </c>
      <c r="L5" s="23">
        <f t="shared" si="0"/>
        <v>8493.15</v>
      </c>
      <c r="M5" s="23">
        <f t="shared" si="1"/>
        <v>0</v>
      </c>
      <c r="N5" s="23">
        <f t="shared" si="2"/>
        <v>8493.15</v>
      </c>
      <c r="O5" s="23">
        <v>0</v>
      </c>
      <c r="P5" s="23"/>
      <c r="Q5" s="23">
        <f>IF(S1="FI",R1,T1)</f>
        <v>10000</v>
      </c>
      <c r="R5" s="23">
        <f t="shared" ref="R5:R52" si="5">R4-S4+K5-L5</f>
        <v>0</v>
      </c>
      <c r="S5" s="23">
        <f t="shared" ref="S5:S52" si="6">IF(D5="Y",R5,0)</f>
        <v>0</v>
      </c>
      <c r="T5" s="23">
        <f t="shared" ref="T5:T52" si="7">T4-M5+O5+S5-P5</f>
        <v>1000000</v>
      </c>
      <c r="V5" s="24">
        <f t="shared" ref="V5:V51" si="8">ROUND(J5-K5,9)</f>
        <v>-2.7397199999999999E-4</v>
      </c>
    </row>
    <row r="6" spans="1:24" x14ac:dyDescent="0.25">
      <c r="A6" s="18">
        <f t="shared" ref="A6:A52" si="9">A5+1</f>
        <v>2</v>
      </c>
      <c r="B6" s="19">
        <v>42819</v>
      </c>
      <c r="C6" s="19" t="s">
        <v>5</v>
      </c>
      <c r="D6" s="18" t="s">
        <v>11</v>
      </c>
      <c r="E6" s="18" t="s">
        <v>5</v>
      </c>
      <c r="F6" s="18" t="s">
        <v>11</v>
      </c>
      <c r="G6" s="25">
        <f t="shared" ref="G6:G52" si="10">T5</f>
        <v>1000000</v>
      </c>
      <c r="H6" s="21">
        <f t="shared" ref="H6:H52" si="11">H5</f>
        <v>0.1</v>
      </c>
      <c r="I6" s="22">
        <f t="shared" si="3"/>
        <v>28</v>
      </c>
      <c r="J6" s="23">
        <f t="shared" ref="J6:J52" si="12">(G6*H5*I6/365)+V5</f>
        <v>7671.2326027403287</v>
      </c>
      <c r="K6" s="23">
        <f t="shared" si="4"/>
        <v>7671.23</v>
      </c>
      <c r="L6" s="23">
        <f t="shared" si="0"/>
        <v>7671.23</v>
      </c>
      <c r="M6" s="23">
        <f t="shared" si="1"/>
        <v>0</v>
      </c>
      <c r="N6" s="23">
        <f t="shared" si="2"/>
        <v>7671.23</v>
      </c>
      <c r="O6" s="23">
        <v>0</v>
      </c>
      <c r="P6" s="23"/>
      <c r="Q6" s="23">
        <f>IF(OR($S$1="NI",$S$1="ET"),$T$1,0)</f>
        <v>0</v>
      </c>
      <c r="R6" s="23">
        <f t="shared" si="5"/>
        <v>0</v>
      </c>
      <c r="S6" s="23">
        <f t="shared" si="6"/>
        <v>0</v>
      </c>
      <c r="T6" s="23">
        <f t="shared" si="7"/>
        <v>1000000</v>
      </c>
      <c r="V6" s="24">
        <f t="shared" si="8"/>
        <v>2.6027400000000001E-3</v>
      </c>
    </row>
    <row r="7" spans="1:24" x14ac:dyDescent="0.25">
      <c r="A7" s="18">
        <f t="shared" si="9"/>
        <v>3</v>
      </c>
      <c r="B7" s="19">
        <v>42850</v>
      </c>
      <c r="C7" s="19" t="s">
        <v>5</v>
      </c>
      <c r="D7" s="18" t="s">
        <v>11</v>
      </c>
      <c r="E7" s="18" t="s">
        <v>5</v>
      </c>
      <c r="F7" s="18" t="s">
        <v>11</v>
      </c>
      <c r="G7" s="25">
        <f t="shared" si="10"/>
        <v>1000000</v>
      </c>
      <c r="H7" s="21">
        <f t="shared" si="11"/>
        <v>0.1</v>
      </c>
      <c r="I7" s="22">
        <f t="shared" si="3"/>
        <v>31</v>
      </c>
      <c r="J7" s="23">
        <f t="shared" si="12"/>
        <v>8493.1532876715064</v>
      </c>
      <c r="K7" s="23">
        <f t="shared" si="4"/>
        <v>8493.15</v>
      </c>
      <c r="L7" s="23">
        <f t="shared" si="0"/>
        <v>8493.15</v>
      </c>
      <c r="M7" s="23">
        <f t="shared" si="1"/>
        <v>0</v>
      </c>
      <c r="N7" s="23">
        <f t="shared" si="2"/>
        <v>8493.15</v>
      </c>
      <c r="O7" s="23">
        <v>0</v>
      </c>
      <c r="P7" s="23"/>
      <c r="Q7" s="23">
        <f>IF(OR($S$1="NI",$S$1="ET"),$T$1,0)</f>
        <v>0</v>
      </c>
      <c r="R7" s="23">
        <f t="shared" si="5"/>
        <v>0</v>
      </c>
      <c r="S7" s="23">
        <f t="shared" si="6"/>
        <v>0</v>
      </c>
      <c r="T7" s="23">
        <f t="shared" si="7"/>
        <v>1000000</v>
      </c>
      <c r="V7" s="24">
        <f t="shared" si="8"/>
        <v>3.2876720000000002E-3</v>
      </c>
    </row>
    <row r="8" spans="1:24" x14ac:dyDescent="0.25">
      <c r="A8" s="18">
        <f t="shared" si="9"/>
        <v>4</v>
      </c>
      <c r="B8" s="19">
        <v>42880</v>
      </c>
      <c r="C8" s="19" t="s">
        <v>5</v>
      </c>
      <c r="D8" s="18" t="s">
        <v>11</v>
      </c>
      <c r="E8" s="18" t="s">
        <v>5</v>
      </c>
      <c r="F8" s="18" t="s">
        <v>11</v>
      </c>
      <c r="G8" s="25">
        <f t="shared" si="10"/>
        <v>1000000</v>
      </c>
      <c r="H8" s="21">
        <f t="shared" si="11"/>
        <v>0.1</v>
      </c>
      <c r="I8" s="22">
        <f t="shared" si="3"/>
        <v>30</v>
      </c>
      <c r="J8" s="23">
        <f t="shared" si="12"/>
        <v>8219.1813698637798</v>
      </c>
      <c r="K8" s="23">
        <f t="shared" si="4"/>
        <v>8219.18</v>
      </c>
      <c r="L8" s="23">
        <f t="shared" si="0"/>
        <v>8219.18</v>
      </c>
      <c r="M8" s="23">
        <f t="shared" si="1"/>
        <v>0</v>
      </c>
      <c r="N8" s="23">
        <f t="shared" si="2"/>
        <v>8219.18</v>
      </c>
      <c r="O8" s="23">
        <v>0</v>
      </c>
      <c r="P8" s="23"/>
      <c r="Q8" s="23">
        <f>IF(OR($S$1="NI",$S$1="ET"),$T$1,0)</f>
        <v>0</v>
      </c>
      <c r="R8" s="23">
        <f t="shared" si="5"/>
        <v>0</v>
      </c>
      <c r="S8" s="23">
        <f t="shared" si="6"/>
        <v>0</v>
      </c>
      <c r="T8" s="23">
        <f t="shared" si="7"/>
        <v>1000000</v>
      </c>
      <c r="V8" s="24">
        <f t="shared" si="8"/>
        <v>1.3698639999999999E-3</v>
      </c>
    </row>
    <row r="9" spans="1:24" x14ac:dyDescent="0.25">
      <c r="A9" s="18">
        <f t="shared" si="9"/>
        <v>5</v>
      </c>
      <c r="B9" s="19">
        <v>42911</v>
      </c>
      <c r="C9" s="19" t="s">
        <v>5</v>
      </c>
      <c r="D9" s="18" t="s">
        <v>11</v>
      </c>
      <c r="E9" s="18" t="s">
        <v>5</v>
      </c>
      <c r="F9" s="18" t="s">
        <v>11</v>
      </c>
      <c r="G9" s="25">
        <f t="shared" si="10"/>
        <v>1000000</v>
      </c>
      <c r="H9" s="21">
        <f t="shared" si="11"/>
        <v>0.1</v>
      </c>
      <c r="I9" s="22">
        <f t="shared" si="3"/>
        <v>31</v>
      </c>
      <c r="J9" s="23">
        <f t="shared" si="12"/>
        <v>8493.152054795506</v>
      </c>
      <c r="K9" s="23">
        <f t="shared" si="4"/>
        <v>8493.15</v>
      </c>
      <c r="L9" s="23">
        <f t="shared" si="0"/>
        <v>8493.15</v>
      </c>
      <c r="M9" s="23">
        <f t="shared" si="1"/>
        <v>0</v>
      </c>
      <c r="N9" s="23">
        <f t="shared" si="2"/>
        <v>8493.15</v>
      </c>
      <c r="O9" s="23">
        <v>0</v>
      </c>
      <c r="P9" s="23"/>
      <c r="Q9" s="23">
        <f>IF(OR($S$1="NI",$S$1="ET"),$T$1,0)</f>
        <v>0</v>
      </c>
      <c r="R9" s="23">
        <f t="shared" si="5"/>
        <v>0</v>
      </c>
      <c r="S9" s="23">
        <f t="shared" si="6"/>
        <v>0</v>
      </c>
      <c r="T9" s="23">
        <f t="shared" si="7"/>
        <v>1000000</v>
      </c>
      <c r="V9" s="24">
        <f t="shared" si="8"/>
        <v>2.0547959999999998E-3</v>
      </c>
    </row>
    <row r="10" spans="1:24" x14ac:dyDescent="0.25">
      <c r="A10" s="18">
        <f t="shared" si="9"/>
        <v>6</v>
      </c>
      <c r="B10" s="19">
        <v>42941</v>
      </c>
      <c r="C10" s="19" t="s">
        <v>5</v>
      </c>
      <c r="D10" s="18" t="s">
        <v>11</v>
      </c>
      <c r="E10" s="18" t="s">
        <v>5</v>
      </c>
      <c r="F10" s="18" t="s">
        <v>11</v>
      </c>
      <c r="G10" s="25">
        <f t="shared" si="10"/>
        <v>1000000</v>
      </c>
      <c r="H10" s="21">
        <f t="shared" si="11"/>
        <v>0.1</v>
      </c>
      <c r="I10" s="22">
        <f t="shared" si="3"/>
        <v>30</v>
      </c>
      <c r="J10" s="23">
        <f t="shared" si="12"/>
        <v>8219.1801369877794</v>
      </c>
      <c r="K10" s="23">
        <f t="shared" si="4"/>
        <v>8219.18</v>
      </c>
      <c r="L10" s="23">
        <f t="shared" si="0"/>
        <v>8219.18</v>
      </c>
      <c r="M10" s="23">
        <f t="shared" si="1"/>
        <v>0</v>
      </c>
      <c r="N10" s="23">
        <f t="shared" si="2"/>
        <v>8219.18</v>
      </c>
      <c r="O10" s="23">
        <v>0</v>
      </c>
      <c r="P10" s="23"/>
      <c r="Q10" s="23">
        <f t="shared" ref="Q10:Q52" si="13">IF($S$1="ET",$T$1,0)</f>
        <v>0</v>
      </c>
      <c r="R10" s="23">
        <f t="shared" si="5"/>
        <v>0</v>
      </c>
      <c r="S10" s="23">
        <f t="shared" si="6"/>
        <v>0</v>
      </c>
      <c r="T10" s="23">
        <f t="shared" si="7"/>
        <v>1000000</v>
      </c>
      <c r="V10" s="24">
        <f t="shared" si="8"/>
        <v>1.36988E-4</v>
      </c>
    </row>
    <row r="11" spans="1:24" x14ac:dyDescent="0.25">
      <c r="A11" s="18">
        <f t="shared" si="9"/>
        <v>7</v>
      </c>
      <c r="B11" s="19">
        <v>42972</v>
      </c>
      <c r="C11" s="19" t="s">
        <v>5</v>
      </c>
      <c r="D11" s="18" t="s">
        <v>11</v>
      </c>
      <c r="E11" s="18" t="s">
        <v>5</v>
      </c>
      <c r="F11" s="18" t="s">
        <v>11</v>
      </c>
      <c r="G11" s="25">
        <f t="shared" si="10"/>
        <v>1000000</v>
      </c>
      <c r="H11" s="21">
        <f t="shared" si="11"/>
        <v>0.1</v>
      </c>
      <c r="I11" s="22">
        <f t="shared" si="3"/>
        <v>31</v>
      </c>
      <c r="J11" s="23">
        <f t="shared" si="12"/>
        <v>8493.1508219195057</v>
      </c>
      <c r="K11" s="23">
        <f t="shared" si="4"/>
        <v>8493.15</v>
      </c>
      <c r="L11" s="23">
        <f t="shared" si="0"/>
        <v>8493.15</v>
      </c>
      <c r="M11" s="23">
        <f t="shared" si="1"/>
        <v>0</v>
      </c>
      <c r="N11" s="23">
        <f t="shared" si="2"/>
        <v>8493.15</v>
      </c>
      <c r="O11" s="23">
        <v>0</v>
      </c>
      <c r="P11" s="23"/>
      <c r="Q11" s="23">
        <f t="shared" si="13"/>
        <v>0</v>
      </c>
      <c r="R11" s="23">
        <f t="shared" si="5"/>
        <v>0</v>
      </c>
      <c r="S11" s="23">
        <f t="shared" si="6"/>
        <v>0</v>
      </c>
      <c r="T11" s="23">
        <f t="shared" si="7"/>
        <v>1000000</v>
      </c>
      <c r="V11" s="24">
        <f t="shared" si="8"/>
        <v>8.2191999999999996E-4</v>
      </c>
    </row>
    <row r="12" spans="1:24" x14ac:dyDescent="0.25">
      <c r="A12" s="18">
        <f t="shared" si="9"/>
        <v>8</v>
      </c>
      <c r="B12" s="19">
        <v>43003</v>
      </c>
      <c r="C12" s="19" t="s">
        <v>5</v>
      </c>
      <c r="D12" s="18" t="s">
        <v>11</v>
      </c>
      <c r="E12" s="18" t="s">
        <v>5</v>
      </c>
      <c r="F12" s="18" t="s">
        <v>11</v>
      </c>
      <c r="G12" s="25">
        <f t="shared" si="10"/>
        <v>1000000</v>
      </c>
      <c r="H12" s="21">
        <f t="shared" si="11"/>
        <v>0.1</v>
      </c>
      <c r="I12" s="22">
        <f t="shared" si="3"/>
        <v>31</v>
      </c>
      <c r="J12" s="23">
        <f t="shared" si="12"/>
        <v>8493.1515068515073</v>
      </c>
      <c r="K12" s="23">
        <f t="shared" si="4"/>
        <v>8493.15</v>
      </c>
      <c r="L12" s="23">
        <f t="shared" si="0"/>
        <v>8493.15</v>
      </c>
      <c r="M12" s="23">
        <f t="shared" si="1"/>
        <v>0</v>
      </c>
      <c r="N12" s="23">
        <f t="shared" si="2"/>
        <v>8493.15</v>
      </c>
      <c r="O12" s="23">
        <v>0</v>
      </c>
      <c r="P12" s="23"/>
      <c r="Q12" s="23">
        <f t="shared" si="13"/>
        <v>0</v>
      </c>
      <c r="R12" s="23">
        <f t="shared" si="5"/>
        <v>0</v>
      </c>
      <c r="S12" s="23">
        <f t="shared" si="6"/>
        <v>0</v>
      </c>
      <c r="T12" s="23">
        <f t="shared" si="7"/>
        <v>1000000</v>
      </c>
      <c r="V12" s="24">
        <f t="shared" si="8"/>
        <v>1.5068519999999999E-3</v>
      </c>
    </row>
    <row r="13" spans="1:24" x14ac:dyDescent="0.25">
      <c r="A13" s="18">
        <f t="shared" si="9"/>
        <v>9</v>
      </c>
      <c r="B13" s="19">
        <v>43033</v>
      </c>
      <c r="C13" s="19" t="s">
        <v>5</v>
      </c>
      <c r="D13" s="18" t="s">
        <v>11</v>
      </c>
      <c r="E13" s="18" t="s">
        <v>5</v>
      </c>
      <c r="F13" s="18" t="s">
        <v>11</v>
      </c>
      <c r="G13" s="25">
        <f t="shared" si="10"/>
        <v>1000000</v>
      </c>
      <c r="H13" s="21">
        <f t="shared" si="11"/>
        <v>0.1</v>
      </c>
      <c r="I13" s="22">
        <f t="shared" si="3"/>
        <v>30</v>
      </c>
      <c r="J13" s="23">
        <f t="shared" si="12"/>
        <v>8219.1795890437807</v>
      </c>
      <c r="K13" s="23">
        <f t="shared" si="4"/>
        <v>8219.18</v>
      </c>
      <c r="L13" s="23">
        <f t="shared" si="0"/>
        <v>8219.18</v>
      </c>
      <c r="M13" s="23">
        <f t="shared" si="1"/>
        <v>0</v>
      </c>
      <c r="N13" s="23">
        <f t="shared" si="2"/>
        <v>8219.18</v>
      </c>
      <c r="O13" s="23">
        <v>0</v>
      </c>
      <c r="P13" s="23"/>
      <c r="Q13" s="23">
        <f t="shared" si="13"/>
        <v>0</v>
      </c>
      <c r="R13" s="23">
        <f t="shared" si="5"/>
        <v>0</v>
      </c>
      <c r="S13" s="23">
        <f t="shared" si="6"/>
        <v>0</v>
      </c>
      <c r="T13" s="23">
        <f t="shared" si="7"/>
        <v>1000000</v>
      </c>
      <c r="V13" s="24">
        <f t="shared" si="8"/>
        <v>-4.1095599999999997E-4</v>
      </c>
    </row>
    <row r="14" spans="1:24" x14ac:dyDescent="0.25">
      <c r="A14" s="18">
        <f t="shared" si="9"/>
        <v>10</v>
      </c>
      <c r="B14" s="19">
        <v>43064</v>
      </c>
      <c r="C14" s="19" t="s">
        <v>5</v>
      </c>
      <c r="D14" s="18" t="s">
        <v>11</v>
      </c>
      <c r="E14" s="18" t="s">
        <v>5</v>
      </c>
      <c r="F14" s="18" t="s">
        <v>11</v>
      </c>
      <c r="G14" s="25">
        <f t="shared" si="10"/>
        <v>1000000</v>
      </c>
      <c r="H14" s="21">
        <f t="shared" si="11"/>
        <v>0.1</v>
      </c>
      <c r="I14" s="22">
        <f t="shared" si="3"/>
        <v>31</v>
      </c>
      <c r="J14" s="23">
        <f t="shared" si="12"/>
        <v>8493.1502739755069</v>
      </c>
      <c r="K14" s="23">
        <f t="shared" si="4"/>
        <v>8493.15</v>
      </c>
      <c r="L14" s="23">
        <f t="shared" si="0"/>
        <v>8493.15</v>
      </c>
      <c r="M14" s="23">
        <f t="shared" si="1"/>
        <v>0</v>
      </c>
      <c r="N14" s="23">
        <f t="shared" si="2"/>
        <v>8493.15</v>
      </c>
      <c r="O14" s="23">
        <v>0</v>
      </c>
      <c r="P14" s="23"/>
      <c r="Q14" s="23">
        <f t="shared" si="13"/>
        <v>0</v>
      </c>
      <c r="R14" s="23">
        <f t="shared" si="5"/>
        <v>0</v>
      </c>
      <c r="S14" s="23">
        <f t="shared" si="6"/>
        <v>0</v>
      </c>
      <c r="T14" s="23">
        <f t="shared" si="7"/>
        <v>1000000</v>
      </c>
      <c r="V14" s="24">
        <f t="shared" si="8"/>
        <v>2.7397599999999999E-4</v>
      </c>
    </row>
    <row r="15" spans="1:24" x14ac:dyDescent="0.25">
      <c r="A15" s="18">
        <f t="shared" si="9"/>
        <v>11</v>
      </c>
      <c r="B15" s="19">
        <v>43094</v>
      </c>
      <c r="C15" s="19" t="s">
        <v>5</v>
      </c>
      <c r="D15" s="18" t="s">
        <v>11</v>
      </c>
      <c r="E15" s="18" t="s">
        <v>5</v>
      </c>
      <c r="F15" s="18" t="s">
        <v>11</v>
      </c>
      <c r="G15" s="25">
        <f t="shared" si="10"/>
        <v>1000000</v>
      </c>
      <c r="H15" s="21">
        <f t="shared" si="11"/>
        <v>0.1</v>
      </c>
      <c r="I15" s="22">
        <f t="shared" si="3"/>
        <v>30</v>
      </c>
      <c r="J15" s="23">
        <f t="shared" si="12"/>
        <v>8219.1783561677803</v>
      </c>
      <c r="K15" s="23">
        <f t="shared" si="4"/>
        <v>8219.18</v>
      </c>
      <c r="L15" s="23">
        <f t="shared" si="0"/>
        <v>8219.18</v>
      </c>
      <c r="M15" s="23">
        <f t="shared" si="1"/>
        <v>0</v>
      </c>
      <c r="N15" s="23">
        <f t="shared" si="2"/>
        <v>8219.18</v>
      </c>
      <c r="O15" s="23">
        <v>0</v>
      </c>
      <c r="P15" s="23"/>
      <c r="Q15" s="23">
        <f t="shared" si="13"/>
        <v>0</v>
      </c>
      <c r="R15" s="23">
        <f t="shared" si="5"/>
        <v>0</v>
      </c>
      <c r="S15" s="23">
        <f t="shared" si="6"/>
        <v>0</v>
      </c>
      <c r="T15" s="23">
        <f t="shared" si="7"/>
        <v>1000000</v>
      </c>
      <c r="V15" s="24">
        <f t="shared" si="8"/>
        <v>-1.643832E-3</v>
      </c>
    </row>
    <row r="16" spans="1:24" x14ac:dyDescent="0.25">
      <c r="A16" s="18">
        <f t="shared" si="9"/>
        <v>12</v>
      </c>
      <c r="B16" s="19">
        <v>43125</v>
      </c>
      <c r="C16" s="19" t="s">
        <v>5</v>
      </c>
      <c r="D16" s="18" t="s">
        <v>5</v>
      </c>
      <c r="E16" s="18" t="s">
        <v>5</v>
      </c>
      <c r="F16" s="18" t="s">
        <v>11</v>
      </c>
      <c r="G16" s="25">
        <f t="shared" si="10"/>
        <v>1000000</v>
      </c>
      <c r="H16" s="21">
        <f>H15</f>
        <v>0.1</v>
      </c>
      <c r="I16" s="22">
        <f t="shared" si="3"/>
        <v>31</v>
      </c>
      <c r="J16" s="23">
        <f t="shared" si="12"/>
        <v>8493.1490410995066</v>
      </c>
      <c r="K16" s="23">
        <f t="shared" si="4"/>
        <v>8493.15</v>
      </c>
      <c r="L16" s="23">
        <f t="shared" si="0"/>
        <v>8493.15</v>
      </c>
      <c r="M16" s="23">
        <f t="shared" si="1"/>
        <v>0</v>
      </c>
      <c r="N16" s="23">
        <f t="shared" si="2"/>
        <v>8493.15</v>
      </c>
      <c r="O16" s="23">
        <v>0</v>
      </c>
      <c r="P16" s="23"/>
      <c r="Q16" s="23">
        <f t="shared" si="13"/>
        <v>0</v>
      </c>
      <c r="R16" s="23">
        <f t="shared" si="5"/>
        <v>0</v>
      </c>
      <c r="S16" s="23">
        <f t="shared" si="6"/>
        <v>0</v>
      </c>
      <c r="T16" s="23">
        <f t="shared" si="7"/>
        <v>1000000</v>
      </c>
      <c r="V16" s="24">
        <f t="shared" si="8"/>
        <v>-9.5890000000000005E-4</v>
      </c>
    </row>
    <row r="17" spans="1:24" x14ac:dyDescent="0.25">
      <c r="A17" s="8">
        <f t="shared" si="9"/>
        <v>13</v>
      </c>
      <c r="B17" s="9">
        <v>43156</v>
      </c>
      <c r="C17" s="8" t="s">
        <v>11</v>
      </c>
      <c r="D17" s="8" t="s">
        <v>5</v>
      </c>
      <c r="E17" s="8" t="s">
        <v>5</v>
      </c>
      <c r="F17" s="8" t="s">
        <v>11</v>
      </c>
      <c r="G17" s="10">
        <f t="shared" si="10"/>
        <v>1000000</v>
      </c>
      <c r="H17" s="11">
        <f t="shared" si="11"/>
        <v>0.1</v>
      </c>
      <c r="I17" s="12">
        <f t="shared" si="3"/>
        <v>31</v>
      </c>
      <c r="J17" s="13">
        <f t="shared" si="12"/>
        <v>8493.1497260315064</v>
      </c>
      <c r="K17" s="13">
        <f t="shared" si="4"/>
        <v>8493.15</v>
      </c>
      <c r="L17" s="13">
        <f t="shared" ref="L17:L52" si="14">IF(OR(E17="Y",F17="Y"),(R16-S16+J17),0)</f>
        <v>8493.1497260315064</v>
      </c>
      <c r="M17" s="13">
        <v>0</v>
      </c>
      <c r="N17" s="13">
        <f>L17+M17</f>
        <v>8493.1497260315064</v>
      </c>
      <c r="O17" s="13">
        <v>0</v>
      </c>
      <c r="P17" s="13"/>
      <c r="Q17" s="13">
        <f t="shared" si="13"/>
        <v>0</v>
      </c>
      <c r="R17" s="13">
        <f>R16-S16+K17-L17</f>
        <v>2.7396849327487871E-4</v>
      </c>
      <c r="S17" s="13">
        <f>IF(D17="Y",R17,0)</f>
        <v>2.7396849327487871E-4</v>
      </c>
      <c r="T17" s="13">
        <f t="shared" si="7"/>
        <v>1000000.0002739684</v>
      </c>
      <c r="V17" s="24">
        <f t="shared" si="8"/>
        <v>-2.7396799999999998E-4</v>
      </c>
    </row>
    <row r="18" spans="1:24" x14ac:dyDescent="0.25">
      <c r="A18" s="8">
        <f t="shared" si="9"/>
        <v>14</v>
      </c>
      <c r="B18" s="9">
        <v>43184</v>
      </c>
      <c r="C18" s="8" t="s">
        <v>11</v>
      </c>
      <c r="D18" s="8" t="s">
        <v>5</v>
      </c>
      <c r="E18" s="8" t="s">
        <v>5</v>
      </c>
      <c r="F18" s="8" t="s">
        <v>11</v>
      </c>
      <c r="G18" s="10">
        <f t="shared" si="10"/>
        <v>1000000.0002739684</v>
      </c>
      <c r="H18" s="11">
        <f t="shared" si="11"/>
        <v>0.1</v>
      </c>
      <c r="I18" s="12">
        <f t="shared" si="3"/>
        <v>28</v>
      </c>
      <c r="J18" s="13">
        <f t="shared" si="12"/>
        <v>7671.2326048460045</v>
      </c>
      <c r="K18" s="13">
        <f t="shared" si="4"/>
        <v>7671.23</v>
      </c>
      <c r="L18" s="13">
        <f t="shared" si="14"/>
        <v>7671.2326048460045</v>
      </c>
      <c r="M18" s="13">
        <v>0</v>
      </c>
      <c r="N18" s="13">
        <f t="shared" ref="N18:N52" si="15">L18+M18</f>
        <v>7671.2326048460045</v>
      </c>
      <c r="O18" s="13">
        <v>0</v>
      </c>
      <c r="P18" s="13"/>
      <c r="Q18" s="13">
        <f t="shared" si="13"/>
        <v>0</v>
      </c>
      <c r="R18" s="13">
        <f t="shared" si="5"/>
        <v>-2.6048460049423738E-3</v>
      </c>
      <c r="S18" s="13">
        <f t="shared" si="6"/>
        <v>-2.6048460049423738E-3</v>
      </c>
      <c r="T18" s="13">
        <f t="shared" si="7"/>
        <v>999999.99766912241</v>
      </c>
      <c r="V18" s="24">
        <f t="shared" si="8"/>
        <v>2.6048460000000001E-3</v>
      </c>
    </row>
    <row r="19" spans="1:24" x14ac:dyDescent="0.25">
      <c r="A19" s="8">
        <f t="shared" si="9"/>
        <v>15</v>
      </c>
      <c r="B19" s="9">
        <v>43215</v>
      </c>
      <c r="C19" s="8" t="s">
        <v>11</v>
      </c>
      <c r="D19" s="8" t="s">
        <v>5</v>
      </c>
      <c r="E19" s="8" t="s">
        <v>5</v>
      </c>
      <c r="F19" s="8" t="s">
        <v>11</v>
      </c>
      <c r="G19" s="10">
        <f t="shared" si="10"/>
        <v>999999.99766912241</v>
      </c>
      <c r="H19" s="11">
        <f t="shared" si="11"/>
        <v>0.1</v>
      </c>
      <c r="I19" s="12">
        <f t="shared" si="3"/>
        <v>31</v>
      </c>
      <c r="J19" s="13">
        <f t="shared" si="12"/>
        <v>8493.1532699810141</v>
      </c>
      <c r="K19" s="13">
        <f t="shared" si="4"/>
        <v>8493.15</v>
      </c>
      <c r="L19" s="13">
        <f t="shared" si="14"/>
        <v>8493.1532699810141</v>
      </c>
      <c r="M19" s="13">
        <v>0</v>
      </c>
      <c r="N19" s="13">
        <f t="shared" si="15"/>
        <v>8493.1532699810141</v>
      </c>
      <c r="O19" s="13">
        <v>0</v>
      </c>
      <c r="P19" s="13"/>
      <c r="Q19" s="13">
        <f t="shared" si="13"/>
        <v>0</v>
      </c>
      <c r="R19" s="13">
        <f t="shared" si="5"/>
        <v>-3.2699810144549701E-3</v>
      </c>
      <c r="S19" s="13">
        <f t="shared" si="6"/>
        <v>-3.2699810144549701E-3</v>
      </c>
      <c r="T19" s="13">
        <f t="shared" si="7"/>
        <v>999999.9943991414</v>
      </c>
      <c r="V19" s="24">
        <f t="shared" si="8"/>
        <v>3.2699809999999999E-3</v>
      </c>
    </row>
    <row r="20" spans="1:24" x14ac:dyDescent="0.25">
      <c r="A20" s="8">
        <f t="shared" si="9"/>
        <v>16</v>
      </c>
      <c r="B20" s="9">
        <v>43245</v>
      </c>
      <c r="C20" s="8" t="s">
        <v>11</v>
      </c>
      <c r="D20" s="8" t="s">
        <v>5</v>
      </c>
      <c r="E20" s="8" t="s">
        <v>5</v>
      </c>
      <c r="F20" s="8" t="s">
        <v>11</v>
      </c>
      <c r="G20" s="10">
        <f t="shared" si="10"/>
        <v>999999.9943991414</v>
      </c>
      <c r="H20" s="11">
        <f t="shared" si="11"/>
        <v>0.1</v>
      </c>
      <c r="I20" s="12">
        <f t="shared" si="3"/>
        <v>30</v>
      </c>
      <c r="J20" s="13">
        <f t="shared" si="12"/>
        <v>8219.1813061383255</v>
      </c>
      <c r="K20" s="13">
        <f t="shared" si="4"/>
        <v>8219.18</v>
      </c>
      <c r="L20" s="13">
        <f t="shared" si="14"/>
        <v>8219.1813061383255</v>
      </c>
      <c r="M20" s="13">
        <v>0</v>
      </c>
      <c r="N20" s="13">
        <f t="shared" si="15"/>
        <v>8219.1813061383255</v>
      </c>
      <c r="O20" s="13">
        <v>0</v>
      </c>
      <c r="P20" s="13"/>
      <c r="Q20" s="13">
        <f t="shared" si="13"/>
        <v>0</v>
      </c>
      <c r="R20" s="13">
        <f t="shared" si="5"/>
        <v>-1.3061383251624648E-3</v>
      </c>
      <c r="S20" s="13">
        <f t="shared" si="6"/>
        <v>-1.3061383251624648E-3</v>
      </c>
      <c r="T20" s="13">
        <f t="shared" si="7"/>
        <v>999999.99309300305</v>
      </c>
      <c r="V20" s="24">
        <f t="shared" si="8"/>
        <v>1.3061380000000001E-3</v>
      </c>
    </row>
    <row r="21" spans="1:24" x14ac:dyDescent="0.25">
      <c r="A21" s="8">
        <f t="shared" si="9"/>
        <v>17</v>
      </c>
      <c r="B21" s="9">
        <v>43276</v>
      </c>
      <c r="C21" s="8" t="s">
        <v>11</v>
      </c>
      <c r="D21" s="8" t="s">
        <v>5</v>
      </c>
      <c r="E21" s="8" t="s">
        <v>5</v>
      </c>
      <c r="F21" s="8" t="s">
        <v>11</v>
      </c>
      <c r="G21" s="10">
        <f t="shared" si="10"/>
        <v>999999.99309300305</v>
      </c>
      <c r="H21" s="11">
        <f t="shared" si="11"/>
        <v>0.1</v>
      </c>
      <c r="I21" s="12">
        <f t="shared" si="3"/>
        <v>31</v>
      </c>
      <c r="J21" s="13">
        <f t="shared" si="12"/>
        <v>8493.1519324073415</v>
      </c>
      <c r="K21" s="13">
        <f t="shared" si="4"/>
        <v>8493.15</v>
      </c>
      <c r="L21" s="13">
        <f t="shared" si="14"/>
        <v>8493.1519324073415</v>
      </c>
      <c r="M21" s="13">
        <v>0</v>
      </c>
      <c r="N21" s="13">
        <f t="shared" si="15"/>
        <v>8493.1519324073415</v>
      </c>
      <c r="O21" s="13">
        <v>0</v>
      </c>
      <c r="P21" s="13"/>
      <c r="Q21" s="13">
        <f t="shared" si="13"/>
        <v>0</v>
      </c>
      <c r="R21" s="13">
        <f t="shared" si="5"/>
        <v>-1.9324073418829357E-3</v>
      </c>
      <c r="S21" s="13">
        <f t="shared" si="6"/>
        <v>-1.9324073418829357E-3</v>
      </c>
      <c r="T21" s="13">
        <f t="shared" si="7"/>
        <v>999999.99116059567</v>
      </c>
      <c r="V21" s="24">
        <f t="shared" si="8"/>
        <v>1.9324069999999999E-3</v>
      </c>
    </row>
    <row r="22" spans="1:24" x14ac:dyDescent="0.25">
      <c r="A22" s="8">
        <f t="shared" si="9"/>
        <v>18</v>
      </c>
      <c r="B22" s="9">
        <v>43306</v>
      </c>
      <c r="C22" s="8" t="s">
        <v>11</v>
      </c>
      <c r="D22" s="8" t="s">
        <v>5</v>
      </c>
      <c r="E22" s="8" t="s">
        <v>5</v>
      </c>
      <c r="F22" s="8" t="s">
        <v>11</v>
      </c>
      <c r="G22" s="10">
        <f t="shared" si="10"/>
        <v>999999.99116059567</v>
      </c>
      <c r="H22" s="11">
        <f t="shared" si="11"/>
        <v>0.1</v>
      </c>
      <c r="I22" s="12">
        <f t="shared" si="3"/>
        <v>30</v>
      </c>
      <c r="J22" s="13">
        <f t="shared" si="12"/>
        <v>8219.1799419461422</v>
      </c>
      <c r="K22" s="13">
        <f t="shared" si="4"/>
        <v>8219.18</v>
      </c>
      <c r="L22" s="13">
        <f t="shared" si="14"/>
        <v>8219.1799419461422</v>
      </c>
      <c r="M22" s="13">
        <v>0</v>
      </c>
      <c r="N22" s="13">
        <f t="shared" si="15"/>
        <v>8219.1799419461422</v>
      </c>
      <c r="O22" s="13">
        <v>0</v>
      </c>
      <c r="P22" s="13"/>
      <c r="Q22" s="13">
        <f t="shared" si="13"/>
        <v>0</v>
      </c>
      <c r="R22" s="13">
        <f t="shared" si="5"/>
        <v>5.8053858083439991E-5</v>
      </c>
      <c r="S22" s="13">
        <f t="shared" si="6"/>
        <v>5.8053858083439991E-5</v>
      </c>
      <c r="T22" s="13">
        <f t="shared" si="7"/>
        <v>999999.99121864955</v>
      </c>
      <c r="V22" s="24">
        <f t="shared" si="8"/>
        <v>-5.8053999999999997E-5</v>
      </c>
    </row>
    <row r="23" spans="1:24" x14ac:dyDescent="0.25">
      <c r="A23" s="8">
        <f t="shared" si="9"/>
        <v>19</v>
      </c>
      <c r="B23" s="9">
        <v>43337</v>
      </c>
      <c r="C23" s="8" t="s">
        <v>11</v>
      </c>
      <c r="D23" s="8" t="s">
        <v>5</v>
      </c>
      <c r="E23" s="8" t="s">
        <v>5</v>
      </c>
      <c r="F23" s="8" t="s">
        <v>11</v>
      </c>
      <c r="G23" s="10">
        <f t="shared" si="10"/>
        <v>999999.99121864955</v>
      </c>
      <c r="H23" s="11">
        <f t="shared" si="11"/>
        <v>0.1</v>
      </c>
      <c r="I23" s="12">
        <f t="shared" si="3"/>
        <v>31</v>
      </c>
      <c r="J23" s="13">
        <f t="shared" si="12"/>
        <v>8493.1505522961761</v>
      </c>
      <c r="K23" s="13">
        <f t="shared" si="4"/>
        <v>8493.15</v>
      </c>
      <c r="L23" s="13">
        <f t="shared" si="14"/>
        <v>8493.1505522961761</v>
      </c>
      <c r="M23" s="13">
        <v>0</v>
      </c>
      <c r="N23" s="13">
        <f t="shared" si="15"/>
        <v>8493.1505522961761</v>
      </c>
      <c r="O23" s="13">
        <v>0</v>
      </c>
      <c r="P23" s="13"/>
      <c r="Q23" s="13">
        <f t="shared" si="13"/>
        <v>0</v>
      </c>
      <c r="R23" s="13">
        <f t="shared" si="5"/>
        <v>-5.5229617646546103E-4</v>
      </c>
      <c r="S23" s="13">
        <f t="shared" si="6"/>
        <v>-5.5229617646546103E-4</v>
      </c>
      <c r="T23" s="13">
        <f t="shared" si="7"/>
        <v>999999.99066635338</v>
      </c>
      <c r="V23" s="24">
        <f t="shared" si="8"/>
        <v>5.5229599999999997E-4</v>
      </c>
    </row>
    <row r="24" spans="1:24" x14ac:dyDescent="0.25">
      <c r="A24" s="8">
        <f t="shared" si="9"/>
        <v>20</v>
      </c>
      <c r="B24" s="9">
        <v>43368</v>
      </c>
      <c r="C24" s="8" t="s">
        <v>11</v>
      </c>
      <c r="D24" s="8" t="s">
        <v>5</v>
      </c>
      <c r="E24" s="8" t="s">
        <v>5</v>
      </c>
      <c r="F24" s="8" t="s">
        <v>11</v>
      </c>
      <c r="G24" s="10">
        <f t="shared" si="10"/>
        <v>999999.99066635338</v>
      </c>
      <c r="H24" s="11">
        <f t="shared" si="11"/>
        <v>0.1</v>
      </c>
      <c r="I24" s="12">
        <f t="shared" si="3"/>
        <v>31</v>
      </c>
      <c r="J24" s="13">
        <f t="shared" si="12"/>
        <v>8493.151157955439</v>
      </c>
      <c r="K24" s="13">
        <f t="shared" si="4"/>
        <v>8493.15</v>
      </c>
      <c r="L24" s="13">
        <f t="shared" si="14"/>
        <v>8493.151157955439</v>
      </c>
      <c r="M24" s="13">
        <v>0</v>
      </c>
      <c r="N24" s="13">
        <f t="shared" si="15"/>
        <v>8493.151157955439</v>
      </c>
      <c r="O24" s="13">
        <v>0</v>
      </c>
      <c r="P24" s="13"/>
      <c r="Q24" s="13">
        <f t="shared" si="13"/>
        <v>0</v>
      </c>
      <c r="R24" s="13">
        <f t="shared" si="5"/>
        <v>-1.1579554393392755E-3</v>
      </c>
      <c r="S24" s="13">
        <f t="shared" si="6"/>
        <v>-1.1579554393392755E-3</v>
      </c>
      <c r="T24" s="13">
        <f t="shared" si="7"/>
        <v>999999.98950839799</v>
      </c>
      <c r="V24" s="24">
        <f t="shared" si="8"/>
        <v>1.157955E-3</v>
      </c>
    </row>
    <row r="25" spans="1:24" x14ac:dyDescent="0.25">
      <c r="A25" s="8">
        <f t="shared" si="9"/>
        <v>21</v>
      </c>
      <c r="B25" s="9">
        <v>43398</v>
      </c>
      <c r="C25" s="8" t="s">
        <v>11</v>
      </c>
      <c r="D25" s="8" t="s">
        <v>5</v>
      </c>
      <c r="E25" s="8" t="s">
        <v>5</v>
      </c>
      <c r="F25" s="8" t="s">
        <v>11</v>
      </c>
      <c r="G25" s="10">
        <f t="shared" si="10"/>
        <v>999999.98950839799</v>
      </c>
      <c r="H25" s="11">
        <f>H24+0.5%</f>
        <v>0.10500000000000001</v>
      </c>
      <c r="I25" s="12">
        <f t="shared" si="3"/>
        <v>30</v>
      </c>
      <c r="J25" s="13">
        <f t="shared" si="12"/>
        <v>8219.1791539144342</v>
      </c>
      <c r="K25" s="13">
        <f t="shared" si="4"/>
        <v>8219.18</v>
      </c>
      <c r="L25" s="13">
        <f t="shared" si="14"/>
        <v>8219.1791539144342</v>
      </c>
      <c r="M25" s="13">
        <v>0</v>
      </c>
      <c r="N25" s="13">
        <f t="shared" si="15"/>
        <v>8219.1791539144342</v>
      </c>
      <c r="O25" s="13">
        <v>0</v>
      </c>
      <c r="P25" s="13"/>
      <c r="Q25" s="13">
        <f t="shared" si="13"/>
        <v>0</v>
      </c>
      <c r="R25" s="13">
        <f t="shared" si="5"/>
        <v>8.4608556608145591E-4</v>
      </c>
      <c r="S25" s="13">
        <f t="shared" si="6"/>
        <v>8.4608556608145591E-4</v>
      </c>
      <c r="T25" s="13">
        <f t="shared" si="7"/>
        <v>999999.9903544836</v>
      </c>
      <c r="V25" s="24">
        <f t="shared" si="8"/>
        <v>-8.4608600000000002E-4</v>
      </c>
      <c r="W25" s="3"/>
      <c r="X25" s="5"/>
    </row>
    <row r="26" spans="1:24" x14ac:dyDescent="0.25">
      <c r="A26" s="8">
        <f t="shared" si="9"/>
        <v>22</v>
      </c>
      <c r="B26" s="9">
        <v>43429</v>
      </c>
      <c r="C26" s="8" t="s">
        <v>11</v>
      </c>
      <c r="D26" s="8" t="s">
        <v>5</v>
      </c>
      <c r="E26" s="8" t="s">
        <v>5</v>
      </c>
      <c r="F26" s="8" t="s">
        <v>11</v>
      </c>
      <c r="G26" s="10">
        <f t="shared" si="10"/>
        <v>999999.9903544836</v>
      </c>
      <c r="H26" s="11">
        <f t="shared" si="11"/>
        <v>0.10500000000000001</v>
      </c>
      <c r="I26" s="12">
        <f t="shared" si="3"/>
        <v>31</v>
      </c>
      <c r="J26" s="13">
        <f t="shared" si="12"/>
        <v>8917.8072870752167</v>
      </c>
      <c r="K26" s="13">
        <f t="shared" si="4"/>
        <v>8917.81</v>
      </c>
      <c r="L26" s="13">
        <f t="shared" si="14"/>
        <v>8917.8072870752167</v>
      </c>
      <c r="M26" s="13">
        <v>0</v>
      </c>
      <c r="N26" s="13">
        <f t="shared" si="15"/>
        <v>8917.8072870752167</v>
      </c>
      <c r="O26" s="13">
        <v>0</v>
      </c>
      <c r="P26" s="13"/>
      <c r="Q26" s="13">
        <f t="shared" si="13"/>
        <v>0</v>
      </c>
      <c r="R26" s="13">
        <f t="shared" si="5"/>
        <v>2.7129247828270309E-3</v>
      </c>
      <c r="S26" s="13">
        <f t="shared" si="6"/>
        <v>2.7129247828270309E-3</v>
      </c>
      <c r="T26" s="13">
        <f t="shared" si="7"/>
        <v>999999.99306740833</v>
      </c>
      <c r="V26" s="24">
        <f t="shared" si="8"/>
        <v>-2.7129250000000001E-3</v>
      </c>
    </row>
    <row r="27" spans="1:24" x14ac:dyDescent="0.25">
      <c r="A27" s="8">
        <f t="shared" si="9"/>
        <v>23</v>
      </c>
      <c r="B27" s="9">
        <v>43459</v>
      </c>
      <c r="C27" s="8" t="s">
        <v>11</v>
      </c>
      <c r="D27" s="8" t="s">
        <v>5</v>
      </c>
      <c r="E27" s="8" t="s">
        <v>5</v>
      </c>
      <c r="F27" s="8" t="s">
        <v>11</v>
      </c>
      <c r="G27" s="10">
        <f t="shared" si="10"/>
        <v>999999.99306740833</v>
      </c>
      <c r="H27" s="11">
        <f t="shared" si="11"/>
        <v>0.10500000000000001</v>
      </c>
      <c r="I27" s="12">
        <f t="shared" si="3"/>
        <v>30</v>
      </c>
      <c r="J27" s="13">
        <f t="shared" si="12"/>
        <v>8630.134213547155</v>
      </c>
      <c r="K27" s="13">
        <f t="shared" si="4"/>
        <v>8630.1299999999992</v>
      </c>
      <c r="L27" s="13">
        <f t="shared" si="14"/>
        <v>8630.134213547155</v>
      </c>
      <c r="M27" s="13">
        <v>0</v>
      </c>
      <c r="N27" s="13">
        <f t="shared" si="15"/>
        <v>8630.134213547155</v>
      </c>
      <c r="O27" s="13">
        <v>0</v>
      </c>
      <c r="P27" s="13"/>
      <c r="Q27" s="13">
        <f t="shared" si="13"/>
        <v>0</v>
      </c>
      <c r="R27" s="13">
        <f t="shared" si="5"/>
        <v>-4.2135471558140125E-3</v>
      </c>
      <c r="S27" s="13">
        <f t="shared" si="6"/>
        <v>-4.2135471558140125E-3</v>
      </c>
      <c r="T27" s="13">
        <f t="shared" si="7"/>
        <v>999999.98885386123</v>
      </c>
      <c r="V27" s="24">
        <f t="shared" si="8"/>
        <v>4.2135469999999998E-3</v>
      </c>
    </row>
    <row r="28" spans="1:24" x14ac:dyDescent="0.25">
      <c r="A28" s="8">
        <f t="shared" si="9"/>
        <v>24</v>
      </c>
      <c r="B28" s="9">
        <v>43490</v>
      </c>
      <c r="C28" s="8" t="s">
        <v>11</v>
      </c>
      <c r="D28" s="8" t="s">
        <v>5</v>
      </c>
      <c r="E28" s="8" t="s">
        <v>5</v>
      </c>
      <c r="F28" s="8" t="s">
        <v>11</v>
      </c>
      <c r="G28" s="10">
        <f t="shared" si="10"/>
        <v>999999.98885386123</v>
      </c>
      <c r="H28" s="11">
        <f t="shared" si="11"/>
        <v>0.10500000000000001</v>
      </c>
      <c r="I28" s="12">
        <f t="shared" si="3"/>
        <v>31</v>
      </c>
      <c r="J28" s="13">
        <f t="shared" si="12"/>
        <v>8917.8123333259537</v>
      </c>
      <c r="K28" s="13">
        <f t="shared" si="4"/>
        <v>8917.81</v>
      </c>
      <c r="L28" s="13">
        <f t="shared" si="14"/>
        <v>8917.8123333259537</v>
      </c>
      <c r="M28" s="13">
        <v>0</v>
      </c>
      <c r="N28" s="13">
        <f t="shared" si="15"/>
        <v>8917.8123333259537</v>
      </c>
      <c r="O28" s="13">
        <v>0</v>
      </c>
      <c r="P28" s="13"/>
      <c r="Q28" s="13">
        <f t="shared" si="13"/>
        <v>0</v>
      </c>
      <c r="R28" s="13">
        <f t="shared" si="5"/>
        <v>-2.3333259541686857E-3</v>
      </c>
      <c r="S28" s="13">
        <f t="shared" si="6"/>
        <v>-2.3333259541686857E-3</v>
      </c>
      <c r="T28" s="13">
        <f t="shared" si="7"/>
        <v>999999.98652053531</v>
      </c>
      <c r="V28" s="24">
        <f t="shared" si="8"/>
        <v>2.3333260000000001E-3</v>
      </c>
    </row>
    <row r="29" spans="1:24" x14ac:dyDescent="0.25">
      <c r="A29" s="8">
        <f t="shared" si="9"/>
        <v>25</v>
      </c>
      <c r="B29" s="9">
        <v>43521</v>
      </c>
      <c r="C29" s="8" t="s">
        <v>11</v>
      </c>
      <c r="D29" s="8" t="s">
        <v>5</v>
      </c>
      <c r="E29" s="8" t="s">
        <v>5</v>
      </c>
      <c r="F29" s="8" t="s">
        <v>11</v>
      </c>
      <c r="G29" s="10">
        <f t="shared" si="10"/>
        <v>999999.98652053531</v>
      </c>
      <c r="H29" s="11">
        <f t="shared" si="11"/>
        <v>0.10500000000000001</v>
      </c>
      <c r="I29" s="12">
        <f t="shared" si="3"/>
        <v>31</v>
      </c>
      <c r="J29" s="13">
        <f t="shared" si="12"/>
        <v>8917.8104322968029</v>
      </c>
      <c r="K29" s="13">
        <f t="shared" si="4"/>
        <v>8917.81</v>
      </c>
      <c r="L29" s="13">
        <f t="shared" si="14"/>
        <v>8917.8104322968029</v>
      </c>
      <c r="M29" s="13">
        <v>0</v>
      </c>
      <c r="N29" s="13">
        <f t="shared" si="15"/>
        <v>8917.8104322968029</v>
      </c>
      <c r="O29" s="13">
        <v>0</v>
      </c>
      <c r="P29" s="13"/>
      <c r="Q29" s="13">
        <f t="shared" si="13"/>
        <v>0</v>
      </c>
      <c r="R29" s="13">
        <f t="shared" si="5"/>
        <v>-4.3229680341028143E-4</v>
      </c>
      <c r="S29" s="13">
        <f t="shared" si="6"/>
        <v>-4.3229680341028143E-4</v>
      </c>
      <c r="T29" s="13">
        <f t="shared" si="7"/>
        <v>999999.98608823854</v>
      </c>
      <c r="V29" s="24">
        <f t="shared" si="8"/>
        <v>4.32297E-4</v>
      </c>
    </row>
    <row r="30" spans="1:24" x14ac:dyDescent="0.25">
      <c r="A30" s="8">
        <f t="shared" si="9"/>
        <v>26</v>
      </c>
      <c r="B30" s="9">
        <v>43549</v>
      </c>
      <c r="C30" s="8" t="s">
        <v>11</v>
      </c>
      <c r="D30" s="8" t="s">
        <v>5</v>
      </c>
      <c r="E30" s="8" t="s">
        <v>5</v>
      </c>
      <c r="F30" s="8" t="s">
        <v>11</v>
      </c>
      <c r="G30" s="10">
        <f t="shared" si="10"/>
        <v>999999.98608823854</v>
      </c>
      <c r="H30" s="11">
        <f t="shared" si="11"/>
        <v>0.10500000000000001</v>
      </c>
      <c r="I30" s="12">
        <f t="shared" si="3"/>
        <v>28</v>
      </c>
      <c r="J30" s="13">
        <f t="shared" si="12"/>
        <v>8054.794840788566</v>
      </c>
      <c r="K30" s="13">
        <f t="shared" si="4"/>
        <v>8054.79</v>
      </c>
      <c r="L30" s="13">
        <f t="shared" si="14"/>
        <v>8054.794840788566</v>
      </c>
      <c r="M30" s="13">
        <v>0</v>
      </c>
      <c r="N30" s="13">
        <f t="shared" si="15"/>
        <v>8054.794840788566</v>
      </c>
      <c r="O30" s="13">
        <v>0</v>
      </c>
      <c r="P30" s="13"/>
      <c r="Q30" s="13">
        <f t="shared" si="13"/>
        <v>0</v>
      </c>
      <c r="R30" s="13">
        <f t="shared" si="5"/>
        <v>-4.8407885660708416E-3</v>
      </c>
      <c r="S30" s="13">
        <f t="shared" si="6"/>
        <v>-4.8407885660708416E-3</v>
      </c>
      <c r="T30" s="13">
        <f t="shared" si="7"/>
        <v>999999.98124744999</v>
      </c>
      <c r="V30" s="24">
        <f t="shared" si="8"/>
        <v>4.8407889999999999E-3</v>
      </c>
    </row>
    <row r="31" spans="1:24" x14ac:dyDescent="0.25">
      <c r="A31" s="8">
        <f t="shared" si="9"/>
        <v>27</v>
      </c>
      <c r="B31" s="9">
        <v>43580</v>
      </c>
      <c r="C31" s="8" t="s">
        <v>11</v>
      </c>
      <c r="D31" s="8" t="s">
        <v>5</v>
      </c>
      <c r="E31" s="8" t="s">
        <v>5</v>
      </c>
      <c r="F31" s="8" t="s">
        <v>11</v>
      </c>
      <c r="G31" s="10">
        <f t="shared" si="10"/>
        <v>999999.98124744999</v>
      </c>
      <c r="H31" s="11">
        <f t="shared" si="11"/>
        <v>0.10500000000000001</v>
      </c>
      <c r="I31" s="12">
        <f t="shared" si="3"/>
        <v>31</v>
      </c>
      <c r="J31" s="13">
        <f t="shared" si="12"/>
        <v>8917.8128927354392</v>
      </c>
      <c r="K31" s="13">
        <f t="shared" si="4"/>
        <v>8917.81</v>
      </c>
      <c r="L31" s="13">
        <f t="shared" si="14"/>
        <v>8917.8128927354392</v>
      </c>
      <c r="M31" s="13">
        <v>0</v>
      </c>
      <c r="N31" s="13">
        <f t="shared" si="15"/>
        <v>8917.8128927354392</v>
      </c>
      <c r="O31" s="13">
        <v>0</v>
      </c>
      <c r="P31" s="13"/>
      <c r="Q31" s="13">
        <f t="shared" si="13"/>
        <v>0</v>
      </c>
      <c r="R31" s="13">
        <f t="shared" si="5"/>
        <v>-2.8927354396728333E-3</v>
      </c>
      <c r="S31" s="13">
        <f t="shared" si="6"/>
        <v>-2.8927354396728333E-3</v>
      </c>
      <c r="T31" s="13">
        <f t="shared" si="7"/>
        <v>999999.97835471458</v>
      </c>
      <c r="V31" s="24">
        <f t="shared" si="8"/>
        <v>2.892735E-3</v>
      </c>
    </row>
    <row r="32" spans="1:24" x14ac:dyDescent="0.25">
      <c r="A32" s="8">
        <f t="shared" si="9"/>
        <v>28</v>
      </c>
      <c r="B32" s="9">
        <v>43610</v>
      </c>
      <c r="C32" s="8" t="s">
        <v>11</v>
      </c>
      <c r="D32" s="8" t="s">
        <v>5</v>
      </c>
      <c r="E32" s="8" t="s">
        <v>5</v>
      </c>
      <c r="F32" s="8" t="s">
        <v>11</v>
      </c>
      <c r="G32" s="10">
        <f t="shared" si="10"/>
        <v>999999.97835471458</v>
      </c>
      <c r="H32" s="11">
        <f t="shared" si="11"/>
        <v>0.10500000000000001</v>
      </c>
      <c r="I32" s="12">
        <f t="shared" si="3"/>
        <v>30</v>
      </c>
      <c r="J32" s="13">
        <f t="shared" si="12"/>
        <v>8630.1396922345903</v>
      </c>
      <c r="K32" s="13">
        <f t="shared" si="4"/>
        <v>8630.14</v>
      </c>
      <c r="L32" s="13">
        <f t="shared" si="14"/>
        <v>8630.1396922345903</v>
      </c>
      <c r="M32" s="13">
        <v>0</v>
      </c>
      <c r="N32" s="13">
        <f t="shared" si="15"/>
        <v>8630.1396922345903</v>
      </c>
      <c r="O32" s="13">
        <v>0</v>
      </c>
      <c r="P32" s="13"/>
      <c r="Q32" s="13">
        <f t="shared" si="13"/>
        <v>0</v>
      </c>
      <c r="R32" s="13">
        <f t="shared" si="5"/>
        <v>3.077654091612203E-4</v>
      </c>
      <c r="S32" s="13">
        <f t="shared" si="6"/>
        <v>3.077654091612203E-4</v>
      </c>
      <c r="T32" s="13">
        <f t="shared" si="7"/>
        <v>999999.97866248002</v>
      </c>
      <c r="V32" s="24">
        <f t="shared" si="8"/>
        <v>-3.0776499999999999E-4</v>
      </c>
    </row>
    <row r="33" spans="1:24" x14ac:dyDescent="0.25">
      <c r="A33" s="8">
        <f t="shared" si="9"/>
        <v>29</v>
      </c>
      <c r="B33" s="9">
        <v>43641</v>
      </c>
      <c r="C33" s="8" t="s">
        <v>11</v>
      </c>
      <c r="D33" s="8" t="s">
        <v>5</v>
      </c>
      <c r="E33" s="8" t="s">
        <v>5</v>
      </c>
      <c r="F33" s="8" t="s">
        <v>11</v>
      </c>
      <c r="G33" s="10">
        <f t="shared" si="10"/>
        <v>999999.97866248002</v>
      </c>
      <c r="H33" s="11">
        <f t="shared" si="11"/>
        <v>0.10500000000000001</v>
      </c>
      <c r="I33" s="12">
        <f t="shared" si="3"/>
        <v>31</v>
      </c>
      <c r="J33" s="13">
        <f t="shared" si="12"/>
        <v>8917.8077211291711</v>
      </c>
      <c r="K33" s="13">
        <f t="shared" si="4"/>
        <v>8917.81</v>
      </c>
      <c r="L33" s="13">
        <f t="shared" si="14"/>
        <v>8917.8077211291711</v>
      </c>
      <c r="M33" s="13">
        <v>0</v>
      </c>
      <c r="N33" s="13">
        <f t="shared" si="15"/>
        <v>8917.8077211291711</v>
      </c>
      <c r="O33" s="13">
        <v>0</v>
      </c>
      <c r="P33" s="13"/>
      <c r="Q33" s="13">
        <f t="shared" si="13"/>
        <v>0</v>
      </c>
      <c r="R33" s="13">
        <f t="shared" si="5"/>
        <v>2.2788708283769665E-3</v>
      </c>
      <c r="S33" s="13">
        <f t="shared" si="6"/>
        <v>2.2788708283769665E-3</v>
      </c>
      <c r="T33" s="13">
        <f t="shared" si="7"/>
        <v>999999.9809413508</v>
      </c>
      <c r="V33" s="24">
        <f t="shared" si="8"/>
        <v>-2.278871E-3</v>
      </c>
    </row>
    <row r="34" spans="1:24" x14ac:dyDescent="0.25">
      <c r="A34" s="8">
        <f t="shared" si="9"/>
        <v>30</v>
      </c>
      <c r="B34" s="9">
        <v>43671</v>
      </c>
      <c r="C34" s="8" t="s">
        <v>11</v>
      </c>
      <c r="D34" s="8" t="s">
        <v>5</v>
      </c>
      <c r="E34" s="8" t="s">
        <v>5</v>
      </c>
      <c r="F34" s="8" t="s">
        <v>11</v>
      </c>
      <c r="G34" s="10">
        <f t="shared" si="10"/>
        <v>999999.9809413508</v>
      </c>
      <c r="H34" s="11">
        <f>H33+0.5%</f>
        <v>0.11000000000000001</v>
      </c>
      <c r="I34" s="12">
        <f t="shared" si="3"/>
        <v>30</v>
      </c>
      <c r="J34" s="13">
        <f t="shared" si="12"/>
        <v>8630.1345429516186</v>
      </c>
      <c r="K34" s="13">
        <f t="shared" si="4"/>
        <v>8630.1299999999992</v>
      </c>
      <c r="L34" s="13">
        <f t="shared" si="14"/>
        <v>8630.1345429516186</v>
      </c>
      <c r="M34" s="13">
        <v>0</v>
      </c>
      <c r="N34" s="13">
        <f t="shared" si="15"/>
        <v>8630.1345429516186</v>
      </c>
      <c r="O34" s="13">
        <v>0</v>
      </c>
      <c r="P34" s="13"/>
      <c r="Q34" s="13">
        <f t="shared" si="13"/>
        <v>0</v>
      </c>
      <c r="R34" s="13">
        <f t="shared" si="5"/>
        <v>-4.5429516194417374E-3</v>
      </c>
      <c r="S34" s="13">
        <f t="shared" si="6"/>
        <v>-4.5429516194417374E-3</v>
      </c>
      <c r="T34" s="13">
        <f t="shared" si="7"/>
        <v>999999.97639839922</v>
      </c>
      <c r="V34" s="24">
        <f t="shared" si="8"/>
        <v>4.5429520000000003E-3</v>
      </c>
      <c r="W34" s="3"/>
      <c r="X34" s="5"/>
    </row>
    <row r="35" spans="1:24" x14ac:dyDescent="0.25">
      <c r="A35" s="8">
        <f t="shared" si="9"/>
        <v>31</v>
      </c>
      <c r="B35" s="9">
        <v>43702</v>
      </c>
      <c r="C35" s="8" t="s">
        <v>11</v>
      </c>
      <c r="D35" s="8" t="s">
        <v>5</v>
      </c>
      <c r="E35" s="8" t="s">
        <v>5</v>
      </c>
      <c r="F35" s="8" t="s">
        <v>11</v>
      </c>
      <c r="G35" s="10">
        <f t="shared" si="10"/>
        <v>999999.97639839922</v>
      </c>
      <c r="H35" s="11">
        <f t="shared" si="11"/>
        <v>0.11000000000000001</v>
      </c>
      <c r="I35" s="12">
        <f t="shared" si="3"/>
        <v>31</v>
      </c>
      <c r="J35" s="13">
        <f t="shared" si="12"/>
        <v>9342.4700758795116</v>
      </c>
      <c r="K35" s="13">
        <f t="shared" si="4"/>
        <v>9342.4699999999993</v>
      </c>
      <c r="L35" s="13">
        <f t="shared" si="14"/>
        <v>9342.4700758795116</v>
      </c>
      <c r="M35" s="13">
        <v>0</v>
      </c>
      <c r="N35" s="13">
        <f t="shared" si="15"/>
        <v>9342.4700758795116</v>
      </c>
      <c r="O35" s="13">
        <v>0</v>
      </c>
      <c r="P35" s="13"/>
      <c r="Q35" s="13">
        <f t="shared" si="13"/>
        <v>0</v>
      </c>
      <c r="R35" s="13">
        <f t="shared" si="5"/>
        <v>-7.5879512223764323E-5</v>
      </c>
      <c r="S35" s="13">
        <f t="shared" si="6"/>
        <v>-7.5879512223764323E-5</v>
      </c>
      <c r="T35" s="13">
        <f t="shared" si="7"/>
        <v>999999.97632251971</v>
      </c>
      <c r="V35" s="24">
        <f t="shared" si="8"/>
        <v>7.5879999999999999E-5</v>
      </c>
    </row>
    <row r="36" spans="1:24" x14ac:dyDescent="0.25">
      <c r="A36" s="8">
        <f t="shared" si="9"/>
        <v>32</v>
      </c>
      <c r="B36" s="9">
        <v>43733</v>
      </c>
      <c r="C36" s="8" t="s">
        <v>11</v>
      </c>
      <c r="D36" s="8" t="s">
        <v>5</v>
      </c>
      <c r="E36" s="8" t="s">
        <v>5</v>
      </c>
      <c r="F36" s="8" t="s">
        <v>11</v>
      </c>
      <c r="G36" s="10">
        <f t="shared" si="10"/>
        <v>999999.97632251971</v>
      </c>
      <c r="H36" s="11">
        <f t="shared" si="11"/>
        <v>0.11000000000000001</v>
      </c>
      <c r="I36" s="12">
        <f t="shared" si="3"/>
        <v>31</v>
      </c>
      <c r="J36" s="13">
        <f t="shared" si="12"/>
        <v>9342.4656080986097</v>
      </c>
      <c r="K36" s="13">
        <f t="shared" si="4"/>
        <v>9342.4699999999993</v>
      </c>
      <c r="L36" s="13">
        <f t="shared" si="14"/>
        <v>9342.4656080986097</v>
      </c>
      <c r="M36" s="13">
        <v>0</v>
      </c>
      <c r="N36" s="13">
        <f t="shared" si="15"/>
        <v>9342.4656080986097</v>
      </c>
      <c r="O36" s="13">
        <v>0</v>
      </c>
      <c r="P36" s="13"/>
      <c r="Q36" s="13">
        <f t="shared" si="13"/>
        <v>0</v>
      </c>
      <c r="R36" s="13">
        <f t="shared" si="5"/>
        <v>4.3919013896811521E-3</v>
      </c>
      <c r="S36" s="13">
        <f t="shared" si="6"/>
        <v>4.3919013896811521E-3</v>
      </c>
      <c r="T36" s="13">
        <f t="shared" si="7"/>
        <v>999999.98071442114</v>
      </c>
      <c r="V36" s="24">
        <f t="shared" si="8"/>
        <v>-4.3919010000000001E-3</v>
      </c>
    </row>
    <row r="37" spans="1:24" x14ac:dyDescent="0.25">
      <c r="A37" s="8">
        <f t="shared" si="9"/>
        <v>33</v>
      </c>
      <c r="B37" s="9">
        <v>43763</v>
      </c>
      <c r="C37" s="8" t="s">
        <v>11</v>
      </c>
      <c r="D37" s="8" t="s">
        <v>5</v>
      </c>
      <c r="E37" s="8" t="s">
        <v>5</v>
      </c>
      <c r="F37" s="8" t="s">
        <v>11</v>
      </c>
      <c r="G37" s="10">
        <f t="shared" si="10"/>
        <v>999999.98071442114</v>
      </c>
      <c r="H37" s="11">
        <f t="shared" si="11"/>
        <v>0.11000000000000001</v>
      </c>
      <c r="I37" s="12">
        <f t="shared" si="3"/>
        <v>30</v>
      </c>
      <c r="J37" s="13">
        <f t="shared" si="12"/>
        <v>9041.0913241471917</v>
      </c>
      <c r="K37" s="13">
        <f t="shared" si="4"/>
        <v>9041.09</v>
      </c>
      <c r="L37" s="13">
        <f t="shared" si="14"/>
        <v>9041.0913241471917</v>
      </c>
      <c r="M37" s="13">
        <v>0</v>
      </c>
      <c r="N37" s="13">
        <f t="shared" si="15"/>
        <v>9041.0913241471917</v>
      </c>
      <c r="O37" s="13">
        <v>0</v>
      </c>
      <c r="P37" s="13"/>
      <c r="Q37" s="13">
        <f t="shared" si="13"/>
        <v>0</v>
      </c>
      <c r="R37" s="13">
        <f t="shared" si="5"/>
        <v>-1.324147191553493E-3</v>
      </c>
      <c r="S37" s="13">
        <f t="shared" si="6"/>
        <v>-1.324147191553493E-3</v>
      </c>
      <c r="T37" s="13">
        <f t="shared" si="7"/>
        <v>999999.97939027392</v>
      </c>
      <c r="V37" s="24">
        <f t="shared" si="8"/>
        <v>1.3241469999999999E-3</v>
      </c>
    </row>
    <row r="38" spans="1:24" x14ac:dyDescent="0.25">
      <c r="A38" s="8">
        <f t="shared" si="9"/>
        <v>34</v>
      </c>
      <c r="B38" s="9">
        <v>43794</v>
      </c>
      <c r="C38" s="8" t="s">
        <v>11</v>
      </c>
      <c r="D38" s="8" t="s">
        <v>5</v>
      </c>
      <c r="E38" s="8" t="s">
        <v>5</v>
      </c>
      <c r="F38" s="8" t="s">
        <v>11</v>
      </c>
      <c r="G38" s="10">
        <f t="shared" si="10"/>
        <v>999999.97939027392</v>
      </c>
      <c r="H38" s="11">
        <f t="shared" si="11"/>
        <v>0.11000000000000001</v>
      </c>
      <c r="I38" s="12">
        <f t="shared" si="3"/>
        <v>31</v>
      </c>
      <c r="J38" s="13">
        <f t="shared" si="12"/>
        <v>9342.4668850259986</v>
      </c>
      <c r="K38" s="13">
        <f t="shared" si="4"/>
        <v>9342.4699999999993</v>
      </c>
      <c r="L38" s="13">
        <f t="shared" si="14"/>
        <v>9342.4668850259986</v>
      </c>
      <c r="M38" s="13">
        <v>0</v>
      </c>
      <c r="N38" s="13">
        <f t="shared" si="15"/>
        <v>9342.4668850259986</v>
      </c>
      <c r="O38" s="13">
        <v>0</v>
      </c>
      <c r="P38" s="13"/>
      <c r="Q38" s="13">
        <f t="shared" si="13"/>
        <v>0</v>
      </c>
      <c r="R38" s="13">
        <f t="shared" si="5"/>
        <v>3.1149740007094806E-3</v>
      </c>
      <c r="S38" s="13">
        <f t="shared" si="6"/>
        <v>3.1149740007094806E-3</v>
      </c>
      <c r="T38" s="13">
        <f t="shared" si="7"/>
        <v>999999.98250524793</v>
      </c>
      <c r="V38" s="24">
        <f t="shared" si="8"/>
        <v>-3.114974E-3</v>
      </c>
    </row>
    <row r="39" spans="1:24" x14ac:dyDescent="0.25">
      <c r="A39" s="8">
        <f t="shared" si="9"/>
        <v>35</v>
      </c>
      <c r="B39" s="9">
        <v>43824</v>
      </c>
      <c r="C39" s="8" t="s">
        <v>11</v>
      </c>
      <c r="D39" s="8" t="s">
        <v>5</v>
      </c>
      <c r="E39" s="8" t="s">
        <v>5</v>
      </c>
      <c r="F39" s="8" t="s">
        <v>11</v>
      </c>
      <c r="G39" s="10">
        <f t="shared" si="10"/>
        <v>999999.98250524793</v>
      </c>
      <c r="H39" s="11">
        <f t="shared" si="11"/>
        <v>0.11000000000000001</v>
      </c>
      <c r="I39" s="12">
        <f t="shared" si="3"/>
        <v>30</v>
      </c>
      <c r="J39" s="13">
        <f t="shared" si="12"/>
        <v>9041.0926172652289</v>
      </c>
      <c r="K39" s="13">
        <f t="shared" si="4"/>
        <v>9041.09</v>
      </c>
      <c r="L39" s="13">
        <f t="shared" si="14"/>
        <v>9041.0926172652289</v>
      </c>
      <c r="M39" s="13">
        <v>0</v>
      </c>
      <c r="N39" s="13">
        <f t="shared" si="15"/>
        <v>9041.0926172652289</v>
      </c>
      <c r="O39" s="13">
        <v>0</v>
      </c>
      <c r="P39" s="13"/>
      <c r="Q39" s="13">
        <f t="shared" si="13"/>
        <v>0</v>
      </c>
      <c r="R39" s="13">
        <f t="shared" si="5"/>
        <v>-2.617265228764154E-3</v>
      </c>
      <c r="S39" s="13">
        <f t="shared" si="6"/>
        <v>-2.617265228764154E-3</v>
      </c>
      <c r="T39" s="13">
        <f t="shared" si="7"/>
        <v>999999.97988798271</v>
      </c>
      <c r="V39" s="24">
        <f t="shared" si="8"/>
        <v>2.6172650000000001E-3</v>
      </c>
    </row>
    <row r="40" spans="1:24" x14ac:dyDescent="0.25">
      <c r="A40" s="8">
        <f t="shared" si="9"/>
        <v>36</v>
      </c>
      <c r="B40" s="9">
        <v>43855</v>
      </c>
      <c r="C40" s="8" t="s">
        <v>11</v>
      </c>
      <c r="D40" s="8" t="s">
        <v>5</v>
      </c>
      <c r="E40" s="8" t="s">
        <v>5</v>
      </c>
      <c r="F40" s="8" t="s">
        <v>11</v>
      </c>
      <c r="G40" s="10">
        <f t="shared" si="10"/>
        <v>999999.97988798271</v>
      </c>
      <c r="H40" s="11">
        <f t="shared" si="11"/>
        <v>0.11000000000000001</v>
      </c>
      <c r="I40" s="12">
        <f t="shared" si="3"/>
        <v>31</v>
      </c>
      <c r="J40" s="13">
        <f t="shared" si="12"/>
        <v>9342.4681827938257</v>
      </c>
      <c r="K40" s="13">
        <f t="shared" si="4"/>
        <v>9342.4699999999993</v>
      </c>
      <c r="L40" s="13">
        <f t="shared" si="14"/>
        <v>9342.4681827938257</v>
      </c>
      <c r="M40" s="13">
        <v>0</v>
      </c>
      <c r="N40" s="13">
        <f t="shared" si="15"/>
        <v>9342.4681827938257</v>
      </c>
      <c r="O40" s="13">
        <v>0</v>
      </c>
      <c r="P40" s="13"/>
      <c r="Q40" s="13">
        <f t="shared" si="13"/>
        <v>0</v>
      </c>
      <c r="R40" s="13">
        <f t="shared" si="5"/>
        <v>1.8172061736549949E-3</v>
      </c>
      <c r="S40" s="13">
        <f t="shared" si="6"/>
        <v>1.8172061736549949E-3</v>
      </c>
      <c r="T40" s="13">
        <f t="shared" si="7"/>
        <v>999999.98170518887</v>
      </c>
      <c r="V40" s="24">
        <f t="shared" si="8"/>
        <v>-1.817206E-3</v>
      </c>
    </row>
    <row r="41" spans="1:24" x14ac:dyDescent="0.25">
      <c r="A41" s="8">
        <f t="shared" si="9"/>
        <v>37</v>
      </c>
      <c r="B41" s="9">
        <v>43886</v>
      </c>
      <c r="C41" s="8" t="s">
        <v>11</v>
      </c>
      <c r="D41" s="8" t="s">
        <v>5</v>
      </c>
      <c r="E41" s="8" t="s">
        <v>5</v>
      </c>
      <c r="F41" s="8" t="s">
        <v>11</v>
      </c>
      <c r="G41" s="10">
        <f t="shared" si="10"/>
        <v>999999.98170518887</v>
      </c>
      <c r="H41" s="11">
        <f t="shared" si="11"/>
        <v>0.11000000000000001</v>
      </c>
      <c r="I41" s="12">
        <f t="shared" si="3"/>
        <v>31</v>
      </c>
      <c r="J41" s="13">
        <f t="shared" si="12"/>
        <v>9342.4637653000118</v>
      </c>
      <c r="K41" s="13">
        <f t="shared" si="4"/>
        <v>9342.4599999999991</v>
      </c>
      <c r="L41" s="13">
        <f t="shared" si="14"/>
        <v>9342.4637653000118</v>
      </c>
      <c r="M41" s="13">
        <v>0</v>
      </c>
      <c r="N41" s="13">
        <f t="shared" si="15"/>
        <v>9342.4637653000118</v>
      </c>
      <c r="O41" s="13">
        <v>0</v>
      </c>
      <c r="P41" s="13"/>
      <c r="Q41" s="13">
        <f t="shared" si="13"/>
        <v>0</v>
      </c>
      <c r="R41" s="13">
        <f t="shared" si="5"/>
        <v>-3.7653000126738334E-3</v>
      </c>
      <c r="S41" s="13">
        <f t="shared" si="6"/>
        <v>-3.7653000126738334E-3</v>
      </c>
      <c r="T41" s="13">
        <f t="shared" si="7"/>
        <v>999999.97793988883</v>
      </c>
      <c r="V41" s="24">
        <f t="shared" si="8"/>
        <v>3.7653000000000001E-3</v>
      </c>
    </row>
    <row r="42" spans="1:24" x14ac:dyDescent="0.25">
      <c r="A42" s="8">
        <f t="shared" si="9"/>
        <v>38</v>
      </c>
      <c r="B42" s="9">
        <v>43915</v>
      </c>
      <c r="C42" s="8" t="s">
        <v>11</v>
      </c>
      <c r="D42" s="8" t="s">
        <v>5</v>
      </c>
      <c r="E42" s="8" t="s">
        <v>5</v>
      </c>
      <c r="F42" s="8" t="s">
        <v>11</v>
      </c>
      <c r="G42" s="10">
        <f t="shared" si="10"/>
        <v>999999.97793988883</v>
      </c>
      <c r="H42" s="11">
        <f t="shared" si="11"/>
        <v>0.11000000000000001</v>
      </c>
      <c r="I42" s="12">
        <f t="shared" si="3"/>
        <v>29</v>
      </c>
      <c r="J42" s="13">
        <f t="shared" si="12"/>
        <v>8739.7295998979334</v>
      </c>
      <c r="K42" s="13">
        <f t="shared" si="4"/>
        <v>8739.73</v>
      </c>
      <c r="L42" s="13">
        <f t="shared" si="14"/>
        <v>8739.7295998979334</v>
      </c>
      <c r="M42" s="13">
        <v>0</v>
      </c>
      <c r="N42" s="13">
        <f t="shared" si="15"/>
        <v>8739.7295998979334</v>
      </c>
      <c r="O42" s="13">
        <v>0</v>
      </c>
      <c r="P42" s="13"/>
      <c r="Q42" s="13">
        <f t="shared" si="13"/>
        <v>0</v>
      </c>
      <c r="R42" s="13">
        <f t="shared" si="5"/>
        <v>4.0010206612350885E-4</v>
      </c>
      <c r="S42" s="13">
        <f t="shared" si="6"/>
        <v>4.0010206612350885E-4</v>
      </c>
      <c r="T42" s="13">
        <f t="shared" si="7"/>
        <v>999999.97833999095</v>
      </c>
      <c r="V42" s="24">
        <f t="shared" si="8"/>
        <v>-4.00102E-4</v>
      </c>
    </row>
    <row r="43" spans="1:24" x14ac:dyDescent="0.25">
      <c r="A43" s="8">
        <f t="shared" si="9"/>
        <v>39</v>
      </c>
      <c r="B43" s="9">
        <v>43946</v>
      </c>
      <c r="C43" s="8" t="s">
        <v>11</v>
      </c>
      <c r="D43" s="8" t="s">
        <v>5</v>
      </c>
      <c r="E43" s="8" t="s">
        <v>5</v>
      </c>
      <c r="F43" s="8" t="s">
        <v>11</v>
      </c>
      <c r="G43" s="10">
        <f t="shared" si="10"/>
        <v>999999.97833999095</v>
      </c>
      <c r="H43" s="11">
        <f>H42+0.5%</f>
        <v>0.11500000000000002</v>
      </c>
      <c r="I43" s="12">
        <f t="shared" si="3"/>
        <v>31</v>
      </c>
      <c r="J43" s="13">
        <f t="shared" si="12"/>
        <v>9342.4651509647647</v>
      </c>
      <c r="K43" s="13">
        <f t="shared" si="4"/>
        <v>9342.4699999999993</v>
      </c>
      <c r="L43" s="13">
        <f t="shared" si="14"/>
        <v>9342.4651509647647</v>
      </c>
      <c r="M43" s="13">
        <v>0</v>
      </c>
      <c r="N43" s="13">
        <f t="shared" si="15"/>
        <v>9342.4651509647647</v>
      </c>
      <c r="O43" s="13">
        <v>0</v>
      </c>
      <c r="P43" s="13"/>
      <c r="Q43" s="13">
        <f t="shared" si="13"/>
        <v>0</v>
      </c>
      <c r="R43" s="13">
        <f t="shared" si="5"/>
        <v>4.8490352346561849E-3</v>
      </c>
      <c r="S43" s="13">
        <f t="shared" si="6"/>
        <v>4.8490352346561849E-3</v>
      </c>
      <c r="T43" s="13">
        <f t="shared" si="7"/>
        <v>999999.98318902613</v>
      </c>
      <c r="V43" s="24">
        <f t="shared" si="8"/>
        <v>-4.8490349999999998E-3</v>
      </c>
      <c r="W43" s="3"/>
      <c r="X43" s="5"/>
    </row>
    <row r="44" spans="1:24" x14ac:dyDescent="0.25">
      <c r="A44" s="8">
        <f t="shared" si="9"/>
        <v>40</v>
      </c>
      <c r="B44" s="9">
        <v>43976</v>
      </c>
      <c r="C44" s="8" t="s">
        <v>11</v>
      </c>
      <c r="D44" s="8" t="s">
        <v>5</v>
      </c>
      <c r="E44" s="8" t="s">
        <v>5</v>
      </c>
      <c r="F44" s="8" t="s">
        <v>11</v>
      </c>
      <c r="G44" s="10">
        <f t="shared" si="10"/>
        <v>999999.98318902613</v>
      </c>
      <c r="H44" s="11">
        <f t="shared" si="11"/>
        <v>0.11500000000000002</v>
      </c>
      <c r="I44" s="12">
        <f t="shared" si="3"/>
        <v>30</v>
      </c>
      <c r="J44" s="13">
        <f t="shared" si="12"/>
        <v>9452.049786587304</v>
      </c>
      <c r="K44" s="13">
        <f t="shared" si="4"/>
        <v>9452.0499999999993</v>
      </c>
      <c r="L44" s="13">
        <f t="shared" si="14"/>
        <v>9452.049786587304</v>
      </c>
      <c r="M44" s="13">
        <v>0</v>
      </c>
      <c r="N44" s="13">
        <f t="shared" si="15"/>
        <v>9452.049786587304</v>
      </c>
      <c r="O44" s="13">
        <v>0</v>
      </c>
      <c r="P44" s="13"/>
      <c r="Q44" s="13">
        <f t="shared" si="13"/>
        <v>0</v>
      </c>
      <c r="R44" s="13">
        <f t="shared" si="5"/>
        <v>2.1341269530239515E-4</v>
      </c>
      <c r="S44" s="13">
        <f t="shared" si="6"/>
        <v>2.1341269530239515E-4</v>
      </c>
      <c r="T44" s="13">
        <f t="shared" si="7"/>
        <v>999999.98340243881</v>
      </c>
      <c r="V44" s="24">
        <f t="shared" si="8"/>
        <v>-2.13413E-4</v>
      </c>
    </row>
    <row r="45" spans="1:24" x14ac:dyDescent="0.25">
      <c r="A45" s="8">
        <f t="shared" si="9"/>
        <v>41</v>
      </c>
      <c r="B45" s="9">
        <v>44007</v>
      </c>
      <c r="C45" s="8" t="s">
        <v>11</v>
      </c>
      <c r="D45" s="8" t="s">
        <v>5</v>
      </c>
      <c r="E45" s="8" t="s">
        <v>5</v>
      </c>
      <c r="F45" s="8" t="s">
        <v>11</v>
      </c>
      <c r="G45" s="10">
        <f t="shared" si="10"/>
        <v>999999.98340243881</v>
      </c>
      <c r="H45" s="11">
        <f t="shared" si="11"/>
        <v>0.11500000000000002</v>
      </c>
      <c r="I45" s="12">
        <f t="shared" si="3"/>
        <v>31</v>
      </c>
      <c r="J45" s="13">
        <f t="shared" si="12"/>
        <v>9767.1229121478063</v>
      </c>
      <c r="K45" s="13">
        <f t="shared" si="4"/>
        <v>9767.1200000000008</v>
      </c>
      <c r="L45" s="13">
        <f t="shared" si="14"/>
        <v>9767.1229121478063</v>
      </c>
      <c r="M45" s="13">
        <v>0</v>
      </c>
      <c r="N45" s="13">
        <f t="shared" si="15"/>
        <v>9767.1229121478063</v>
      </c>
      <c r="O45" s="13">
        <v>0</v>
      </c>
      <c r="P45" s="13"/>
      <c r="Q45" s="13">
        <f t="shared" si="13"/>
        <v>0</v>
      </c>
      <c r="R45" s="13">
        <f t="shared" si="5"/>
        <v>-2.9121478055458283E-3</v>
      </c>
      <c r="S45" s="13">
        <f t="shared" si="6"/>
        <v>-2.9121478055458283E-3</v>
      </c>
      <c r="T45" s="13">
        <f t="shared" si="7"/>
        <v>999999.98049029103</v>
      </c>
      <c r="V45" s="24">
        <f t="shared" si="8"/>
        <v>2.9121479999999998E-3</v>
      </c>
    </row>
    <row r="46" spans="1:24" x14ac:dyDescent="0.25">
      <c r="A46" s="8">
        <f t="shared" si="9"/>
        <v>42</v>
      </c>
      <c r="B46" s="9">
        <v>44037</v>
      </c>
      <c r="C46" s="8" t="s">
        <v>11</v>
      </c>
      <c r="D46" s="8" t="s">
        <v>5</v>
      </c>
      <c r="E46" s="8" t="s">
        <v>5</v>
      </c>
      <c r="F46" s="8" t="s">
        <v>11</v>
      </c>
      <c r="G46" s="10">
        <f t="shared" si="10"/>
        <v>999999.98049029103</v>
      </c>
      <c r="H46" s="11">
        <f t="shared" si="11"/>
        <v>0.11500000000000002</v>
      </c>
      <c r="I46" s="12">
        <f t="shared" si="3"/>
        <v>30</v>
      </c>
      <c r="J46" s="13">
        <f t="shared" si="12"/>
        <v>9452.0575222617117</v>
      </c>
      <c r="K46" s="13">
        <f t="shared" si="4"/>
        <v>9452.06</v>
      </c>
      <c r="L46" s="13">
        <f t="shared" si="14"/>
        <v>9452.0575222617117</v>
      </c>
      <c r="M46" s="13">
        <v>0</v>
      </c>
      <c r="N46" s="13">
        <f t="shared" si="15"/>
        <v>9452.0575222617117</v>
      </c>
      <c r="O46" s="13">
        <v>0</v>
      </c>
      <c r="P46" s="13"/>
      <c r="Q46" s="13">
        <f t="shared" si="13"/>
        <v>0</v>
      </c>
      <c r="R46" s="13">
        <f t="shared" si="5"/>
        <v>2.4777382877800846E-3</v>
      </c>
      <c r="S46" s="13">
        <f t="shared" si="6"/>
        <v>2.4777382877800846E-3</v>
      </c>
      <c r="T46" s="13">
        <f t="shared" si="7"/>
        <v>999999.98296802933</v>
      </c>
      <c r="V46" s="24">
        <f t="shared" si="8"/>
        <v>-2.4777380000000002E-3</v>
      </c>
    </row>
    <row r="47" spans="1:24" x14ac:dyDescent="0.25">
      <c r="A47" s="8">
        <f t="shared" si="9"/>
        <v>43</v>
      </c>
      <c r="B47" s="9">
        <v>44068</v>
      </c>
      <c r="C47" s="8" t="s">
        <v>11</v>
      </c>
      <c r="D47" s="8" t="s">
        <v>5</v>
      </c>
      <c r="E47" s="8" t="s">
        <v>5</v>
      </c>
      <c r="F47" s="8" t="s">
        <v>11</v>
      </c>
      <c r="G47" s="10">
        <f t="shared" si="10"/>
        <v>999999.98296802933</v>
      </c>
      <c r="H47" s="11">
        <f t="shared" si="11"/>
        <v>0.11500000000000002</v>
      </c>
      <c r="I47" s="12">
        <f t="shared" si="3"/>
        <v>31</v>
      </c>
      <c r="J47" s="13">
        <f t="shared" si="12"/>
        <v>9767.1206435798758</v>
      </c>
      <c r="K47" s="13">
        <f t="shared" si="4"/>
        <v>9767.1200000000008</v>
      </c>
      <c r="L47" s="13">
        <f t="shared" si="14"/>
        <v>9767.1206435798758</v>
      </c>
      <c r="M47" s="13">
        <v>0</v>
      </c>
      <c r="N47" s="13">
        <f t="shared" si="15"/>
        <v>9767.1206435798758</v>
      </c>
      <c r="O47" s="13">
        <v>0</v>
      </c>
      <c r="P47" s="13"/>
      <c r="Q47" s="13">
        <f t="shared" si="13"/>
        <v>0</v>
      </c>
      <c r="R47" s="13">
        <f t="shared" si="5"/>
        <v>-6.4357987503171898E-4</v>
      </c>
      <c r="S47" s="13">
        <f t="shared" si="6"/>
        <v>-6.4357987503171898E-4</v>
      </c>
      <c r="T47" s="13">
        <f t="shared" si="7"/>
        <v>999999.98232444946</v>
      </c>
      <c r="V47" s="24">
        <f t="shared" si="8"/>
        <v>6.4358000000000004E-4</v>
      </c>
    </row>
    <row r="48" spans="1:24" x14ac:dyDescent="0.25">
      <c r="A48" s="8">
        <f t="shared" si="9"/>
        <v>44</v>
      </c>
      <c r="B48" s="9">
        <v>44099</v>
      </c>
      <c r="C48" s="8" t="s">
        <v>11</v>
      </c>
      <c r="D48" s="8" t="s">
        <v>5</v>
      </c>
      <c r="E48" s="8" t="s">
        <v>5</v>
      </c>
      <c r="F48" s="8" t="s">
        <v>11</v>
      </c>
      <c r="G48" s="10">
        <f t="shared" si="10"/>
        <v>999999.98232444946</v>
      </c>
      <c r="H48" s="11">
        <f t="shared" si="11"/>
        <v>0.11500000000000002</v>
      </c>
      <c r="I48" s="12">
        <f t="shared" si="3"/>
        <v>31</v>
      </c>
      <c r="J48" s="13">
        <f t="shared" si="12"/>
        <v>9767.1237586119532</v>
      </c>
      <c r="K48" s="13">
        <f t="shared" si="4"/>
        <v>9767.1200000000008</v>
      </c>
      <c r="L48" s="13">
        <f t="shared" si="14"/>
        <v>9767.1237586119532</v>
      </c>
      <c r="M48" s="13">
        <v>0</v>
      </c>
      <c r="N48" s="13">
        <f t="shared" si="15"/>
        <v>9767.1237586119532</v>
      </c>
      <c r="O48" s="13">
        <v>0</v>
      </c>
      <c r="P48" s="13"/>
      <c r="Q48" s="13">
        <f t="shared" si="13"/>
        <v>0</v>
      </c>
      <c r="R48" s="13">
        <f t="shared" si="5"/>
        <v>-3.758611952434876E-3</v>
      </c>
      <c r="S48" s="13">
        <f t="shared" si="6"/>
        <v>-3.758611952434876E-3</v>
      </c>
      <c r="T48" s="13">
        <f t="shared" si="7"/>
        <v>999999.97856583749</v>
      </c>
      <c r="V48" s="24">
        <f t="shared" si="8"/>
        <v>3.7586120000000002E-3</v>
      </c>
    </row>
    <row r="49" spans="1:24" x14ac:dyDescent="0.25">
      <c r="A49" s="8">
        <f t="shared" si="9"/>
        <v>45</v>
      </c>
      <c r="B49" s="9">
        <v>44129</v>
      </c>
      <c r="C49" s="8" t="s">
        <v>11</v>
      </c>
      <c r="D49" s="8" t="s">
        <v>5</v>
      </c>
      <c r="E49" s="8" t="s">
        <v>5</v>
      </c>
      <c r="F49" s="8" t="s">
        <v>11</v>
      </c>
      <c r="G49" s="10">
        <f t="shared" si="10"/>
        <v>999999.97856583749</v>
      </c>
      <c r="H49" s="11">
        <f t="shared" si="11"/>
        <v>0.11500000000000002</v>
      </c>
      <c r="I49" s="12">
        <f t="shared" si="3"/>
        <v>30</v>
      </c>
      <c r="J49" s="13">
        <f t="shared" si="12"/>
        <v>9452.0583505356717</v>
      </c>
      <c r="K49" s="13">
        <f t="shared" si="4"/>
        <v>9452.06</v>
      </c>
      <c r="L49" s="13">
        <f t="shared" si="14"/>
        <v>9452.0583505356717</v>
      </c>
      <c r="M49" s="13">
        <v>0</v>
      </c>
      <c r="N49" s="13">
        <f t="shared" si="15"/>
        <v>9452.0583505356717</v>
      </c>
      <c r="O49" s="13">
        <v>0</v>
      </c>
      <c r="P49" s="13"/>
      <c r="Q49" s="13">
        <f t="shared" si="13"/>
        <v>0</v>
      </c>
      <c r="R49" s="13">
        <f t="shared" si="5"/>
        <v>1.6494643277837895E-3</v>
      </c>
      <c r="S49" s="13">
        <f t="shared" si="6"/>
        <v>1.6494643277837895E-3</v>
      </c>
      <c r="T49" s="13">
        <f t="shared" si="7"/>
        <v>999999.98021530185</v>
      </c>
      <c r="V49" s="24">
        <f t="shared" si="8"/>
        <v>-1.649464E-3</v>
      </c>
    </row>
    <row r="50" spans="1:24" x14ac:dyDescent="0.25">
      <c r="A50" s="8">
        <f t="shared" si="9"/>
        <v>46</v>
      </c>
      <c r="B50" s="9">
        <v>44160</v>
      </c>
      <c r="C50" s="8" t="s">
        <v>11</v>
      </c>
      <c r="D50" s="8" t="s">
        <v>5</v>
      </c>
      <c r="E50" s="8" t="s">
        <v>5</v>
      </c>
      <c r="F50" s="8" t="s">
        <v>11</v>
      </c>
      <c r="G50" s="10">
        <f t="shared" si="10"/>
        <v>999999.98021530185</v>
      </c>
      <c r="H50" s="11">
        <f t="shared" si="11"/>
        <v>0.11500000000000002</v>
      </c>
      <c r="I50" s="12">
        <f t="shared" si="3"/>
        <v>31</v>
      </c>
      <c r="J50" s="13">
        <f t="shared" si="12"/>
        <v>9767.1214449676481</v>
      </c>
      <c r="K50" s="13">
        <f t="shared" si="4"/>
        <v>9767.1200000000008</v>
      </c>
      <c r="L50" s="13">
        <f t="shared" si="14"/>
        <v>9767.1214449676481</v>
      </c>
      <c r="M50" s="13">
        <v>0</v>
      </c>
      <c r="N50" s="13">
        <f t="shared" si="15"/>
        <v>9767.1214449676481</v>
      </c>
      <c r="O50" s="13">
        <v>0</v>
      </c>
      <c r="P50" s="13"/>
      <c r="Q50" s="13">
        <f t="shared" si="13"/>
        <v>0</v>
      </c>
      <c r="R50" s="13">
        <f t="shared" si="5"/>
        <v>-1.4449676473304862E-3</v>
      </c>
      <c r="S50" s="13">
        <f t="shared" si="6"/>
        <v>-1.4449676473304862E-3</v>
      </c>
      <c r="T50" s="13">
        <f t="shared" si="7"/>
        <v>999999.97877033416</v>
      </c>
      <c r="V50" s="24">
        <f t="shared" si="8"/>
        <v>1.444968E-3</v>
      </c>
    </row>
    <row r="51" spans="1:24" x14ac:dyDescent="0.25">
      <c r="A51" s="8">
        <f t="shared" si="9"/>
        <v>47</v>
      </c>
      <c r="B51" s="9">
        <v>44190</v>
      </c>
      <c r="C51" s="8" t="s">
        <v>11</v>
      </c>
      <c r="D51" s="8" t="s">
        <v>5</v>
      </c>
      <c r="E51" s="8" t="s">
        <v>5</v>
      </c>
      <c r="F51" s="8" t="s">
        <v>11</v>
      </c>
      <c r="G51" s="10">
        <f t="shared" si="10"/>
        <v>999999.97877033416</v>
      </c>
      <c r="H51" s="11">
        <f t="shared" si="11"/>
        <v>0.11500000000000002</v>
      </c>
      <c r="I51" s="12">
        <f t="shared" si="3"/>
        <v>30</v>
      </c>
      <c r="J51" s="13">
        <f t="shared" si="12"/>
        <v>9452.0560388245849</v>
      </c>
      <c r="K51" s="13">
        <f t="shared" si="4"/>
        <v>9452.06</v>
      </c>
      <c r="L51" s="13">
        <f t="shared" si="14"/>
        <v>9452.0560388245849</v>
      </c>
      <c r="M51" s="13">
        <v>0</v>
      </c>
      <c r="N51" s="13">
        <f t="shared" si="15"/>
        <v>9452.0560388245849</v>
      </c>
      <c r="O51" s="13">
        <v>0</v>
      </c>
      <c r="P51" s="13"/>
      <c r="Q51" s="13">
        <f t="shared" si="13"/>
        <v>0</v>
      </c>
      <c r="R51" s="13">
        <f t="shared" si="5"/>
        <v>3.9611754145880695E-3</v>
      </c>
      <c r="S51" s="13">
        <f t="shared" si="6"/>
        <v>3.9611754145880695E-3</v>
      </c>
      <c r="T51" s="13">
        <f>T50-M51+O51+S51-P51</f>
        <v>999999.9827315096</v>
      </c>
      <c r="V51" s="24">
        <f t="shared" si="8"/>
        <v>-3.9611749999999999E-3</v>
      </c>
    </row>
    <row r="52" spans="1:24" x14ac:dyDescent="0.25">
      <c r="A52" s="8">
        <f t="shared" si="9"/>
        <v>48</v>
      </c>
      <c r="B52" s="9">
        <v>44221</v>
      </c>
      <c r="C52" s="8" t="s">
        <v>11</v>
      </c>
      <c r="D52" s="8" t="s">
        <v>5</v>
      </c>
      <c r="E52" s="8" t="s">
        <v>5</v>
      </c>
      <c r="F52" s="8" t="s">
        <v>5</v>
      </c>
      <c r="G52" s="10">
        <f t="shared" si="10"/>
        <v>999999.9827315096</v>
      </c>
      <c r="H52" s="11">
        <f t="shared" si="11"/>
        <v>0.11500000000000002</v>
      </c>
      <c r="I52" s="12">
        <f t="shared" si="3"/>
        <v>31</v>
      </c>
      <c r="J52" s="13">
        <f t="shared" si="12"/>
        <v>9767.1191578327598</v>
      </c>
      <c r="K52" s="13">
        <f t="shared" si="4"/>
        <v>9767.1200000000008</v>
      </c>
      <c r="L52" s="13">
        <f t="shared" si="14"/>
        <v>9767.1191578327598</v>
      </c>
      <c r="M52" s="27">
        <f>T51</f>
        <v>999999.9827315096</v>
      </c>
      <c r="N52" s="13">
        <f t="shared" si="15"/>
        <v>1009767.1018893424</v>
      </c>
      <c r="O52" s="13">
        <v>0</v>
      </c>
      <c r="P52" s="13"/>
      <c r="Q52" s="13">
        <f t="shared" si="13"/>
        <v>0</v>
      </c>
      <c r="R52" s="13">
        <f t="shared" si="5"/>
        <v>8.421672409895109E-4</v>
      </c>
      <c r="S52" s="13">
        <f t="shared" si="6"/>
        <v>8.421672409895109E-4</v>
      </c>
      <c r="T52" s="13">
        <f t="shared" si="7"/>
        <v>8.421672409895109E-4</v>
      </c>
      <c r="W52" s="3"/>
      <c r="X52" s="5"/>
    </row>
    <row r="53" spans="1:24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6">
        <f>SUM(J3:J52)</f>
        <v>426958.92423456314</v>
      </c>
      <c r="K53" s="16"/>
      <c r="L53" s="16">
        <f>SUM(L3:L52)</f>
        <v>426958.91642632324</v>
      </c>
      <c r="M53" s="16">
        <f>SUM(M3:M52)</f>
        <v>999999.9827315096</v>
      </c>
      <c r="N53" s="16">
        <f>SUM(N3:N52)</f>
        <v>1426958.8991578328</v>
      </c>
      <c r="O53" s="15"/>
      <c r="P53" s="15"/>
      <c r="Q53" s="16">
        <f>SUM(Q3:Q52)</f>
        <v>10000</v>
      </c>
      <c r="R53" s="15"/>
      <c r="S53" s="16">
        <f>SUM(S3:S52)</f>
        <v>-1.6426323297309864E-2</v>
      </c>
      <c r="T53" s="15"/>
    </row>
  </sheetData>
  <dataValidations count="2">
    <dataValidation type="list" allowBlank="1" showInputMessage="1" showErrorMessage="1" sqref="S1">
      <formula1>"DD, PS, FI, ET, NI"</formula1>
    </dataValidation>
    <dataValidation type="list" allowBlank="1" showInputMessage="1" showErrorMessage="1" sqref="H1">
      <formula1>"PD,AD"</formula1>
    </dataValidation>
  </dataValidation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B53"/>
  <sheetViews>
    <sheetView topLeftCell="L1" workbookViewId="0">
      <pane ySplit="2" topLeftCell="A3" activePane="bottomLeft" state="frozen"/>
      <selection pane="bottomLeft" activeCell="W1" sqref="W1:AA27"/>
    </sheetView>
  </sheetViews>
  <sheetFormatPr defaultRowHeight="15" x14ac:dyDescent="0.25"/>
  <cols>
    <col min="1" max="1" width="5.5703125" style="1" bestFit="1" customWidth="1"/>
    <col min="2" max="2" width="10.140625" style="1" bestFit="1" customWidth="1"/>
    <col min="3" max="3" width="6.140625" style="1" bestFit="1" customWidth="1"/>
    <col min="4" max="4" width="4.28515625" style="1" bestFit="1" customWidth="1"/>
    <col min="5" max="5" width="7" style="1" bestFit="1" customWidth="1"/>
    <col min="6" max="6" width="4.42578125" style="1" bestFit="1" customWidth="1"/>
    <col min="7" max="7" width="13.7109375" style="1" bestFit="1" customWidth="1"/>
    <col min="8" max="8" width="7.140625" style="1" bestFit="1" customWidth="1"/>
    <col min="9" max="9" width="5.140625" style="1" bestFit="1" customWidth="1"/>
    <col min="10" max="10" width="18" style="1" bestFit="1" customWidth="1"/>
    <col min="11" max="11" width="18" style="1" customWidth="1"/>
    <col min="12" max="12" width="13.28515625" style="1" bestFit="1" customWidth="1"/>
    <col min="13" max="14" width="12.5703125" style="1" bestFit="1" customWidth="1"/>
    <col min="15" max="15" width="13.5703125" style="1" bestFit="1" customWidth="1"/>
    <col min="16" max="16" width="11" style="1" bestFit="1" customWidth="1"/>
    <col min="17" max="17" width="11" style="1" customWidth="1"/>
    <col min="18" max="18" width="11.140625" style="1" bestFit="1" customWidth="1"/>
    <col min="19" max="19" width="11" style="1" bestFit="1" customWidth="1"/>
    <col min="20" max="20" width="12.5703125" style="1" bestFit="1" customWidth="1"/>
    <col min="21" max="21" width="9.140625" style="1"/>
    <col min="22" max="22" width="10.7109375" style="1" hidden="1" customWidth="1"/>
    <col min="23" max="23" width="16.7109375" style="1" bestFit="1" customWidth="1"/>
    <col min="24" max="24" width="12.42578125" style="1" bestFit="1" customWidth="1"/>
    <col min="25" max="27" width="11" style="1" bestFit="1" customWidth="1"/>
    <col min="28" max="16384" width="9.140625" style="1"/>
  </cols>
  <sheetData>
    <row r="1" spans="1:28" x14ac:dyDescent="0.25">
      <c r="G1" s="1" t="s">
        <v>21</v>
      </c>
      <c r="H1" s="17" t="s">
        <v>26</v>
      </c>
      <c r="J1" s="1" t="s">
        <v>33</v>
      </c>
      <c r="K1" s="1" t="s">
        <v>34</v>
      </c>
      <c r="M1" s="5"/>
      <c r="N1" s="3">
        <v>101038.13</v>
      </c>
      <c r="O1" s="5">
        <f>M52-M49</f>
        <v>-9.9999999918509275E-2</v>
      </c>
      <c r="Q1" s="3" t="s">
        <v>22</v>
      </c>
      <c r="R1" s="3">
        <v>10000</v>
      </c>
      <c r="S1" s="17" t="s">
        <v>31</v>
      </c>
      <c r="T1" s="4">
        <f>ROUND(IF(S1="FI",R1,IF(S1="NI",R1/5,IF(S1="ET",R1/48,0))),2)</f>
        <v>208.33</v>
      </c>
      <c r="W1" s="4">
        <f>M52/125%</f>
        <v>101038.04800000007</v>
      </c>
    </row>
    <row r="2" spans="1:28" s="2" customFormat="1" x14ac:dyDescent="0.25">
      <c r="A2" s="6" t="s">
        <v>3</v>
      </c>
      <c r="B2" s="7" t="s">
        <v>0</v>
      </c>
      <c r="C2" s="7" t="s">
        <v>19</v>
      </c>
      <c r="D2" s="7" t="s">
        <v>6</v>
      </c>
      <c r="E2" s="7" t="s">
        <v>13</v>
      </c>
      <c r="F2" s="7" t="s">
        <v>7</v>
      </c>
      <c r="G2" s="7" t="s">
        <v>14</v>
      </c>
      <c r="H2" s="7" t="s">
        <v>2</v>
      </c>
      <c r="I2" s="7" t="s">
        <v>1</v>
      </c>
      <c r="J2" s="7" t="s">
        <v>15</v>
      </c>
      <c r="K2" s="7" t="s">
        <v>28</v>
      </c>
      <c r="L2" s="7" t="s">
        <v>16</v>
      </c>
      <c r="M2" s="7" t="s">
        <v>10</v>
      </c>
      <c r="N2" s="7" t="s">
        <v>9</v>
      </c>
      <c r="O2" s="7" t="s">
        <v>8</v>
      </c>
      <c r="P2" s="7" t="s">
        <v>20</v>
      </c>
      <c r="Q2" s="7" t="s">
        <v>24</v>
      </c>
      <c r="R2" s="7" t="s">
        <v>17</v>
      </c>
      <c r="S2" s="7" t="s">
        <v>25</v>
      </c>
      <c r="T2" s="7" t="s">
        <v>4</v>
      </c>
      <c r="V2" s="2" t="s">
        <v>29</v>
      </c>
      <c r="W2" s="1" t="s">
        <v>38</v>
      </c>
      <c r="X2" s="1" t="s">
        <v>39</v>
      </c>
      <c r="Y2" s="1" t="s">
        <v>40</v>
      </c>
      <c r="Z2" s="1" t="s">
        <v>41</v>
      </c>
      <c r="AA2" s="1" t="s">
        <v>37</v>
      </c>
      <c r="AB2" s="1"/>
    </row>
    <row r="3" spans="1:28" x14ac:dyDescent="0.25">
      <c r="A3" s="8">
        <v>0</v>
      </c>
      <c r="B3" s="9">
        <v>42745</v>
      </c>
      <c r="C3" s="9"/>
      <c r="D3" s="8" t="s">
        <v>11</v>
      </c>
      <c r="E3" s="8" t="s">
        <v>11</v>
      </c>
      <c r="F3" s="8" t="s">
        <v>11</v>
      </c>
      <c r="G3" s="10">
        <v>0</v>
      </c>
      <c r="H3" s="11">
        <v>0.1</v>
      </c>
      <c r="I3" s="12">
        <v>0</v>
      </c>
      <c r="J3" s="13">
        <v>0</v>
      </c>
      <c r="K3" s="13"/>
      <c r="L3" s="13">
        <v>0</v>
      </c>
      <c r="M3" s="13">
        <v>0</v>
      </c>
      <c r="N3" s="13">
        <f>IF(F3&lt;&gt;"Y",0,IF(A3=24,(G3+L3),#REF!))</f>
        <v>0</v>
      </c>
      <c r="O3" s="13">
        <v>1100000</v>
      </c>
      <c r="P3" s="13">
        <v>100000</v>
      </c>
      <c r="Q3" s="13">
        <v>0</v>
      </c>
      <c r="R3" s="13">
        <v>0</v>
      </c>
      <c r="S3" s="13">
        <f>IF(D3="Y",R3,0)</f>
        <v>0</v>
      </c>
      <c r="T3" s="13">
        <f>IF(S1="PS",O3-P3+R1,O3-P3)</f>
        <v>1000000</v>
      </c>
      <c r="W3" s="3">
        <v>274940.7</v>
      </c>
      <c r="X3" s="3">
        <v>83675.8</v>
      </c>
      <c r="Y3" s="3">
        <f t="shared" ref="Y3:Y27" si="0">ROUND((W3+X3)/2,2)</f>
        <v>179308.25</v>
      </c>
      <c r="Z3" s="3">
        <v>0</v>
      </c>
      <c r="AA3" s="3">
        <f t="shared" ref="AA3:AA27" si="1">Y3-Z3</f>
        <v>179308.25</v>
      </c>
    </row>
    <row r="4" spans="1:28" x14ac:dyDescent="0.25">
      <c r="A4" s="18" t="s">
        <v>12</v>
      </c>
      <c r="B4" s="19">
        <v>42760</v>
      </c>
      <c r="C4" s="19" t="s">
        <v>11</v>
      </c>
      <c r="D4" s="18" t="s">
        <v>5</v>
      </c>
      <c r="E4" s="18" t="s">
        <v>11</v>
      </c>
      <c r="F4" s="18" t="s">
        <v>11</v>
      </c>
      <c r="G4" s="25">
        <f>T3</f>
        <v>1000000</v>
      </c>
      <c r="H4" s="21">
        <f>H3</f>
        <v>0.1</v>
      </c>
      <c r="I4" s="22">
        <f>IF($H$1="PD",(360*(YEAR(B4)-YEAR(B3)))+(30*(MONTH(B4)-MONTH(B3)))+(DAY(B4)-DAY(B3)),B4-B3)</f>
        <v>15</v>
      </c>
      <c r="J4" s="23">
        <f>G4*H3*I4/365</f>
        <v>4109.58904109589</v>
      </c>
      <c r="K4" s="23">
        <f>ROUND(J4,2)</f>
        <v>4109.59</v>
      </c>
      <c r="L4" s="23">
        <f t="shared" ref="L4:L16" si="2">IF(F4="N",IF(E4="Y",K4+R3-S3,0),IF(N4&gt;=(K4+R3-S3),(K4+R3-S3),N4))</f>
        <v>0</v>
      </c>
      <c r="M4" s="23">
        <f t="shared" ref="M4:M16" si="3">N4-L4</f>
        <v>0</v>
      </c>
      <c r="N4" s="23">
        <f t="shared" ref="N4:N16" si="4">IF(F4="Y",$N$1,L4)</f>
        <v>0</v>
      </c>
      <c r="O4" s="23">
        <v>0</v>
      </c>
      <c r="P4" s="23"/>
      <c r="Q4" s="23">
        <v>0</v>
      </c>
      <c r="R4" s="23">
        <f>R3-S3+K4-L4</f>
        <v>4109.59</v>
      </c>
      <c r="S4" s="23">
        <f>IF(D4="Y",R4,0)</f>
        <v>4109.59</v>
      </c>
      <c r="T4" s="23">
        <f>T3-M4+O4+S4-P4</f>
        <v>1004109.59</v>
      </c>
      <c r="V4" s="24">
        <f>ROUND(J4-K4,9)</f>
        <v>-9.5890400000000001E-4</v>
      </c>
      <c r="W4" s="3">
        <f>IF(Z3=0,Y3,IF(Z3&gt;Y3,W3,Y3))</f>
        <v>179308.25</v>
      </c>
      <c r="X4" s="3">
        <f>IF(W4=Y3,X3,Y3)</f>
        <v>83675.8</v>
      </c>
      <c r="Y4" s="3">
        <f t="shared" si="0"/>
        <v>131492.03</v>
      </c>
      <c r="Z4" s="3">
        <v>0</v>
      </c>
      <c r="AA4" s="3">
        <f t="shared" si="1"/>
        <v>131492.03</v>
      </c>
    </row>
    <row r="5" spans="1:28" x14ac:dyDescent="0.25">
      <c r="A5" s="18">
        <v>1</v>
      </c>
      <c r="B5" s="19">
        <v>42791</v>
      </c>
      <c r="C5" s="19" t="s">
        <v>5</v>
      </c>
      <c r="D5" s="18" t="s">
        <v>11</v>
      </c>
      <c r="E5" s="18" t="s">
        <v>5</v>
      </c>
      <c r="F5" s="18" t="s">
        <v>11</v>
      </c>
      <c r="G5" s="25">
        <f>T4</f>
        <v>1004109.59</v>
      </c>
      <c r="H5" s="21">
        <f>H4</f>
        <v>0.1</v>
      </c>
      <c r="I5" s="22">
        <f t="shared" ref="I5:I52" si="5">IF($H$1="PD",(360*(YEAR(B5)-YEAR(B4)))+(30*(MONTH(B5)-MONTH(B4)))+(DAY(B5)-DAY(B4)),B5-B4)</f>
        <v>31</v>
      </c>
      <c r="J5" s="23">
        <f>(G5*H4*I5/365)+V4</f>
        <v>8528.0530931507947</v>
      </c>
      <c r="K5" s="23">
        <f t="shared" ref="K5:K52" si="6">ROUND(J5,2)</f>
        <v>8528.0499999999993</v>
      </c>
      <c r="L5" s="23">
        <f t="shared" si="2"/>
        <v>8528.0499999999993</v>
      </c>
      <c r="M5" s="23">
        <f t="shared" si="3"/>
        <v>0</v>
      </c>
      <c r="N5" s="23">
        <f t="shared" si="4"/>
        <v>8528.0499999999993</v>
      </c>
      <c r="O5" s="23">
        <v>0</v>
      </c>
      <c r="P5" s="23"/>
      <c r="Q5" s="23">
        <f>IF(S1="FI",R1,T1)</f>
        <v>208.33</v>
      </c>
      <c r="R5" s="23">
        <f t="shared" ref="R5:R52" si="7">R4-S4+K5-L5</f>
        <v>0</v>
      </c>
      <c r="S5" s="23">
        <f t="shared" ref="S5:S52" si="8">IF(D5="Y",R5,0)</f>
        <v>0</v>
      </c>
      <c r="T5" s="23">
        <f t="shared" ref="T5:T52" si="9">T4-M5+O5+S5-P5</f>
        <v>1004109.59</v>
      </c>
      <c r="V5" s="24">
        <f t="shared" ref="V5:V51" si="10">ROUND(J5-K5,9)</f>
        <v>3.0931510000000001E-3</v>
      </c>
      <c r="W5" s="3">
        <f t="shared" ref="W5:W6" si="11">IF(Z4=0,Y4,IF(Z4&gt;Y4,W4,Y4))</f>
        <v>131492.03</v>
      </c>
      <c r="X5" s="3">
        <f t="shared" ref="X5:X27" si="12">IF(W5=Y4,X4,Y4)</f>
        <v>83675.8</v>
      </c>
      <c r="Y5" s="3">
        <f t="shared" si="0"/>
        <v>107583.92</v>
      </c>
      <c r="Z5" s="3">
        <v>35474.83</v>
      </c>
      <c r="AA5" s="3">
        <f t="shared" si="1"/>
        <v>72109.09</v>
      </c>
    </row>
    <row r="6" spans="1:28" x14ac:dyDescent="0.25">
      <c r="A6" s="18">
        <f t="shared" ref="A6:A52" si="13">A5+1</f>
        <v>2</v>
      </c>
      <c r="B6" s="19">
        <v>42819</v>
      </c>
      <c r="C6" s="19" t="s">
        <v>5</v>
      </c>
      <c r="D6" s="18" t="s">
        <v>11</v>
      </c>
      <c r="E6" s="18" t="s">
        <v>5</v>
      </c>
      <c r="F6" s="18" t="s">
        <v>11</v>
      </c>
      <c r="G6" s="25">
        <f t="shared" ref="G6:G52" si="14">T5</f>
        <v>1004109.59</v>
      </c>
      <c r="H6" s="21">
        <f t="shared" ref="H6:H52" si="15">H5</f>
        <v>0.1</v>
      </c>
      <c r="I6" s="22">
        <f t="shared" si="5"/>
        <v>28</v>
      </c>
      <c r="J6" s="23">
        <f t="shared" ref="J6:J52" si="16">(G6*H5*I6/365)+V5</f>
        <v>7702.7615917811372</v>
      </c>
      <c r="K6" s="23">
        <f t="shared" si="6"/>
        <v>7702.76</v>
      </c>
      <c r="L6" s="23">
        <f t="shared" si="2"/>
        <v>7702.76</v>
      </c>
      <c r="M6" s="23">
        <f t="shared" si="3"/>
        <v>0</v>
      </c>
      <c r="N6" s="23">
        <f t="shared" si="4"/>
        <v>7702.76</v>
      </c>
      <c r="O6" s="23">
        <v>0</v>
      </c>
      <c r="P6" s="23"/>
      <c r="Q6" s="23">
        <f>IF(OR($S$1="NI",$S$1="ET"),$T$1,0)</f>
        <v>208.33</v>
      </c>
      <c r="R6" s="23">
        <f t="shared" si="7"/>
        <v>0</v>
      </c>
      <c r="S6" s="23">
        <f t="shared" si="8"/>
        <v>0</v>
      </c>
      <c r="T6" s="23">
        <f t="shared" si="9"/>
        <v>1004109.59</v>
      </c>
      <c r="V6" s="24">
        <f t="shared" si="10"/>
        <v>1.591781E-3</v>
      </c>
      <c r="W6" s="3">
        <f t="shared" si="11"/>
        <v>107583.92</v>
      </c>
      <c r="X6" s="3">
        <f t="shared" si="12"/>
        <v>83675.8</v>
      </c>
      <c r="Y6" s="3">
        <f t="shared" si="0"/>
        <v>95629.86</v>
      </c>
      <c r="Z6" s="3">
        <v>155207.74</v>
      </c>
      <c r="AA6" s="3">
        <f t="shared" si="1"/>
        <v>-59577.87999999999</v>
      </c>
    </row>
    <row r="7" spans="1:28" x14ac:dyDescent="0.25">
      <c r="A7" s="18">
        <f t="shared" si="13"/>
        <v>3</v>
      </c>
      <c r="B7" s="19">
        <v>42850</v>
      </c>
      <c r="C7" s="19" t="s">
        <v>5</v>
      </c>
      <c r="D7" s="18" t="s">
        <v>11</v>
      </c>
      <c r="E7" s="18" t="s">
        <v>5</v>
      </c>
      <c r="F7" s="18" t="s">
        <v>11</v>
      </c>
      <c r="G7" s="25">
        <f t="shared" si="14"/>
        <v>1004109.59</v>
      </c>
      <c r="H7" s="21">
        <f t="shared" si="15"/>
        <v>0.1</v>
      </c>
      <c r="I7" s="22">
        <f t="shared" si="5"/>
        <v>31</v>
      </c>
      <c r="J7" s="23">
        <f t="shared" si="16"/>
        <v>8528.0556438357944</v>
      </c>
      <c r="K7" s="23">
        <f t="shared" si="6"/>
        <v>8528.06</v>
      </c>
      <c r="L7" s="23">
        <f t="shared" si="2"/>
        <v>8528.06</v>
      </c>
      <c r="M7" s="23">
        <f t="shared" si="3"/>
        <v>0</v>
      </c>
      <c r="N7" s="23">
        <f t="shared" si="4"/>
        <v>8528.06</v>
      </c>
      <c r="O7" s="23">
        <v>0</v>
      </c>
      <c r="P7" s="23"/>
      <c r="Q7" s="23">
        <f>IF(OR($S$1="NI",$S$1="ET"),$T$1,0)</f>
        <v>208.33</v>
      </c>
      <c r="R7" s="23">
        <f t="shared" si="7"/>
        <v>0</v>
      </c>
      <c r="S7" s="23">
        <f t="shared" si="8"/>
        <v>0</v>
      </c>
      <c r="T7" s="23">
        <f t="shared" si="9"/>
        <v>1004109.59</v>
      </c>
      <c r="V7" s="24">
        <f t="shared" si="10"/>
        <v>-4.356164E-3</v>
      </c>
      <c r="W7" s="3">
        <f>IF(Z6=0,Y6,IF(Z6&gt;Y6,W6,Y6))</f>
        <v>107583.92</v>
      </c>
      <c r="X7" s="3">
        <f t="shared" si="12"/>
        <v>95629.86</v>
      </c>
      <c r="Y7" s="3">
        <f t="shared" si="0"/>
        <v>101606.89</v>
      </c>
      <c r="Z7" s="3">
        <v>95341.29</v>
      </c>
      <c r="AA7" s="3">
        <f t="shared" si="1"/>
        <v>6265.6000000000058</v>
      </c>
    </row>
    <row r="8" spans="1:28" x14ac:dyDescent="0.25">
      <c r="A8" s="18">
        <f t="shared" si="13"/>
        <v>4</v>
      </c>
      <c r="B8" s="19">
        <v>42880</v>
      </c>
      <c r="C8" s="19" t="s">
        <v>5</v>
      </c>
      <c r="D8" s="18" t="s">
        <v>11</v>
      </c>
      <c r="E8" s="18" t="s">
        <v>5</v>
      </c>
      <c r="F8" s="18" t="s">
        <v>11</v>
      </c>
      <c r="G8" s="25">
        <f t="shared" si="14"/>
        <v>1004109.59</v>
      </c>
      <c r="H8" s="21">
        <f t="shared" si="15"/>
        <v>0.1</v>
      </c>
      <c r="I8" s="22">
        <f t="shared" si="5"/>
        <v>30</v>
      </c>
      <c r="J8" s="23">
        <f t="shared" si="16"/>
        <v>8252.951178082576</v>
      </c>
      <c r="K8" s="23">
        <f t="shared" si="6"/>
        <v>8252.9500000000007</v>
      </c>
      <c r="L8" s="23">
        <f t="shared" si="2"/>
        <v>8252.9500000000007</v>
      </c>
      <c r="M8" s="23">
        <f t="shared" si="3"/>
        <v>0</v>
      </c>
      <c r="N8" s="23">
        <f t="shared" si="4"/>
        <v>8252.9500000000007</v>
      </c>
      <c r="O8" s="23">
        <v>0</v>
      </c>
      <c r="P8" s="23"/>
      <c r="Q8" s="23">
        <f>IF(OR($S$1="NI",$S$1="ET"),$T$1,0)</f>
        <v>208.33</v>
      </c>
      <c r="R8" s="23">
        <f t="shared" si="7"/>
        <v>0</v>
      </c>
      <c r="S8" s="23">
        <f t="shared" si="8"/>
        <v>0</v>
      </c>
      <c r="T8" s="23">
        <f t="shared" si="9"/>
        <v>1004109.59</v>
      </c>
      <c r="V8" s="24">
        <f t="shared" si="10"/>
        <v>1.1780829999999999E-3</v>
      </c>
      <c r="W8" s="3">
        <f>IF(Z7=0,Y7,IF(Z7&gt;Y7,W7,Y7))</f>
        <v>101606.89</v>
      </c>
      <c r="X8" s="3">
        <f t="shared" si="12"/>
        <v>95629.86</v>
      </c>
      <c r="Y8" s="3">
        <f t="shared" si="0"/>
        <v>98618.38</v>
      </c>
      <c r="Z8" s="3">
        <v>125274.46</v>
      </c>
      <c r="AA8" s="3">
        <f t="shared" si="1"/>
        <v>-26656.080000000002</v>
      </c>
    </row>
    <row r="9" spans="1:28" x14ac:dyDescent="0.25">
      <c r="A9" s="18">
        <f t="shared" si="13"/>
        <v>5</v>
      </c>
      <c r="B9" s="19">
        <v>42911</v>
      </c>
      <c r="C9" s="19" t="s">
        <v>5</v>
      </c>
      <c r="D9" s="18" t="s">
        <v>11</v>
      </c>
      <c r="E9" s="18" t="s">
        <v>5</v>
      </c>
      <c r="F9" s="18" t="s">
        <v>11</v>
      </c>
      <c r="G9" s="25">
        <f t="shared" si="14"/>
        <v>1004109.59</v>
      </c>
      <c r="H9" s="21">
        <f t="shared" si="15"/>
        <v>0.1</v>
      </c>
      <c r="I9" s="22">
        <f t="shared" si="5"/>
        <v>31</v>
      </c>
      <c r="J9" s="23">
        <f t="shared" si="16"/>
        <v>8528.0552301377938</v>
      </c>
      <c r="K9" s="23">
        <f t="shared" si="6"/>
        <v>8528.06</v>
      </c>
      <c r="L9" s="23">
        <f t="shared" si="2"/>
        <v>8528.06</v>
      </c>
      <c r="M9" s="23">
        <f t="shared" si="3"/>
        <v>0</v>
      </c>
      <c r="N9" s="23">
        <f t="shared" si="4"/>
        <v>8528.06</v>
      </c>
      <c r="O9" s="23">
        <v>0</v>
      </c>
      <c r="P9" s="23"/>
      <c r="Q9" s="23">
        <f>IF(OR($S$1="NI",$S$1="ET"),$T$1,0)</f>
        <v>208.33</v>
      </c>
      <c r="R9" s="23">
        <f t="shared" si="7"/>
        <v>0</v>
      </c>
      <c r="S9" s="23">
        <f t="shared" si="8"/>
        <v>0</v>
      </c>
      <c r="T9" s="23">
        <f t="shared" si="9"/>
        <v>1004109.59</v>
      </c>
      <c r="V9" s="24">
        <f t="shared" si="10"/>
        <v>-4.7698619999999997E-3</v>
      </c>
      <c r="W9" s="3">
        <f t="shared" ref="W9:W27" si="17">IF(Z8=0,Y8,IF(Z8&gt;Y8,W8,Y8))</f>
        <v>101606.89</v>
      </c>
      <c r="X9" s="3">
        <f t="shared" si="12"/>
        <v>98618.38</v>
      </c>
      <c r="Y9" s="3">
        <f t="shared" si="0"/>
        <v>100112.64</v>
      </c>
      <c r="Z9" s="3">
        <v>110307.84</v>
      </c>
      <c r="AA9" s="3">
        <f t="shared" si="1"/>
        <v>-10195.199999999997</v>
      </c>
    </row>
    <row r="10" spans="1:28" x14ac:dyDescent="0.25">
      <c r="A10" s="18">
        <f t="shared" si="13"/>
        <v>6</v>
      </c>
      <c r="B10" s="19">
        <v>42941</v>
      </c>
      <c r="C10" s="19" t="s">
        <v>5</v>
      </c>
      <c r="D10" s="18" t="s">
        <v>11</v>
      </c>
      <c r="E10" s="18" t="s">
        <v>5</v>
      </c>
      <c r="F10" s="18" t="s">
        <v>11</v>
      </c>
      <c r="G10" s="25">
        <f t="shared" si="14"/>
        <v>1004109.59</v>
      </c>
      <c r="H10" s="21">
        <f t="shared" si="15"/>
        <v>0.1</v>
      </c>
      <c r="I10" s="22">
        <f t="shared" si="5"/>
        <v>30</v>
      </c>
      <c r="J10" s="23">
        <f t="shared" si="16"/>
        <v>8252.9507643845755</v>
      </c>
      <c r="K10" s="23">
        <f t="shared" si="6"/>
        <v>8252.9500000000007</v>
      </c>
      <c r="L10" s="23">
        <f t="shared" si="2"/>
        <v>8252.9500000000007</v>
      </c>
      <c r="M10" s="23">
        <f t="shared" si="3"/>
        <v>0</v>
      </c>
      <c r="N10" s="23">
        <f t="shared" si="4"/>
        <v>8252.9500000000007</v>
      </c>
      <c r="O10" s="23">
        <v>0</v>
      </c>
      <c r="P10" s="23"/>
      <c r="Q10" s="23">
        <f t="shared" ref="Q10:Q52" si="18">IF($S$1="ET",$T$1,0)</f>
        <v>208.33</v>
      </c>
      <c r="R10" s="23">
        <f t="shared" si="7"/>
        <v>0</v>
      </c>
      <c r="S10" s="23">
        <f t="shared" si="8"/>
        <v>0</v>
      </c>
      <c r="T10" s="23">
        <f t="shared" si="9"/>
        <v>1004109.59</v>
      </c>
      <c r="V10" s="24">
        <f t="shared" si="10"/>
        <v>7.6438500000000002E-4</v>
      </c>
      <c r="W10" s="3">
        <f t="shared" si="17"/>
        <v>101606.89</v>
      </c>
      <c r="X10" s="3">
        <f t="shared" si="12"/>
        <v>100112.64</v>
      </c>
      <c r="Y10" s="3">
        <f t="shared" si="0"/>
        <v>100859.77</v>
      </c>
      <c r="Z10" s="3">
        <v>102824.51</v>
      </c>
      <c r="AA10" s="3">
        <f t="shared" si="1"/>
        <v>-1964.7399999999907</v>
      </c>
    </row>
    <row r="11" spans="1:28" x14ac:dyDescent="0.25">
      <c r="A11" s="18">
        <f t="shared" si="13"/>
        <v>7</v>
      </c>
      <c r="B11" s="19">
        <v>42972</v>
      </c>
      <c r="C11" s="19" t="s">
        <v>5</v>
      </c>
      <c r="D11" s="18" t="s">
        <v>11</v>
      </c>
      <c r="E11" s="18" t="s">
        <v>5</v>
      </c>
      <c r="F11" s="18" t="s">
        <v>11</v>
      </c>
      <c r="G11" s="25">
        <f t="shared" si="14"/>
        <v>1004109.59</v>
      </c>
      <c r="H11" s="21">
        <f t="shared" si="15"/>
        <v>0.1</v>
      </c>
      <c r="I11" s="22">
        <f t="shared" si="5"/>
        <v>31</v>
      </c>
      <c r="J11" s="23">
        <f t="shared" si="16"/>
        <v>8528.0548164397951</v>
      </c>
      <c r="K11" s="23">
        <f t="shared" si="6"/>
        <v>8528.0499999999993</v>
      </c>
      <c r="L11" s="23">
        <f t="shared" si="2"/>
        <v>8528.0499999999993</v>
      </c>
      <c r="M11" s="23">
        <f t="shared" si="3"/>
        <v>0</v>
      </c>
      <c r="N11" s="23">
        <f t="shared" si="4"/>
        <v>8528.0499999999993</v>
      </c>
      <c r="O11" s="23">
        <v>0</v>
      </c>
      <c r="P11" s="23"/>
      <c r="Q11" s="23">
        <f t="shared" si="18"/>
        <v>208.33</v>
      </c>
      <c r="R11" s="23">
        <f t="shared" si="7"/>
        <v>0</v>
      </c>
      <c r="S11" s="23">
        <f t="shared" si="8"/>
        <v>0</v>
      </c>
      <c r="T11" s="23">
        <f t="shared" si="9"/>
        <v>1004109.59</v>
      </c>
      <c r="V11" s="24">
        <f t="shared" si="10"/>
        <v>4.81644E-3</v>
      </c>
      <c r="W11" s="3">
        <f t="shared" si="17"/>
        <v>101606.89</v>
      </c>
      <c r="X11" s="3">
        <f t="shared" si="12"/>
        <v>100859.77</v>
      </c>
      <c r="Y11" s="3">
        <f t="shared" si="0"/>
        <v>101233.33</v>
      </c>
      <c r="Z11" s="3">
        <v>99082.9</v>
      </c>
      <c r="AA11" s="3">
        <f t="shared" si="1"/>
        <v>2150.4300000000076</v>
      </c>
    </row>
    <row r="12" spans="1:28" x14ac:dyDescent="0.25">
      <c r="A12" s="18">
        <f t="shared" si="13"/>
        <v>8</v>
      </c>
      <c r="B12" s="19">
        <v>43003</v>
      </c>
      <c r="C12" s="19" t="s">
        <v>5</v>
      </c>
      <c r="D12" s="18" t="s">
        <v>11</v>
      </c>
      <c r="E12" s="18" t="s">
        <v>5</v>
      </c>
      <c r="F12" s="18" t="s">
        <v>11</v>
      </c>
      <c r="G12" s="25">
        <f t="shared" si="14"/>
        <v>1004109.59</v>
      </c>
      <c r="H12" s="21">
        <f t="shared" si="15"/>
        <v>0.1</v>
      </c>
      <c r="I12" s="22">
        <f t="shared" si="5"/>
        <v>31</v>
      </c>
      <c r="J12" s="23">
        <f t="shared" si="16"/>
        <v>8528.0588684947943</v>
      </c>
      <c r="K12" s="23">
        <f t="shared" si="6"/>
        <v>8528.06</v>
      </c>
      <c r="L12" s="23">
        <f t="shared" si="2"/>
        <v>8528.06</v>
      </c>
      <c r="M12" s="23">
        <f t="shared" si="3"/>
        <v>0</v>
      </c>
      <c r="N12" s="23">
        <f t="shared" si="4"/>
        <v>8528.06</v>
      </c>
      <c r="O12" s="23">
        <v>0</v>
      </c>
      <c r="P12" s="23"/>
      <c r="Q12" s="23">
        <f t="shared" si="18"/>
        <v>208.33</v>
      </c>
      <c r="R12" s="23">
        <f t="shared" si="7"/>
        <v>0</v>
      </c>
      <c r="S12" s="23">
        <f t="shared" si="8"/>
        <v>0</v>
      </c>
      <c r="T12" s="23">
        <f t="shared" si="9"/>
        <v>1004109.59</v>
      </c>
      <c r="V12" s="24">
        <f t="shared" si="10"/>
        <v>-1.1315050000000001E-3</v>
      </c>
      <c r="W12" s="3">
        <f t="shared" si="17"/>
        <v>101233.33</v>
      </c>
      <c r="X12" s="3">
        <f t="shared" si="12"/>
        <v>100859.77</v>
      </c>
      <c r="Y12" s="3">
        <f t="shared" si="0"/>
        <v>101046.55</v>
      </c>
      <c r="Z12" s="3">
        <v>100953.72</v>
      </c>
      <c r="AA12" s="3">
        <f t="shared" si="1"/>
        <v>92.830000000001746</v>
      </c>
    </row>
    <row r="13" spans="1:28" x14ac:dyDescent="0.25">
      <c r="A13" s="18">
        <f t="shared" si="13"/>
        <v>9</v>
      </c>
      <c r="B13" s="19">
        <v>43033</v>
      </c>
      <c r="C13" s="19" t="s">
        <v>5</v>
      </c>
      <c r="D13" s="18" t="s">
        <v>11</v>
      </c>
      <c r="E13" s="18" t="s">
        <v>5</v>
      </c>
      <c r="F13" s="18" t="s">
        <v>11</v>
      </c>
      <c r="G13" s="25">
        <f t="shared" si="14"/>
        <v>1004109.59</v>
      </c>
      <c r="H13" s="21">
        <f t="shared" si="15"/>
        <v>0.1</v>
      </c>
      <c r="I13" s="22">
        <f t="shared" si="5"/>
        <v>30</v>
      </c>
      <c r="J13" s="23">
        <f t="shared" si="16"/>
        <v>8252.9544027415759</v>
      </c>
      <c r="K13" s="23">
        <f t="shared" si="6"/>
        <v>8252.9500000000007</v>
      </c>
      <c r="L13" s="23">
        <f t="shared" si="2"/>
        <v>8252.9500000000007</v>
      </c>
      <c r="M13" s="23">
        <f t="shared" si="3"/>
        <v>0</v>
      </c>
      <c r="N13" s="23">
        <f t="shared" si="4"/>
        <v>8252.9500000000007</v>
      </c>
      <c r="O13" s="23">
        <v>0</v>
      </c>
      <c r="P13" s="23"/>
      <c r="Q13" s="23">
        <f t="shared" si="18"/>
        <v>208.33</v>
      </c>
      <c r="R13" s="23">
        <f t="shared" si="7"/>
        <v>0</v>
      </c>
      <c r="S13" s="23">
        <f t="shared" si="8"/>
        <v>0</v>
      </c>
      <c r="T13" s="23">
        <f t="shared" si="9"/>
        <v>1004109.59</v>
      </c>
      <c r="V13" s="24">
        <f t="shared" si="10"/>
        <v>4.4027420000000003E-3</v>
      </c>
      <c r="W13" s="3">
        <f t="shared" si="17"/>
        <v>101046.55</v>
      </c>
      <c r="X13" s="3">
        <f t="shared" si="12"/>
        <v>100859.77</v>
      </c>
      <c r="Y13" s="3">
        <f t="shared" si="0"/>
        <v>100953.16</v>
      </c>
      <c r="Z13" s="3">
        <v>101889.11</v>
      </c>
      <c r="AA13" s="3">
        <f t="shared" si="1"/>
        <v>-935.94999999999709</v>
      </c>
    </row>
    <row r="14" spans="1:28" x14ac:dyDescent="0.25">
      <c r="A14" s="18">
        <f t="shared" si="13"/>
        <v>10</v>
      </c>
      <c r="B14" s="19">
        <v>43064</v>
      </c>
      <c r="C14" s="19" t="s">
        <v>5</v>
      </c>
      <c r="D14" s="18" t="s">
        <v>11</v>
      </c>
      <c r="E14" s="18" t="s">
        <v>5</v>
      </c>
      <c r="F14" s="18" t="s">
        <v>11</v>
      </c>
      <c r="G14" s="25">
        <f t="shared" si="14"/>
        <v>1004109.59</v>
      </c>
      <c r="H14" s="21">
        <f t="shared" si="15"/>
        <v>0.1</v>
      </c>
      <c r="I14" s="22">
        <f t="shared" si="5"/>
        <v>31</v>
      </c>
      <c r="J14" s="23">
        <f t="shared" si="16"/>
        <v>8528.0584547967956</v>
      </c>
      <c r="K14" s="23">
        <f t="shared" si="6"/>
        <v>8528.06</v>
      </c>
      <c r="L14" s="23">
        <f t="shared" si="2"/>
        <v>8528.06</v>
      </c>
      <c r="M14" s="23">
        <f t="shared" si="3"/>
        <v>0</v>
      </c>
      <c r="N14" s="23">
        <f t="shared" si="4"/>
        <v>8528.06</v>
      </c>
      <c r="O14" s="23">
        <v>0</v>
      </c>
      <c r="P14" s="23"/>
      <c r="Q14" s="23">
        <f t="shared" si="18"/>
        <v>208.33</v>
      </c>
      <c r="R14" s="23">
        <f t="shared" si="7"/>
        <v>0</v>
      </c>
      <c r="S14" s="23">
        <f t="shared" si="8"/>
        <v>0</v>
      </c>
      <c r="T14" s="23">
        <f t="shared" si="9"/>
        <v>1004109.59</v>
      </c>
      <c r="V14" s="24">
        <f t="shared" si="10"/>
        <v>-1.545203E-3</v>
      </c>
      <c r="W14" s="3">
        <f t="shared" si="17"/>
        <v>101046.55</v>
      </c>
      <c r="X14" s="3">
        <f t="shared" si="12"/>
        <v>100953.16</v>
      </c>
      <c r="Y14" s="3">
        <f t="shared" si="0"/>
        <v>100999.86</v>
      </c>
      <c r="Z14" s="3">
        <v>101421.34</v>
      </c>
      <c r="AA14" s="3">
        <f t="shared" si="1"/>
        <v>-421.47999999999593</v>
      </c>
    </row>
    <row r="15" spans="1:28" x14ac:dyDescent="0.25">
      <c r="A15" s="18">
        <f t="shared" si="13"/>
        <v>11</v>
      </c>
      <c r="B15" s="19">
        <v>43094</v>
      </c>
      <c r="C15" s="19" t="s">
        <v>5</v>
      </c>
      <c r="D15" s="18" t="s">
        <v>11</v>
      </c>
      <c r="E15" s="18" t="s">
        <v>5</v>
      </c>
      <c r="F15" s="18" t="s">
        <v>11</v>
      </c>
      <c r="G15" s="25">
        <f t="shared" si="14"/>
        <v>1004109.59</v>
      </c>
      <c r="H15" s="21">
        <f t="shared" si="15"/>
        <v>0.1</v>
      </c>
      <c r="I15" s="22">
        <f t="shared" si="5"/>
        <v>30</v>
      </c>
      <c r="J15" s="23">
        <f t="shared" si="16"/>
        <v>8252.9539890435753</v>
      </c>
      <c r="K15" s="23">
        <f t="shared" si="6"/>
        <v>8252.9500000000007</v>
      </c>
      <c r="L15" s="23">
        <f t="shared" si="2"/>
        <v>8252.9500000000007</v>
      </c>
      <c r="M15" s="23">
        <f t="shared" si="3"/>
        <v>0</v>
      </c>
      <c r="N15" s="23">
        <f t="shared" si="4"/>
        <v>8252.9500000000007</v>
      </c>
      <c r="O15" s="23">
        <v>0</v>
      </c>
      <c r="P15" s="23"/>
      <c r="Q15" s="23">
        <f t="shared" si="18"/>
        <v>208.33</v>
      </c>
      <c r="R15" s="23">
        <f t="shared" si="7"/>
        <v>0</v>
      </c>
      <c r="S15" s="23">
        <f t="shared" si="8"/>
        <v>0</v>
      </c>
      <c r="T15" s="23">
        <f t="shared" si="9"/>
        <v>1004109.59</v>
      </c>
      <c r="V15" s="24">
        <f t="shared" si="10"/>
        <v>3.9890439999999997E-3</v>
      </c>
      <c r="W15" s="3">
        <f t="shared" si="17"/>
        <v>101046.55</v>
      </c>
      <c r="X15" s="3">
        <f t="shared" si="12"/>
        <v>100999.86</v>
      </c>
      <c r="Y15" s="3">
        <f t="shared" si="0"/>
        <v>101023.21</v>
      </c>
      <c r="Z15" s="3">
        <v>101187.48</v>
      </c>
      <c r="AA15" s="3">
        <f t="shared" si="1"/>
        <v>-164.26999999998952</v>
      </c>
    </row>
    <row r="16" spans="1:28" x14ac:dyDescent="0.25">
      <c r="A16" s="18">
        <f t="shared" si="13"/>
        <v>12</v>
      </c>
      <c r="B16" s="19">
        <v>43125</v>
      </c>
      <c r="C16" s="19" t="s">
        <v>5</v>
      </c>
      <c r="D16" s="18" t="s">
        <v>11</v>
      </c>
      <c r="E16" s="18" t="s">
        <v>5</v>
      </c>
      <c r="F16" s="18" t="s">
        <v>11</v>
      </c>
      <c r="G16" s="25">
        <f t="shared" si="14"/>
        <v>1004109.59</v>
      </c>
      <c r="H16" s="21">
        <v>0.105</v>
      </c>
      <c r="I16" s="22">
        <f t="shared" si="5"/>
        <v>31</v>
      </c>
      <c r="J16" s="23">
        <f t="shared" si="16"/>
        <v>8528.058041098795</v>
      </c>
      <c r="K16" s="23">
        <f t="shared" si="6"/>
        <v>8528.06</v>
      </c>
      <c r="L16" s="23">
        <f t="shared" si="2"/>
        <v>8528.06</v>
      </c>
      <c r="M16" s="23">
        <f t="shared" si="3"/>
        <v>0</v>
      </c>
      <c r="N16" s="23">
        <f t="shared" si="4"/>
        <v>8528.06</v>
      </c>
      <c r="O16" s="23">
        <v>0</v>
      </c>
      <c r="P16" s="23"/>
      <c r="Q16" s="23">
        <f t="shared" si="18"/>
        <v>208.33</v>
      </c>
      <c r="R16" s="23">
        <f t="shared" si="7"/>
        <v>0</v>
      </c>
      <c r="S16" s="23">
        <f t="shared" si="8"/>
        <v>0</v>
      </c>
      <c r="T16" s="23">
        <f t="shared" si="9"/>
        <v>1004109.59</v>
      </c>
      <c r="V16" s="24">
        <f t="shared" si="10"/>
        <v>-1.9589009999999999E-3</v>
      </c>
      <c r="W16" s="3">
        <f t="shared" si="17"/>
        <v>101046.55</v>
      </c>
      <c r="X16" s="3">
        <f t="shared" si="12"/>
        <v>101023.21</v>
      </c>
      <c r="Y16" s="3">
        <f t="shared" si="0"/>
        <v>101034.88</v>
      </c>
      <c r="Z16" s="3">
        <v>101070.6</v>
      </c>
      <c r="AA16" s="3">
        <f t="shared" si="1"/>
        <v>-35.720000000001164</v>
      </c>
    </row>
    <row r="17" spans="1:27" x14ac:dyDescent="0.25">
      <c r="A17" s="8">
        <f t="shared" si="13"/>
        <v>13</v>
      </c>
      <c r="B17" s="9">
        <v>43156</v>
      </c>
      <c r="C17" s="8" t="s">
        <v>11</v>
      </c>
      <c r="D17" s="8" t="s">
        <v>5</v>
      </c>
      <c r="E17" s="8" t="s">
        <v>11</v>
      </c>
      <c r="F17" s="8" t="s">
        <v>11</v>
      </c>
      <c r="G17" s="10">
        <f t="shared" si="14"/>
        <v>1004109.59</v>
      </c>
      <c r="H17" s="11">
        <f t="shared" si="15"/>
        <v>0.105</v>
      </c>
      <c r="I17" s="12">
        <f t="shared" si="5"/>
        <v>31</v>
      </c>
      <c r="J17" s="13">
        <f t="shared" si="16"/>
        <v>8954.4547957565337</v>
      </c>
      <c r="K17" s="13">
        <f t="shared" si="6"/>
        <v>8954.4500000000007</v>
      </c>
      <c r="L17" s="13">
        <f>IF(E17="Y",(R16-S16+J17),0)</f>
        <v>0</v>
      </c>
      <c r="M17" s="13">
        <v>0</v>
      </c>
      <c r="N17" s="13">
        <f>L17+M17</f>
        <v>0</v>
      </c>
      <c r="O17" s="13">
        <v>0</v>
      </c>
      <c r="P17" s="13"/>
      <c r="Q17" s="13">
        <f t="shared" si="18"/>
        <v>208.33</v>
      </c>
      <c r="R17" s="13">
        <f t="shared" si="7"/>
        <v>8954.4500000000007</v>
      </c>
      <c r="S17" s="13">
        <f t="shared" si="8"/>
        <v>8954.4500000000007</v>
      </c>
      <c r="T17" s="13">
        <f t="shared" si="9"/>
        <v>1013064.0399999999</v>
      </c>
      <c r="V17" s="24">
        <f t="shared" si="10"/>
        <v>4.7957570000000003E-3</v>
      </c>
      <c r="W17" s="3">
        <f t="shared" si="17"/>
        <v>101046.55</v>
      </c>
      <c r="X17" s="3">
        <f t="shared" si="12"/>
        <v>101034.88</v>
      </c>
      <c r="Y17" s="3">
        <f t="shared" si="0"/>
        <v>101040.72</v>
      </c>
      <c r="Z17" s="3">
        <v>101012.1</v>
      </c>
      <c r="AA17" s="3">
        <f t="shared" si="1"/>
        <v>28.619999999995343</v>
      </c>
    </row>
    <row r="18" spans="1:27" x14ac:dyDescent="0.25">
      <c r="A18" s="8">
        <f t="shared" si="13"/>
        <v>14</v>
      </c>
      <c r="B18" s="9">
        <v>43184</v>
      </c>
      <c r="C18" s="8" t="s">
        <v>11</v>
      </c>
      <c r="D18" s="8" t="s">
        <v>5</v>
      </c>
      <c r="E18" s="8" t="s">
        <v>11</v>
      </c>
      <c r="F18" s="8" t="s">
        <v>11</v>
      </c>
      <c r="G18" s="10">
        <f t="shared" si="14"/>
        <v>1013064.0399999999</v>
      </c>
      <c r="H18" s="11">
        <f t="shared" si="15"/>
        <v>0.105</v>
      </c>
      <c r="I18" s="12">
        <f t="shared" si="5"/>
        <v>28</v>
      </c>
      <c r="J18" s="13">
        <f t="shared" si="16"/>
        <v>8160.0274741131634</v>
      </c>
      <c r="K18" s="13">
        <f t="shared" si="6"/>
        <v>8160.03</v>
      </c>
      <c r="L18" s="13">
        <f t="shared" ref="L18:L52" si="19">IF(E18="Y",(R17-S17+J18),0)</f>
        <v>0</v>
      </c>
      <c r="M18" s="13">
        <v>0</v>
      </c>
      <c r="N18" s="13">
        <f t="shared" ref="N18:N51" si="20">L18+M18</f>
        <v>0</v>
      </c>
      <c r="O18" s="13">
        <v>0</v>
      </c>
      <c r="P18" s="13"/>
      <c r="Q18" s="13">
        <f t="shared" si="18"/>
        <v>208.33</v>
      </c>
      <c r="R18" s="13">
        <f t="shared" si="7"/>
        <v>8160.03</v>
      </c>
      <c r="S18" s="13">
        <f t="shared" si="8"/>
        <v>8160.03</v>
      </c>
      <c r="T18" s="13">
        <f t="shared" si="9"/>
        <v>1021224.07</v>
      </c>
      <c r="V18" s="24">
        <f t="shared" si="10"/>
        <v>-2.5258870000000001E-3</v>
      </c>
      <c r="W18" s="3">
        <f t="shared" si="17"/>
        <v>101040.72</v>
      </c>
      <c r="X18" s="3">
        <f t="shared" si="12"/>
        <v>101034.88</v>
      </c>
      <c r="Y18" s="3">
        <f t="shared" si="0"/>
        <v>101037.8</v>
      </c>
      <c r="Z18" s="3">
        <v>101041.35</v>
      </c>
      <c r="AA18" s="3">
        <f t="shared" si="1"/>
        <v>-3.5500000000029104</v>
      </c>
    </row>
    <row r="19" spans="1:27" x14ac:dyDescent="0.25">
      <c r="A19" s="8">
        <f t="shared" si="13"/>
        <v>15</v>
      </c>
      <c r="B19" s="9">
        <v>43215</v>
      </c>
      <c r="C19" s="8" t="s">
        <v>11</v>
      </c>
      <c r="D19" s="8" t="s">
        <v>5</v>
      </c>
      <c r="E19" s="8" t="s">
        <v>11</v>
      </c>
      <c r="F19" s="8" t="s">
        <v>5</v>
      </c>
      <c r="G19" s="10">
        <f t="shared" si="14"/>
        <v>1021224.07</v>
      </c>
      <c r="H19" s="11">
        <f t="shared" si="15"/>
        <v>0.105</v>
      </c>
      <c r="I19" s="12">
        <f t="shared" si="5"/>
        <v>31</v>
      </c>
      <c r="J19" s="13">
        <f t="shared" si="16"/>
        <v>9107.0778791814937</v>
      </c>
      <c r="K19" s="13">
        <f t="shared" si="6"/>
        <v>9107.08</v>
      </c>
      <c r="L19" s="13">
        <f t="shared" si="19"/>
        <v>0</v>
      </c>
      <c r="M19" s="26">
        <f>ROUND(N1*75%,2)</f>
        <v>75778.600000000006</v>
      </c>
      <c r="N19" s="13">
        <f t="shared" si="20"/>
        <v>75778.600000000006</v>
      </c>
      <c r="O19" s="13">
        <v>0</v>
      </c>
      <c r="P19" s="13"/>
      <c r="Q19" s="13">
        <f t="shared" si="18"/>
        <v>208.33</v>
      </c>
      <c r="R19" s="13">
        <f t="shared" si="7"/>
        <v>9107.08</v>
      </c>
      <c r="S19" s="13">
        <f t="shared" si="8"/>
        <v>9107.08</v>
      </c>
      <c r="T19" s="13">
        <f t="shared" si="9"/>
        <v>954552.54999999993</v>
      </c>
      <c r="V19" s="24">
        <f t="shared" si="10"/>
        <v>-2.1208189999999999E-3</v>
      </c>
      <c r="W19" s="3">
        <f t="shared" si="17"/>
        <v>101040.72</v>
      </c>
      <c r="X19" s="3">
        <f t="shared" si="12"/>
        <v>101037.8</v>
      </c>
      <c r="Y19" s="3">
        <f t="shared" si="0"/>
        <v>101039.26</v>
      </c>
      <c r="Z19" s="3">
        <v>101026.7</v>
      </c>
      <c r="AA19" s="3">
        <f t="shared" si="1"/>
        <v>12.559999999997672</v>
      </c>
    </row>
    <row r="20" spans="1:27" x14ac:dyDescent="0.25">
      <c r="A20" s="8">
        <f t="shared" si="13"/>
        <v>16</v>
      </c>
      <c r="B20" s="9">
        <v>43245</v>
      </c>
      <c r="C20" s="8" t="s">
        <v>11</v>
      </c>
      <c r="D20" s="8" t="s">
        <v>5</v>
      </c>
      <c r="E20" s="8" t="s">
        <v>11</v>
      </c>
      <c r="F20" s="8" t="s">
        <v>11</v>
      </c>
      <c r="G20" s="10">
        <f t="shared" si="14"/>
        <v>954552.54999999993</v>
      </c>
      <c r="H20" s="11">
        <f t="shared" si="15"/>
        <v>0.105</v>
      </c>
      <c r="I20" s="12">
        <f t="shared" si="5"/>
        <v>30</v>
      </c>
      <c r="J20" s="13">
        <f t="shared" si="16"/>
        <v>8237.9171463042876</v>
      </c>
      <c r="K20" s="13">
        <f t="shared" si="6"/>
        <v>8237.92</v>
      </c>
      <c r="L20" s="13">
        <f t="shared" si="19"/>
        <v>0</v>
      </c>
      <c r="M20" s="13">
        <v>0</v>
      </c>
      <c r="N20" s="13">
        <f t="shared" si="20"/>
        <v>0</v>
      </c>
      <c r="O20" s="13">
        <v>0</v>
      </c>
      <c r="P20" s="13"/>
      <c r="Q20" s="13">
        <f t="shared" si="18"/>
        <v>208.33</v>
      </c>
      <c r="R20" s="13">
        <f t="shared" si="7"/>
        <v>8237.92</v>
      </c>
      <c r="S20" s="13">
        <f t="shared" si="8"/>
        <v>8237.92</v>
      </c>
      <c r="T20" s="13">
        <f t="shared" si="9"/>
        <v>962790.47</v>
      </c>
      <c r="V20" s="24">
        <f t="shared" si="10"/>
        <v>-2.8536960000000002E-3</v>
      </c>
      <c r="W20" s="3">
        <f t="shared" si="17"/>
        <v>101039.26</v>
      </c>
      <c r="X20" s="3">
        <f t="shared" si="12"/>
        <v>101037.8</v>
      </c>
      <c r="Y20" s="3">
        <f t="shared" si="0"/>
        <v>101038.53</v>
      </c>
      <c r="Z20" s="3">
        <v>101034.04</v>
      </c>
      <c r="AA20" s="3">
        <f t="shared" si="1"/>
        <v>4.4900000000052387</v>
      </c>
    </row>
    <row r="21" spans="1:27" x14ac:dyDescent="0.25">
      <c r="A21" s="8">
        <f t="shared" si="13"/>
        <v>17</v>
      </c>
      <c r="B21" s="9">
        <v>43276</v>
      </c>
      <c r="C21" s="8" t="s">
        <v>11</v>
      </c>
      <c r="D21" s="8" t="s">
        <v>5</v>
      </c>
      <c r="E21" s="8" t="s">
        <v>11</v>
      </c>
      <c r="F21" s="8" t="s">
        <v>11</v>
      </c>
      <c r="G21" s="10">
        <f t="shared" si="14"/>
        <v>962790.47</v>
      </c>
      <c r="H21" s="11">
        <f t="shared" si="15"/>
        <v>0.105</v>
      </c>
      <c r="I21" s="12">
        <f t="shared" si="5"/>
        <v>31</v>
      </c>
      <c r="J21" s="13">
        <f t="shared" si="16"/>
        <v>8585.9779130163279</v>
      </c>
      <c r="K21" s="13">
        <f t="shared" si="6"/>
        <v>8585.98</v>
      </c>
      <c r="L21" s="13">
        <f t="shared" si="19"/>
        <v>0</v>
      </c>
      <c r="M21" s="13">
        <v>0</v>
      </c>
      <c r="N21" s="13">
        <f t="shared" si="20"/>
        <v>0</v>
      </c>
      <c r="O21" s="13">
        <v>0</v>
      </c>
      <c r="P21" s="13"/>
      <c r="Q21" s="13">
        <f t="shared" si="18"/>
        <v>208.33</v>
      </c>
      <c r="R21" s="13">
        <f t="shared" si="7"/>
        <v>8585.98</v>
      </c>
      <c r="S21" s="13">
        <f t="shared" si="8"/>
        <v>8585.98</v>
      </c>
      <c r="T21" s="13">
        <f t="shared" si="9"/>
        <v>971376.45</v>
      </c>
      <c r="V21" s="24">
        <f t="shared" si="10"/>
        <v>-2.0869840000000001E-3</v>
      </c>
      <c r="W21" s="3">
        <f t="shared" si="17"/>
        <v>101038.53</v>
      </c>
      <c r="X21" s="3">
        <f t="shared" si="12"/>
        <v>101037.8</v>
      </c>
      <c r="Y21" s="3">
        <f t="shared" si="0"/>
        <v>101038.17</v>
      </c>
      <c r="Z21" s="3">
        <v>101037.64</v>
      </c>
      <c r="AA21" s="3">
        <f t="shared" si="1"/>
        <v>0.52999999999883585</v>
      </c>
    </row>
    <row r="22" spans="1:27" x14ac:dyDescent="0.25">
      <c r="A22" s="8">
        <f t="shared" si="13"/>
        <v>18</v>
      </c>
      <c r="B22" s="9">
        <v>43306</v>
      </c>
      <c r="C22" s="8" t="s">
        <v>11</v>
      </c>
      <c r="D22" s="8" t="s">
        <v>5</v>
      </c>
      <c r="E22" s="8" t="s">
        <v>11</v>
      </c>
      <c r="F22" s="8" t="s">
        <v>5</v>
      </c>
      <c r="G22" s="10">
        <f t="shared" si="14"/>
        <v>971376.45</v>
      </c>
      <c r="H22" s="11">
        <f t="shared" si="15"/>
        <v>0.105</v>
      </c>
      <c r="I22" s="12">
        <f t="shared" si="5"/>
        <v>30</v>
      </c>
      <c r="J22" s="13">
        <f t="shared" si="16"/>
        <v>8383.1097417831224</v>
      </c>
      <c r="K22" s="13">
        <f t="shared" si="6"/>
        <v>8383.11</v>
      </c>
      <c r="L22" s="13">
        <f t="shared" si="19"/>
        <v>0</v>
      </c>
      <c r="M22" s="27">
        <f>M19</f>
        <v>75778.600000000006</v>
      </c>
      <c r="N22" s="13">
        <f t="shared" si="20"/>
        <v>75778.600000000006</v>
      </c>
      <c r="O22" s="13">
        <v>0</v>
      </c>
      <c r="P22" s="13"/>
      <c r="Q22" s="13">
        <f t="shared" si="18"/>
        <v>208.33</v>
      </c>
      <c r="R22" s="13">
        <f t="shared" si="7"/>
        <v>8383.11</v>
      </c>
      <c r="S22" s="13">
        <f t="shared" si="8"/>
        <v>8383.11</v>
      </c>
      <c r="T22" s="13">
        <f t="shared" si="9"/>
        <v>903980.96</v>
      </c>
      <c r="V22" s="24">
        <f t="shared" si="10"/>
        <v>-2.5821699999999998E-4</v>
      </c>
      <c r="W22" s="3">
        <f t="shared" si="17"/>
        <v>101038.17</v>
      </c>
      <c r="X22" s="3">
        <f t="shared" si="12"/>
        <v>101037.8</v>
      </c>
      <c r="Y22" s="3">
        <f t="shared" si="0"/>
        <v>101037.99</v>
      </c>
      <c r="Z22" s="3">
        <v>101039.46</v>
      </c>
      <c r="AA22" s="3">
        <f t="shared" si="1"/>
        <v>-1.4700000000011642</v>
      </c>
    </row>
    <row r="23" spans="1:27" x14ac:dyDescent="0.25">
      <c r="A23" s="8">
        <f t="shared" si="13"/>
        <v>19</v>
      </c>
      <c r="B23" s="9">
        <v>43337</v>
      </c>
      <c r="C23" s="8" t="s">
        <v>11</v>
      </c>
      <c r="D23" s="8" t="s">
        <v>5</v>
      </c>
      <c r="E23" s="8" t="s">
        <v>11</v>
      </c>
      <c r="F23" s="8" t="s">
        <v>11</v>
      </c>
      <c r="G23" s="10">
        <f t="shared" si="14"/>
        <v>903980.96</v>
      </c>
      <c r="H23" s="11">
        <f t="shared" si="15"/>
        <v>0.105</v>
      </c>
      <c r="I23" s="12">
        <f t="shared" si="5"/>
        <v>31</v>
      </c>
      <c r="J23" s="13">
        <f t="shared" si="16"/>
        <v>8061.5285768514923</v>
      </c>
      <c r="K23" s="13">
        <f t="shared" si="6"/>
        <v>8061.53</v>
      </c>
      <c r="L23" s="13">
        <f t="shared" si="19"/>
        <v>0</v>
      </c>
      <c r="M23" s="13">
        <v>0</v>
      </c>
      <c r="N23" s="13">
        <f t="shared" si="20"/>
        <v>0</v>
      </c>
      <c r="O23" s="13">
        <v>0</v>
      </c>
      <c r="P23" s="13"/>
      <c r="Q23" s="13">
        <f t="shared" si="18"/>
        <v>208.33</v>
      </c>
      <c r="R23" s="13">
        <f t="shared" si="7"/>
        <v>8061.53</v>
      </c>
      <c r="S23" s="13">
        <f t="shared" si="8"/>
        <v>8061.53</v>
      </c>
      <c r="T23" s="13">
        <f t="shared" si="9"/>
        <v>912042.49</v>
      </c>
      <c r="V23" s="24">
        <f t="shared" si="10"/>
        <v>-1.4231490000000001E-3</v>
      </c>
      <c r="W23" s="3">
        <f t="shared" si="17"/>
        <v>101038.17</v>
      </c>
      <c r="X23" s="3">
        <f t="shared" si="12"/>
        <v>101037.99</v>
      </c>
      <c r="Y23" s="3">
        <f t="shared" si="0"/>
        <v>101038.08</v>
      </c>
      <c r="Z23" s="3">
        <v>101038.54</v>
      </c>
      <c r="AA23" s="3">
        <f t="shared" si="1"/>
        <v>-0.45999999999185093</v>
      </c>
    </row>
    <row r="24" spans="1:27" x14ac:dyDescent="0.25">
      <c r="A24" s="8">
        <f t="shared" si="13"/>
        <v>20</v>
      </c>
      <c r="B24" s="9">
        <v>43368</v>
      </c>
      <c r="C24" s="8" t="s">
        <v>11</v>
      </c>
      <c r="D24" s="8" t="s">
        <v>5</v>
      </c>
      <c r="E24" s="8" t="s">
        <v>11</v>
      </c>
      <c r="F24" s="8" t="s">
        <v>11</v>
      </c>
      <c r="G24" s="10">
        <f t="shared" si="14"/>
        <v>912042.49</v>
      </c>
      <c r="H24" s="11">
        <f t="shared" si="15"/>
        <v>0.105</v>
      </c>
      <c r="I24" s="12">
        <f t="shared" si="5"/>
        <v>31</v>
      </c>
      <c r="J24" s="13">
        <f t="shared" si="16"/>
        <v>8133.4185904126443</v>
      </c>
      <c r="K24" s="13">
        <f t="shared" si="6"/>
        <v>8133.42</v>
      </c>
      <c r="L24" s="13">
        <f t="shared" si="19"/>
        <v>0</v>
      </c>
      <c r="M24" s="13">
        <v>0</v>
      </c>
      <c r="N24" s="13">
        <f t="shared" si="20"/>
        <v>0</v>
      </c>
      <c r="O24" s="13">
        <v>0</v>
      </c>
      <c r="P24" s="13"/>
      <c r="Q24" s="13">
        <f t="shared" si="18"/>
        <v>208.33</v>
      </c>
      <c r="R24" s="13">
        <f t="shared" si="7"/>
        <v>8133.42</v>
      </c>
      <c r="S24" s="13">
        <f t="shared" si="8"/>
        <v>8133.42</v>
      </c>
      <c r="T24" s="13">
        <f t="shared" si="9"/>
        <v>920175.91</v>
      </c>
      <c r="V24" s="24">
        <f t="shared" si="10"/>
        <v>-1.4095869999999999E-3</v>
      </c>
      <c r="W24" s="3">
        <f t="shared" si="17"/>
        <v>101038.17</v>
      </c>
      <c r="X24" s="3">
        <f t="shared" si="12"/>
        <v>101038.08</v>
      </c>
      <c r="Y24" s="3">
        <f t="shared" si="0"/>
        <v>101038.13</v>
      </c>
      <c r="Z24" s="3">
        <v>101038.05</v>
      </c>
      <c r="AA24" s="3">
        <f t="shared" si="1"/>
        <v>8.000000000174623E-2</v>
      </c>
    </row>
    <row r="25" spans="1:27" x14ac:dyDescent="0.25">
      <c r="A25" s="8">
        <f t="shared" si="13"/>
        <v>21</v>
      </c>
      <c r="B25" s="9">
        <v>43398</v>
      </c>
      <c r="C25" s="8" t="s">
        <v>11</v>
      </c>
      <c r="D25" s="8" t="s">
        <v>5</v>
      </c>
      <c r="E25" s="8" t="s">
        <v>11</v>
      </c>
      <c r="F25" s="8" t="s">
        <v>5</v>
      </c>
      <c r="G25" s="10">
        <f t="shared" si="14"/>
        <v>920175.91</v>
      </c>
      <c r="H25" s="11">
        <f>H24+0.5%</f>
        <v>0.11</v>
      </c>
      <c r="I25" s="12">
        <f t="shared" si="5"/>
        <v>30</v>
      </c>
      <c r="J25" s="13">
        <f t="shared" si="16"/>
        <v>7941.2427452075208</v>
      </c>
      <c r="K25" s="13">
        <f t="shared" si="6"/>
        <v>7941.24</v>
      </c>
      <c r="L25" s="13">
        <f t="shared" si="19"/>
        <v>0</v>
      </c>
      <c r="M25" s="27">
        <f>M22</f>
        <v>75778.600000000006</v>
      </c>
      <c r="N25" s="13">
        <f t="shared" si="20"/>
        <v>75778.600000000006</v>
      </c>
      <c r="O25" s="13">
        <v>0</v>
      </c>
      <c r="P25" s="13"/>
      <c r="Q25" s="13">
        <f t="shared" si="18"/>
        <v>208.33</v>
      </c>
      <c r="R25" s="13">
        <f t="shared" si="7"/>
        <v>7941.24</v>
      </c>
      <c r="S25" s="13">
        <f t="shared" si="8"/>
        <v>7941.24</v>
      </c>
      <c r="T25" s="13">
        <f t="shared" si="9"/>
        <v>852338.55</v>
      </c>
      <c r="V25" s="24">
        <f t="shared" si="10"/>
        <v>2.7452079999999998E-3</v>
      </c>
      <c r="W25" s="3">
        <f t="shared" si="17"/>
        <v>101038.13</v>
      </c>
      <c r="X25" s="3">
        <f t="shared" si="12"/>
        <v>101038.08</v>
      </c>
      <c r="Y25" s="3">
        <f t="shared" si="0"/>
        <v>101038.11</v>
      </c>
      <c r="Z25" s="3">
        <v>101038.26</v>
      </c>
      <c r="AA25" s="3">
        <f t="shared" si="1"/>
        <v>-0.14999999999417923</v>
      </c>
    </row>
    <row r="26" spans="1:27" x14ac:dyDescent="0.25">
      <c r="A26" s="8">
        <f t="shared" si="13"/>
        <v>22</v>
      </c>
      <c r="B26" s="9">
        <v>43429</v>
      </c>
      <c r="C26" s="8" t="s">
        <v>11</v>
      </c>
      <c r="D26" s="8" t="s">
        <v>5</v>
      </c>
      <c r="E26" s="8" t="s">
        <v>11</v>
      </c>
      <c r="F26" s="8" t="s">
        <v>11</v>
      </c>
      <c r="G26" s="10">
        <f t="shared" si="14"/>
        <v>852338.55</v>
      </c>
      <c r="H26" s="11">
        <f t="shared" si="15"/>
        <v>0.11</v>
      </c>
      <c r="I26" s="12">
        <f t="shared" si="5"/>
        <v>31</v>
      </c>
      <c r="J26" s="13">
        <f t="shared" si="16"/>
        <v>7962.9464589066311</v>
      </c>
      <c r="K26" s="13">
        <f t="shared" si="6"/>
        <v>7962.95</v>
      </c>
      <c r="L26" s="13">
        <f t="shared" si="19"/>
        <v>0</v>
      </c>
      <c r="M26" s="13">
        <v>0</v>
      </c>
      <c r="N26" s="13">
        <f t="shared" si="20"/>
        <v>0</v>
      </c>
      <c r="O26" s="13">
        <v>0</v>
      </c>
      <c r="P26" s="13"/>
      <c r="Q26" s="13">
        <f t="shared" si="18"/>
        <v>208.33</v>
      </c>
      <c r="R26" s="13">
        <f t="shared" si="7"/>
        <v>7962.95</v>
      </c>
      <c r="S26" s="13">
        <f t="shared" si="8"/>
        <v>7962.95</v>
      </c>
      <c r="T26" s="13">
        <f t="shared" si="9"/>
        <v>860301.5</v>
      </c>
      <c r="V26" s="24">
        <f t="shared" si="10"/>
        <v>-3.5410929999999999E-3</v>
      </c>
      <c r="W26" s="3">
        <f t="shared" si="17"/>
        <v>101038.13</v>
      </c>
      <c r="X26" s="3">
        <f t="shared" si="12"/>
        <v>101038.11</v>
      </c>
      <c r="Y26" s="3">
        <f t="shared" si="0"/>
        <v>101038.12</v>
      </c>
      <c r="Z26" s="3">
        <v>101038.15</v>
      </c>
      <c r="AA26" s="3">
        <f t="shared" si="1"/>
        <v>-2.9999999998835847E-2</v>
      </c>
    </row>
    <row r="27" spans="1:27" x14ac:dyDescent="0.25">
      <c r="A27" s="8">
        <f t="shared" si="13"/>
        <v>23</v>
      </c>
      <c r="B27" s="9">
        <v>43459</v>
      </c>
      <c r="C27" s="8" t="s">
        <v>11</v>
      </c>
      <c r="D27" s="8" t="s">
        <v>5</v>
      </c>
      <c r="E27" s="8" t="s">
        <v>11</v>
      </c>
      <c r="F27" s="8" t="s">
        <v>11</v>
      </c>
      <c r="G27" s="10">
        <f t="shared" si="14"/>
        <v>860301.5</v>
      </c>
      <c r="H27" s="11">
        <f t="shared" si="15"/>
        <v>0.11</v>
      </c>
      <c r="I27" s="12">
        <f t="shared" si="5"/>
        <v>30</v>
      </c>
      <c r="J27" s="13">
        <f t="shared" si="16"/>
        <v>7778.0648150713823</v>
      </c>
      <c r="K27" s="13">
        <f t="shared" si="6"/>
        <v>7778.06</v>
      </c>
      <c r="L27" s="13">
        <f t="shared" si="19"/>
        <v>0</v>
      </c>
      <c r="M27" s="13">
        <v>0</v>
      </c>
      <c r="N27" s="13">
        <f t="shared" si="20"/>
        <v>0</v>
      </c>
      <c r="O27" s="13">
        <v>0</v>
      </c>
      <c r="P27" s="13"/>
      <c r="Q27" s="13">
        <f t="shared" si="18"/>
        <v>208.33</v>
      </c>
      <c r="R27" s="13">
        <f t="shared" si="7"/>
        <v>7778.06</v>
      </c>
      <c r="S27" s="13">
        <f t="shared" si="8"/>
        <v>7778.06</v>
      </c>
      <c r="T27" s="13">
        <f t="shared" si="9"/>
        <v>868079.56</v>
      </c>
      <c r="V27" s="24">
        <f t="shared" si="10"/>
        <v>4.8150709999999998E-3</v>
      </c>
      <c r="W27" s="3">
        <f t="shared" si="17"/>
        <v>101038.13</v>
      </c>
      <c r="X27" s="3">
        <f t="shared" si="12"/>
        <v>101038.12</v>
      </c>
      <c r="Y27" s="3">
        <f t="shared" si="0"/>
        <v>101038.13</v>
      </c>
      <c r="Z27" s="3">
        <v>101038.05</v>
      </c>
      <c r="AA27" s="3">
        <f t="shared" si="1"/>
        <v>8.000000000174623E-2</v>
      </c>
    </row>
    <row r="28" spans="1:27" x14ac:dyDescent="0.25">
      <c r="A28" s="8">
        <f t="shared" si="13"/>
        <v>24</v>
      </c>
      <c r="B28" s="9">
        <v>43490</v>
      </c>
      <c r="C28" s="8" t="s">
        <v>11</v>
      </c>
      <c r="D28" s="8" t="s">
        <v>5</v>
      </c>
      <c r="E28" s="8" t="s">
        <v>11</v>
      </c>
      <c r="F28" s="8" t="s">
        <v>5</v>
      </c>
      <c r="G28" s="10">
        <f t="shared" si="14"/>
        <v>868079.56</v>
      </c>
      <c r="H28" s="11">
        <f t="shared" si="15"/>
        <v>0.11</v>
      </c>
      <c r="I28" s="12">
        <f t="shared" si="5"/>
        <v>31</v>
      </c>
      <c r="J28" s="13">
        <f t="shared" si="16"/>
        <v>8110.0083756189451</v>
      </c>
      <c r="K28" s="13">
        <f t="shared" si="6"/>
        <v>8110.01</v>
      </c>
      <c r="L28" s="13">
        <f t="shared" si="19"/>
        <v>0</v>
      </c>
      <c r="M28" s="26">
        <f>ROUND(N1*95%,2)</f>
        <v>95986.22</v>
      </c>
      <c r="N28" s="13">
        <f t="shared" si="20"/>
        <v>95986.22</v>
      </c>
      <c r="O28" s="13">
        <v>0</v>
      </c>
      <c r="P28" s="13"/>
      <c r="Q28" s="13">
        <f t="shared" si="18"/>
        <v>208.33</v>
      </c>
      <c r="R28" s="13">
        <f t="shared" si="7"/>
        <v>8110.01</v>
      </c>
      <c r="S28" s="13">
        <f t="shared" si="8"/>
        <v>8110.01</v>
      </c>
      <c r="T28" s="13">
        <f t="shared" si="9"/>
        <v>780203.35000000009</v>
      </c>
      <c r="V28" s="24">
        <f t="shared" si="10"/>
        <v>-1.624381E-3</v>
      </c>
      <c r="W28" s="3"/>
      <c r="X28" s="3"/>
      <c r="Y28" s="3"/>
      <c r="Z28" s="3"/>
      <c r="AA28" s="3"/>
    </row>
    <row r="29" spans="1:27" x14ac:dyDescent="0.25">
      <c r="A29" s="8">
        <f t="shared" si="13"/>
        <v>25</v>
      </c>
      <c r="B29" s="9">
        <v>43521</v>
      </c>
      <c r="C29" s="8" t="s">
        <v>11</v>
      </c>
      <c r="D29" s="8" t="s">
        <v>5</v>
      </c>
      <c r="E29" s="8" t="s">
        <v>11</v>
      </c>
      <c r="F29" s="8" t="s">
        <v>11</v>
      </c>
      <c r="G29" s="10">
        <f t="shared" si="14"/>
        <v>780203.35000000009</v>
      </c>
      <c r="H29" s="11">
        <f t="shared" si="15"/>
        <v>0.11</v>
      </c>
      <c r="I29" s="12">
        <f t="shared" si="5"/>
        <v>31</v>
      </c>
      <c r="J29" s="13">
        <f t="shared" si="16"/>
        <v>7289.0214537011934</v>
      </c>
      <c r="K29" s="13">
        <f t="shared" si="6"/>
        <v>7289.02</v>
      </c>
      <c r="L29" s="13">
        <f t="shared" si="19"/>
        <v>0</v>
      </c>
      <c r="M29" s="13">
        <v>0</v>
      </c>
      <c r="N29" s="13">
        <f t="shared" si="20"/>
        <v>0</v>
      </c>
      <c r="O29" s="13">
        <v>0</v>
      </c>
      <c r="P29" s="13"/>
      <c r="Q29" s="13">
        <f t="shared" si="18"/>
        <v>208.33</v>
      </c>
      <c r="R29" s="13">
        <f t="shared" si="7"/>
        <v>7289.02</v>
      </c>
      <c r="S29" s="13">
        <f t="shared" si="8"/>
        <v>7289.02</v>
      </c>
      <c r="T29" s="13">
        <f t="shared" si="9"/>
        <v>787492.37000000011</v>
      </c>
      <c r="V29" s="24">
        <f t="shared" si="10"/>
        <v>1.453701E-3</v>
      </c>
      <c r="W29" s="3"/>
      <c r="X29" s="3"/>
      <c r="Y29" s="3"/>
      <c r="Z29" s="3"/>
      <c r="AA29" s="3"/>
    </row>
    <row r="30" spans="1:27" x14ac:dyDescent="0.25">
      <c r="A30" s="8">
        <f t="shared" si="13"/>
        <v>26</v>
      </c>
      <c r="B30" s="9">
        <v>43549</v>
      </c>
      <c r="C30" s="8" t="s">
        <v>11</v>
      </c>
      <c r="D30" s="8" t="s">
        <v>5</v>
      </c>
      <c r="E30" s="8" t="s">
        <v>11</v>
      </c>
      <c r="F30" s="8" t="s">
        <v>11</v>
      </c>
      <c r="G30" s="10">
        <f t="shared" si="14"/>
        <v>787492.37000000011</v>
      </c>
      <c r="H30" s="11">
        <f t="shared" si="15"/>
        <v>0.11</v>
      </c>
      <c r="I30" s="12">
        <f t="shared" si="5"/>
        <v>28</v>
      </c>
      <c r="J30" s="13">
        <f t="shared" si="16"/>
        <v>6645.1425484955216</v>
      </c>
      <c r="K30" s="13">
        <f t="shared" si="6"/>
        <v>6645.14</v>
      </c>
      <c r="L30" s="13">
        <f t="shared" si="19"/>
        <v>0</v>
      </c>
      <c r="M30" s="13">
        <v>0</v>
      </c>
      <c r="N30" s="13">
        <f t="shared" si="20"/>
        <v>0</v>
      </c>
      <c r="O30" s="13">
        <v>0</v>
      </c>
      <c r="P30" s="13"/>
      <c r="Q30" s="13">
        <f t="shared" si="18"/>
        <v>208.33</v>
      </c>
      <c r="R30" s="13">
        <f t="shared" si="7"/>
        <v>6645.14</v>
      </c>
      <c r="S30" s="13">
        <f t="shared" si="8"/>
        <v>6645.14</v>
      </c>
      <c r="T30" s="13">
        <f t="shared" si="9"/>
        <v>794137.51000000013</v>
      </c>
      <c r="V30" s="24">
        <f t="shared" si="10"/>
        <v>2.5484959999999999E-3</v>
      </c>
      <c r="W30" s="3"/>
      <c r="X30" s="3"/>
      <c r="Y30" s="3"/>
      <c r="Z30" s="3"/>
      <c r="AA30" s="3"/>
    </row>
    <row r="31" spans="1:27" x14ac:dyDescent="0.25">
      <c r="A31" s="8">
        <f t="shared" si="13"/>
        <v>27</v>
      </c>
      <c r="B31" s="9">
        <v>43580</v>
      </c>
      <c r="C31" s="8" t="s">
        <v>11</v>
      </c>
      <c r="D31" s="8" t="s">
        <v>5</v>
      </c>
      <c r="E31" s="8" t="s">
        <v>11</v>
      </c>
      <c r="F31" s="8" t="s">
        <v>5</v>
      </c>
      <c r="G31" s="10">
        <f t="shared" si="14"/>
        <v>794137.51000000013</v>
      </c>
      <c r="H31" s="11">
        <f t="shared" si="15"/>
        <v>0.11</v>
      </c>
      <c r="I31" s="12">
        <f t="shared" si="5"/>
        <v>31</v>
      </c>
      <c r="J31" s="13">
        <f t="shared" si="16"/>
        <v>7419.2050391809316</v>
      </c>
      <c r="K31" s="13">
        <f t="shared" si="6"/>
        <v>7419.21</v>
      </c>
      <c r="L31" s="13">
        <f t="shared" si="19"/>
        <v>0</v>
      </c>
      <c r="M31" s="27">
        <f>M28</f>
        <v>95986.22</v>
      </c>
      <c r="N31" s="13">
        <f t="shared" si="20"/>
        <v>95986.22</v>
      </c>
      <c r="O31" s="13">
        <v>0</v>
      </c>
      <c r="P31" s="13"/>
      <c r="Q31" s="13">
        <f t="shared" si="18"/>
        <v>208.33</v>
      </c>
      <c r="R31" s="13">
        <f t="shared" si="7"/>
        <v>7419.21</v>
      </c>
      <c r="S31" s="13">
        <f t="shared" si="8"/>
        <v>7419.21</v>
      </c>
      <c r="T31" s="13">
        <f t="shared" si="9"/>
        <v>705570.50000000012</v>
      </c>
      <c r="V31" s="24">
        <f t="shared" si="10"/>
        <v>-4.960819E-3</v>
      </c>
      <c r="W31" s="3"/>
      <c r="X31" s="3"/>
      <c r="Y31" s="3"/>
      <c r="Z31" s="3"/>
      <c r="AA31" s="3"/>
    </row>
    <row r="32" spans="1:27" x14ac:dyDescent="0.25">
      <c r="A32" s="8">
        <f t="shared" si="13"/>
        <v>28</v>
      </c>
      <c r="B32" s="9">
        <v>43610</v>
      </c>
      <c r="C32" s="8" t="s">
        <v>11</v>
      </c>
      <c r="D32" s="8" t="s">
        <v>5</v>
      </c>
      <c r="E32" s="8" t="s">
        <v>11</v>
      </c>
      <c r="F32" s="8" t="s">
        <v>11</v>
      </c>
      <c r="G32" s="10">
        <f t="shared" si="14"/>
        <v>705570.50000000012</v>
      </c>
      <c r="H32" s="11">
        <f t="shared" si="15"/>
        <v>0.11</v>
      </c>
      <c r="I32" s="12">
        <f t="shared" si="5"/>
        <v>30</v>
      </c>
      <c r="J32" s="13">
        <f t="shared" si="16"/>
        <v>6379.1255871262065</v>
      </c>
      <c r="K32" s="13">
        <f t="shared" si="6"/>
        <v>6379.13</v>
      </c>
      <c r="L32" s="13">
        <f t="shared" si="19"/>
        <v>0</v>
      </c>
      <c r="M32" s="13">
        <v>0</v>
      </c>
      <c r="N32" s="13">
        <f t="shared" si="20"/>
        <v>0</v>
      </c>
      <c r="O32" s="13">
        <v>0</v>
      </c>
      <c r="P32" s="13"/>
      <c r="Q32" s="13">
        <f t="shared" si="18"/>
        <v>208.33</v>
      </c>
      <c r="R32" s="13">
        <f t="shared" si="7"/>
        <v>6379.13</v>
      </c>
      <c r="S32" s="13">
        <f t="shared" si="8"/>
        <v>6379.13</v>
      </c>
      <c r="T32" s="13">
        <f t="shared" si="9"/>
        <v>711949.63000000012</v>
      </c>
      <c r="V32" s="24">
        <f t="shared" si="10"/>
        <v>-4.4128739999999998E-3</v>
      </c>
      <c r="W32" s="3"/>
      <c r="X32" s="3"/>
      <c r="Y32" s="3"/>
      <c r="Z32" s="3"/>
      <c r="AA32" s="3"/>
    </row>
    <row r="33" spans="1:27" x14ac:dyDescent="0.25">
      <c r="A33" s="8">
        <f t="shared" si="13"/>
        <v>29</v>
      </c>
      <c r="B33" s="9">
        <v>43641</v>
      </c>
      <c r="C33" s="8" t="s">
        <v>11</v>
      </c>
      <c r="D33" s="8" t="s">
        <v>5</v>
      </c>
      <c r="E33" s="8" t="s">
        <v>11</v>
      </c>
      <c r="F33" s="8" t="s">
        <v>11</v>
      </c>
      <c r="G33" s="10">
        <f t="shared" si="14"/>
        <v>711949.63000000012</v>
      </c>
      <c r="H33" s="11">
        <f t="shared" si="15"/>
        <v>0.11</v>
      </c>
      <c r="I33" s="12">
        <f t="shared" si="5"/>
        <v>31</v>
      </c>
      <c r="J33" s="13">
        <f t="shared" si="16"/>
        <v>6651.3606235643565</v>
      </c>
      <c r="K33" s="13">
        <f t="shared" si="6"/>
        <v>6651.36</v>
      </c>
      <c r="L33" s="13">
        <f t="shared" si="19"/>
        <v>0</v>
      </c>
      <c r="M33" s="13">
        <v>0</v>
      </c>
      <c r="N33" s="13">
        <f t="shared" si="20"/>
        <v>0</v>
      </c>
      <c r="O33" s="13">
        <v>0</v>
      </c>
      <c r="P33" s="13"/>
      <c r="Q33" s="13">
        <f t="shared" si="18"/>
        <v>208.33</v>
      </c>
      <c r="R33" s="13">
        <f t="shared" si="7"/>
        <v>6651.36</v>
      </c>
      <c r="S33" s="13">
        <f t="shared" si="8"/>
        <v>6651.36</v>
      </c>
      <c r="T33" s="13">
        <f t="shared" si="9"/>
        <v>718600.99000000011</v>
      </c>
      <c r="V33" s="24">
        <f t="shared" si="10"/>
        <v>6.2356399999999995E-4</v>
      </c>
      <c r="W33" s="3"/>
      <c r="X33" s="3"/>
      <c r="Y33" s="3"/>
      <c r="Z33" s="3"/>
      <c r="AA33" s="3"/>
    </row>
    <row r="34" spans="1:27" x14ac:dyDescent="0.25">
      <c r="A34" s="8">
        <f t="shared" si="13"/>
        <v>30</v>
      </c>
      <c r="B34" s="9">
        <v>43671</v>
      </c>
      <c r="C34" s="8" t="s">
        <v>11</v>
      </c>
      <c r="D34" s="8" t="s">
        <v>5</v>
      </c>
      <c r="E34" s="8" t="s">
        <v>11</v>
      </c>
      <c r="F34" s="8" t="s">
        <v>5</v>
      </c>
      <c r="G34" s="10">
        <f t="shared" si="14"/>
        <v>718600.99000000011</v>
      </c>
      <c r="H34" s="11">
        <f>H33+0.5%</f>
        <v>0.115</v>
      </c>
      <c r="I34" s="12">
        <f t="shared" si="5"/>
        <v>30</v>
      </c>
      <c r="J34" s="13">
        <f t="shared" si="16"/>
        <v>6496.9410810982472</v>
      </c>
      <c r="K34" s="13">
        <f t="shared" si="6"/>
        <v>6496.94</v>
      </c>
      <c r="L34" s="13">
        <f t="shared" si="19"/>
        <v>0</v>
      </c>
      <c r="M34" s="27">
        <f>M31</f>
        <v>95986.22</v>
      </c>
      <c r="N34" s="13">
        <f t="shared" si="20"/>
        <v>95986.22</v>
      </c>
      <c r="O34" s="13">
        <v>0</v>
      </c>
      <c r="P34" s="13"/>
      <c r="Q34" s="13">
        <f t="shared" si="18"/>
        <v>208.33</v>
      </c>
      <c r="R34" s="13">
        <f t="shared" si="7"/>
        <v>6496.94</v>
      </c>
      <c r="S34" s="13">
        <f t="shared" si="8"/>
        <v>6496.94</v>
      </c>
      <c r="T34" s="13">
        <f t="shared" si="9"/>
        <v>629111.71000000008</v>
      </c>
      <c r="V34" s="24">
        <f t="shared" si="10"/>
        <v>1.081098E-3</v>
      </c>
      <c r="W34" s="3"/>
      <c r="X34" s="3"/>
      <c r="Y34" s="3"/>
      <c r="Z34" s="3"/>
      <c r="AA34" s="3"/>
    </row>
    <row r="35" spans="1:27" x14ac:dyDescent="0.25">
      <c r="A35" s="8">
        <f t="shared" si="13"/>
        <v>31</v>
      </c>
      <c r="B35" s="9">
        <v>43702</v>
      </c>
      <c r="C35" s="8" t="s">
        <v>11</v>
      </c>
      <c r="D35" s="8" t="s">
        <v>5</v>
      </c>
      <c r="E35" s="8" t="s">
        <v>11</v>
      </c>
      <c r="F35" s="8" t="s">
        <v>11</v>
      </c>
      <c r="G35" s="10">
        <f t="shared" si="14"/>
        <v>629111.71000000008</v>
      </c>
      <c r="H35" s="11">
        <f t="shared" si="15"/>
        <v>0.115</v>
      </c>
      <c r="I35" s="12">
        <f t="shared" si="5"/>
        <v>31</v>
      </c>
      <c r="J35" s="13">
        <f t="shared" si="16"/>
        <v>6144.6127143856711</v>
      </c>
      <c r="K35" s="13">
        <f t="shared" si="6"/>
        <v>6144.61</v>
      </c>
      <c r="L35" s="13">
        <f t="shared" si="19"/>
        <v>0</v>
      </c>
      <c r="M35" s="13">
        <v>0</v>
      </c>
      <c r="N35" s="13">
        <f t="shared" si="20"/>
        <v>0</v>
      </c>
      <c r="O35" s="13">
        <v>0</v>
      </c>
      <c r="P35" s="13"/>
      <c r="Q35" s="13">
        <f t="shared" si="18"/>
        <v>208.33</v>
      </c>
      <c r="R35" s="13">
        <f t="shared" si="7"/>
        <v>6144.61</v>
      </c>
      <c r="S35" s="13">
        <f t="shared" si="8"/>
        <v>6144.61</v>
      </c>
      <c r="T35" s="13">
        <f t="shared" si="9"/>
        <v>635256.32000000007</v>
      </c>
      <c r="V35" s="24">
        <f t="shared" si="10"/>
        <v>2.7143860000000001E-3</v>
      </c>
    </row>
    <row r="36" spans="1:27" x14ac:dyDescent="0.25">
      <c r="A36" s="8">
        <f t="shared" si="13"/>
        <v>32</v>
      </c>
      <c r="B36" s="9">
        <v>43733</v>
      </c>
      <c r="C36" s="8" t="s">
        <v>11</v>
      </c>
      <c r="D36" s="8" t="s">
        <v>5</v>
      </c>
      <c r="E36" s="8" t="s">
        <v>11</v>
      </c>
      <c r="F36" s="8" t="s">
        <v>11</v>
      </c>
      <c r="G36" s="10">
        <f t="shared" si="14"/>
        <v>635256.32000000007</v>
      </c>
      <c r="H36" s="11">
        <f t="shared" si="15"/>
        <v>0.115</v>
      </c>
      <c r="I36" s="12">
        <f t="shared" si="5"/>
        <v>31</v>
      </c>
      <c r="J36" s="13">
        <f t="shared" si="16"/>
        <v>6204.6295110983292</v>
      </c>
      <c r="K36" s="13">
        <f t="shared" si="6"/>
        <v>6204.63</v>
      </c>
      <c r="L36" s="13">
        <f t="shared" si="19"/>
        <v>0</v>
      </c>
      <c r="M36" s="13">
        <v>0</v>
      </c>
      <c r="N36" s="13">
        <f t="shared" si="20"/>
        <v>0</v>
      </c>
      <c r="O36" s="13">
        <v>0</v>
      </c>
      <c r="P36" s="13"/>
      <c r="Q36" s="13">
        <f t="shared" si="18"/>
        <v>208.33</v>
      </c>
      <c r="R36" s="13">
        <f t="shared" si="7"/>
        <v>6204.63</v>
      </c>
      <c r="S36" s="13">
        <f t="shared" si="8"/>
        <v>6204.63</v>
      </c>
      <c r="T36" s="13">
        <f t="shared" si="9"/>
        <v>641460.95000000007</v>
      </c>
      <c r="V36" s="24">
        <f t="shared" si="10"/>
        <v>-4.8890200000000004E-4</v>
      </c>
    </row>
    <row r="37" spans="1:27" x14ac:dyDescent="0.25">
      <c r="A37" s="8">
        <f t="shared" si="13"/>
        <v>33</v>
      </c>
      <c r="B37" s="9">
        <v>43763</v>
      </c>
      <c r="C37" s="8" t="s">
        <v>11</v>
      </c>
      <c r="D37" s="8" t="s">
        <v>5</v>
      </c>
      <c r="E37" s="8" t="s">
        <v>11</v>
      </c>
      <c r="F37" s="8" t="s">
        <v>5</v>
      </c>
      <c r="G37" s="10">
        <f t="shared" si="14"/>
        <v>641460.95000000007</v>
      </c>
      <c r="H37" s="11">
        <f t="shared" si="15"/>
        <v>0.115</v>
      </c>
      <c r="I37" s="12">
        <f t="shared" si="5"/>
        <v>30</v>
      </c>
      <c r="J37" s="13">
        <f t="shared" si="16"/>
        <v>6063.1235590432061</v>
      </c>
      <c r="K37" s="13">
        <f t="shared" si="6"/>
        <v>6063.12</v>
      </c>
      <c r="L37" s="13">
        <f t="shared" si="19"/>
        <v>0</v>
      </c>
      <c r="M37" s="26">
        <f>ROUND(N1*105%,2)</f>
        <v>106090.04</v>
      </c>
      <c r="N37" s="13">
        <f t="shared" si="20"/>
        <v>106090.04</v>
      </c>
      <c r="O37" s="13">
        <v>0</v>
      </c>
      <c r="P37" s="13"/>
      <c r="Q37" s="13">
        <f t="shared" si="18"/>
        <v>208.33</v>
      </c>
      <c r="R37" s="13">
        <f t="shared" si="7"/>
        <v>6063.12</v>
      </c>
      <c r="S37" s="13">
        <f t="shared" si="8"/>
        <v>6063.12</v>
      </c>
      <c r="T37" s="13">
        <f t="shared" si="9"/>
        <v>541434.03</v>
      </c>
      <c r="V37" s="24">
        <f t="shared" si="10"/>
        <v>3.559043E-3</v>
      </c>
    </row>
    <row r="38" spans="1:27" x14ac:dyDescent="0.25">
      <c r="A38" s="8">
        <f t="shared" si="13"/>
        <v>34</v>
      </c>
      <c r="B38" s="9">
        <v>43794</v>
      </c>
      <c r="C38" s="8" t="s">
        <v>11</v>
      </c>
      <c r="D38" s="8" t="s">
        <v>5</v>
      </c>
      <c r="E38" s="8" t="s">
        <v>11</v>
      </c>
      <c r="F38" s="8" t="s">
        <v>11</v>
      </c>
      <c r="G38" s="10">
        <f t="shared" si="14"/>
        <v>541434.03</v>
      </c>
      <c r="H38" s="11">
        <f t="shared" si="15"/>
        <v>0.115</v>
      </c>
      <c r="I38" s="12">
        <f t="shared" si="5"/>
        <v>31</v>
      </c>
      <c r="J38" s="13">
        <f t="shared" si="16"/>
        <v>5288.2564821936849</v>
      </c>
      <c r="K38" s="13">
        <f t="shared" si="6"/>
        <v>5288.26</v>
      </c>
      <c r="L38" s="13">
        <f t="shared" si="19"/>
        <v>0</v>
      </c>
      <c r="M38" s="13">
        <v>0</v>
      </c>
      <c r="N38" s="13">
        <f t="shared" si="20"/>
        <v>0</v>
      </c>
      <c r="O38" s="13">
        <v>0</v>
      </c>
      <c r="P38" s="13"/>
      <c r="Q38" s="13">
        <f t="shared" si="18"/>
        <v>208.33</v>
      </c>
      <c r="R38" s="13">
        <f t="shared" si="7"/>
        <v>5288.26</v>
      </c>
      <c r="S38" s="13">
        <f t="shared" si="8"/>
        <v>5288.26</v>
      </c>
      <c r="T38" s="13">
        <f t="shared" si="9"/>
        <v>546722.29</v>
      </c>
      <c r="V38" s="24">
        <f t="shared" si="10"/>
        <v>-3.5178060000000001E-3</v>
      </c>
    </row>
    <row r="39" spans="1:27" x14ac:dyDescent="0.25">
      <c r="A39" s="8">
        <f t="shared" si="13"/>
        <v>35</v>
      </c>
      <c r="B39" s="9">
        <v>43824</v>
      </c>
      <c r="C39" s="8" t="s">
        <v>11</v>
      </c>
      <c r="D39" s="8" t="s">
        <v>5</v>
      </c>
      <c r="E39" s="8" t="s">
        <v>11</v>
      </c>
      <c r="F39" s="8" t="s">
        <v>11</v>
      </c>
      <c r="G39" s="10">
        <f t="shared" si="14"/>
        <v>546722.29</v>
      </c>
      <c r="H39" s="11">
        <f t="shared" si="15"/>
        <v>0.115</v>
      </c>
      <c r="I39" s="12">
        <f t="shared" si="5"/>
        <v>30</v>
      </c>
      <c r="J39" s="13">
        <f t="shared" si="16"/>
        <v>5167.6455246597543</v>
      </c>
      <c r="K39" s="13">
        <f t="shared" si="6"/>
        <v>5167.6499999999996</v>
      </c>
      <c r="L39" s="13">
        <f t="shared" si="19"/>
        <v>0</v>
      </c>
      <c r="M39" s="13">
        <v>0</v>
      </c>
      <c r="N39" s="13">
        <f t="shared" si="20"/>
        <v>0</v>
      </c>
      <c r="O39" s="13">
        <v>0</v>
      </c>
      <c r="P39" s="13"/>
      <c r="Q39" s="13">
        <f t="shared" si="18"/>
        <v>208.33</v>
      </c>
      <c r="R39" s="13">
        <f t="shared" si="7"/>
        <v>5167.6499999999996</v>
      </c>
      <c r="S39" s="13">
        <f t="shared" si="8"/>
        <v>5167.6499999999996</v>
      </c>
      <c r="T39" s="13">
        <f t="shared" si="9"/>
        <v>551889.94000000006</v>
      </c>
      <c r="V39" s="24">
        <f t="shared" si="10"/>
        <v>-4.4753400000000004E-3</v>
      </c>
    </row>
    <row r="40" spans="1:27" x14ac:dyDescent="0.25">
      <c r="A40" s="8">
        <f t="shared" si="13"/>
        <v>36</v>
      </c>
      <c r="B40" s="9">
        <v>43855</v>
      </c>
      <c r="C40" s="8" t="s">
        <v>11</v>
      </c>
      <c r="D40" s="8" t="s">
        <v>5</v>
      </c>
      <c r="E40" s="8" t="s">
        <v>11</v>
      </c>
      <c r="F40" s="8" t="s">
        <v>5</v>
      </c>
      <c r="G40" s="10">
        <f t="shared" si="14"/>
        <v>551889.94000000006</v>
      </c>
      <c r="H40" s="11">
        <f t="shared" si="15"/>
        <v>0.115</v>
      </c>
      <c r="I40" s="12">
        <f t="shared" si="5"/>
        <v>31</v>
      </c>
      <c r="J40" s="13">
        <f t="shared" si="16"/>
        <v>5390.3726098654806</v>
      </c>
      <c r="K40" s="13">
        <f t="shared" si="6"/>
        <v>5390.37</v>
      </c>
      <c r="L40" s="13">
        <f t="shared" si="19"/>
        <v>0</v>
      </c>
      <c r="M40" s="27">
        <f>M37</f>
        <v>106090.04</v>
      </c>
      <c r="N40" s="13">
        <f t="shared" si="20"/>
        <v>106090.04</v>
      </c>
      <c r="O40" s="13">
        <v>0</v>
      </c>
      <c r="P40" s="13"/>
      <c r="Q40" s="13">
        <f t="shared" si="18"/>
        <v>208.33</v>
      </c>
      <c r="R40" s="13">
        <f t="shared" si="7"/>
        <v>5390.37</v>
      </c>
      <c r="S40" s="13">
        <f t="shared" si="8"/>
        <v>5390.37</v>
      </c>
      <c r="T40" s="13">
        <f t="shared" si="9"/>
        <v>451190.27000000008</v>
      </c>
      <c r="V40" s="24">
        <f t="shared" si="10"/>
        <v>2.6098649999999998E-3</v>
      </c>
    </row>
    <row r="41" spans="1:27" x14ac:dyDescent="0.25">
      <c r="A41" s="8">
        <f t="shared" si="13"/>
        <v>37</v>
      </c>
      <c r="B41" s="9">
        <v>43886</v>
      </c>
      <c r="C41" s="8" t="s">
        <v>11</v>
      </c>
      <c r="D41" s="8" t="s">
        <v>5</v>
      </c>
      <c r="E41" s="8" t="s">
        <v>11</v>
      </c>
      <c r="F41" s="8" t="s">
        <v>11</v>
      </c>
      <c r="G41" s="10">
        <f t="shared" si="14"/>
        <v>451190.27000000008</v>
      </c>
      <c r="H41" s="11">
        <f t="shared" si="15"/>
        <v>0.115</v>
      </c>
      <c r="I41" s="12">
        <f t="shared" si="5"/>
        <v>31</v>
      </c>
      <c r="J41" s="13">
        <f t="shared" si="16"/>
        <v>4406.8336031526715</v>
      </c>
      <c r="K41" s="13">
        <f t="shared" si="6"/>
        <v>4406.83</v>
      </c>
      <c r="L41" s="13">
        <f t="shared" si="19"/>
        <v>0</v>
      </c>
      <c r="M41" s="13">
        <v>0</v>
      </c>
      <c r="N41" s="13">
        <f t="shared" si="20"/>
        <v>0</v>
      </c>
      <c r="O41" s="13">
        <v>0</v>
      </c>
      <c r="P41" s="13"/>
      <c r="Q41" s="13">
        <f t="shared" si="18"/>
        <v>208.33</v>
      </c>
      <c r="R41" s="13">
        <f t="shared" si="7"/>
        <v>4406.83</v>
      </c>
      <c r="S41" s="13">
        <f t="shared" si="8"/>
        <v>4406.83</v>
      </c>
      <c r="T41" s="13">
        <f t="shared" si="9"/>
        <v>455597.10000000009</v>
      </c>
      <c r="V41" s="24">
        <f t="shared" si="10"/>
        <v>3.603153E-3</v>
      </c>
    </row>
    <row r="42" spans="1:27" x14ac:dyDescent="0.25">
      <c r="A42" s="8">
        <f t="shared" si="13"/>
        <v>38</v>
      </c>
      <c r="B42" s="9">
        <v>43915</v>
      </c>
      <c r="C42" s="8" t="s">
        <v>11</v>
      </c>
      <c r="D42" s="8" t="s">
        <v>5</v>
      </c>
      <c r="E42" s="8" t="s">
        <v>11</v>
      </c>
      <c r="F42" s="8" t="s">
        <v>11</v>
      </c>
      <c r="G42" s="10">
        <f t="shared" si="14"/>
        <v>455597.10000000009</v>
      </c>
      <c r="H42" s="11">
        <f t="shared" si="15"/>
        <v>0.115</v>
      </c>
      <c r="I42" s="12">
        <f t="shared" si="5"/>
        <v>29</v>
      </c>
      <c r="J42" s="13">
        <f t="shared" si="16"/>
        <v>4162.7880647968359</v>
      </c>
      <c r="K42" s="13">
        <f t="shared" si="6"/>
        <v>4162.79</v>
      </c>
      <c r="L42" s="13">
        <f t="shared" si="19"/>
        <v>0</v>
      </c>
      <c r="M42" s="13">
        <v>0</v>
      </c>
      <c r="N42" s="13">
        <f t="shared" si="20"/>
        <v>0</v>
      </c>
      <c r="O42" s="13">
        <v>0</v>
      </c>
      <c r="P42" s="13"/>
      <c r="Q42" s="13">
        <f t="shared" si="18"/>
        <v>208.33</v>
      </c>
      <c r="R42" s="13">
        <f t="shared" si="7"/>
        <v>4162.79</v>
      </c>
      <c r="S42" s="13">
        <f t="shared" si="8"/>
        <v>4162.79</v>
      </c>
      <c r="T42" s="13">
        <f t="shared" si="9"/>
        <v>459759.89000000007</v>
      </c>
      <c r="V42" s="24">
        <f t="shared" si="10"/>
        <v>-1.9352029999999999E-3</v>
      </c>
    </row>
    <row r="43" spans="1:27" x14ac:dyDescent="0.25">
      <c r="A43" s="8">
        <f t="shared" si="13"/>
        <v>39</v>
      </c>
      <c r="B43" s="9">
        <v>43946</v>
      </c>
      <c r="C43" s="8" t="s">
        <v>11</v>
      </c>
      <c r="D43" s="8" t="s">
        <v>5</v>
      </c>
      <c r="E43" s="8" t="s">
        <v>11</v>
      </c>
      <c r="F43" s="8" t="s">
        <v>5</v>
      </c>
      <c r="G43" s="10">
        <f t="shared" si="14"/>
        <v>459759.89000000007</v>
      </c>
      <c r="H43" s="11">
        <f>H42+0.5%</f>
        <v>0.12000000000000001</v>
      </c>
      <c r="I43" s="12">
        <f t="shared" si="5"/>
        <v>31</v>
      </c>
      <c r="J43" s="13">
        <f t="shared" si="16"/>
        <v>4490.5295931531655</v>
      </c>
      <c r="K43" s="13">
        <f t="shared" si="6"/>
        <v>4490.53</v>
      </c>
      <c r="L43" s="13">
        <f t="shared" si="19"/>
        <v>0</v>
      </c>
      <c r="M43" s="27">
        <f>M40</f>
        <v>106090.04</v>
      </c>
      <c r="N43" s="13">
        <f t="shared" si="20"/>
        <v>106090.04</v>
      </c>
      <c r="O43" s="13">
        <v>0</v>
      </c>
      <c r="P43" s="13"/>
      <c r="Q43" s="13">
        <f t="shared" si="18"/>
        <v>208.33</v>
      </c>
      <c r="R43" s="13">
        <f t="shared" si="7"/>
        <v>4490.53</v>
      </c>
      <c r="S43" s="13">
        <f t="shared" si="8"/>
        <v>4490.53</v>
      </c>
      <c r="T43" s="13">
        <f t="shared" si="9"/>
        <v>358160.38000000012</v>
      </c>
      <c r="V43" s="24">
        <f t="shared" si="10"/>
        <v>-4.06847E-4</v>
      </c>
      <c r="W43" s="3"/>
      <c r="X43" s="5"/>
    </row>
    <row r="44" spans="1:27" x14ac:dyDescent="0.25">
      <c r="A44" s="8">
        <f t="shared" si="13"/>
        <v>40</v>
      </c>
      <c r="B44" s="9">
        <v>43976</v>
      </c>
      <c r="C44" s="8" t="s">
        <v>11</v>
      </c>
      <c r="D44" s="8" t="s">
        <v>5</v>
      </c>
      <c r="E44" s="8" t="s">
        <v>11</v>
      </c>
      <c r="F44" s="8" t="s">
        <v>11</v>
      </c>
      <c r="G44" s="10">
        <f t="shared" si="14"/>
        <v>358160.38000000012</v>
      </c>
      <c r="H44" s="11">
        <f t="shared" si="15"/>
        <v>0.12000000000000001</v>
      </c>
      <c r="I44" s="12">
        <f t="shared" si="5"/>
        <v>30</v>
      </c>
      <c r="J44" s="13">
        <f t="shared" si="16"/>
        <v>3532.5403273995767</v>
      </c>
      <c r="K44" s="13">
        <f t="shared" si="6"/>
        <v>3532.54</v>
      </c>
      <c r="L44" s="13">
        <f t="shared" si="19"/>
        <v>0</v>
      </c>
      <c r="M44" s="13">
        <v>0</v>
      </c>
      <c r="N44" s="13">
        <f t="shared" si="20"/>
        <v>0</v>
      </c>
      <c r="O44" s="13">
        <v>0</v>
      </c>
      <c r="P44" s="13"/>
      <c r="Q44" s="13">
        <f t="shared" si="18"/>
        <v>208.33</v>
      </c>
      <c r="R44" s="13">
        <f t="shared" si="7"/>
        <v>3532.54</v>
      </c>
      <c r="S44" s="13">
        <f t="shared" si="8"/>
        <v>3532.54</v>
      </c>
      <c r="T44" s="13">
        <f t="shared" si="9"/>
        <v>361692.9200000001</v>
      </c>
      <c r="V44" s="24">
        <f t="shared" si="10"/>
        <v>3.2739999999999999E-4</v>
      </c>
    </row>
    <row r="45" spans="1:27" x14ac:dyDescent="0.25">
      <c r="A45" s="8">
        <f t="shared" si="13"/>
        <v>41</v>
      </c>
      <c r="B45" s="9">
        <v>44007</v>
      </c>
      <c r="C45" s="8" t="s">
        <v>11</v>
      </c>
      <c r="D45" s="8" t="s">
        <v>5</v>
      </c>
      <c r="E45" s="8" t="s">
        <v>11</v>
      </c>
      <c r="F45" s="8" t="s">
        <v>11</v>
      </c>
      <c r="G45" s="10">
        <f t="shared" si="14"/>
        <v>361692.9200000001</v>
      </c>
      <c r="H45" s="11">
        <f t="shared" si="15"/>
        <v>0.12000000000000001</v>
      </c>
      <c r="I45" s="12">
        <f t="shared" si="5"/>
        <v>31</v>
      </c>
      <c r="J45" s="13">
        <f t="shared" si="16"/>
        <v>3686.2952928794534</v>
      </c>
      <c r="K45" s="13">
        <f t="shared" si="6"/>
        <v>3686.3</v>
      </c>
      <c r="L45" s="13">
        <f t="shared" si="19"/>
        <v>0</v>
      </c>
      <c r="M45" s="13">
        <v>0</v>
      </c>
      <c r="N45" s="13">
        <f t="shared" si="20"/>
        <v>0</v>
      </c>
      <c r="O45" s="13">
        <v>0</v>
      </c>
      <c r="P45" s="13"/>
      <c r="Q45" s="13">
        <f t="shared" si="18"/>
        <v>208.33</v>
      </c>
      <c r="R45" s="13">
        <f t="shared" si="7"/>
        <v>3686.3</v>
      </c>
      <c r="S45" s="13">
        <f t="shared" si="8"/>
        <v>3686.3</v>
      </c>
      <c r="T45" s="13">
        <f t="shared" si="9"/>
        <v>365379.22000000009</v>
      </c>
      <c r="V45" s="24">
        <f t="shared" si="10"/>
        <v>-4.7071209999999999E-3</v>
      </c>
    </row>
    <row r="46" spans="1:27" x14ac:dyDescent="0.25">
      <c r="A46" s="8">
        <f t="shared" si="13"/>
        <v>42</v>
      </c>
      <c r="B46" s="9">
        <v>44037</v>
      </c>
      <c r="C46" s="8" t="s">
        <v>11</v>
      </c>
      <c r="D46" s="8" t="s">
        <v>5</v>
      </c>
      <c r="E46" s="8" t="s">
        <v>11</v>
      </c>
      <c r="F46" s="8" t="s">
        <v>5</v>
      </c>
      <c r="G46" s="10">
        <f t="shared" si="14"/>
        <v>365379.22000000009</v>
      </c>
      <c r="H46" s="11">
        <f t="shared" si="15"/>
        <v>0.12000000000000001</v>
      </c>
      <c r="I46" s="12">
        <f t="shared" si="5"/>
        <v>30</v>
      </c>
      <c r="J46" s="13">
        <f t="shared" si="16"/>
        <v>3603.7355449337952</v>
      </c>
      <c r="K46" s="13">
        <f t="shared" si="6"/>
        <v>3603.74</v>
      </c>
      <c r="L46" s="13">
        <f t="shared" si="19"/>
        <v>0</v>
      </c>
      <c r="M46" s="26">
        <f>ROUND(N1*125%,2)</f>
        <v>126297.66</v>
      </c>
      <c r="N46" s="13">
        <f t="shared" si="20"/>
        <v>126297.66</v>
      </c>
      <c r="O46" s="13">
        <v>0</v>
      </c>
      <c r="P46" s="13"/>
      <c r="Q46" s="13">
        <f t="shared" si="18"/>
        <v>208.33</v>
      </c>
      <c r="R46" s="13">
        <f t="shared" si="7"/>
        <v>3603.74</v>
      </c>
      <c r="S46" s="13">
        <f t="shared" si="8"/>
        <v>3603.74</v>
      </c>
      <c r="T46" s="13">
        <f t="shared" si="9"/>
        <v>242685.30000000008</v>
      </c>
      <c r="V46" s="24">
        <f t="shared" si="10"/>
        <v>-4.4550659999999997E-3</v>
      </c>
    </row>
    <row r="47" spans="1:27" x14ac:dyDescent="0.25">
      <c r="A47" s="8">
        <f t="shared" si="13"/>
        <v>43</v>
      </c>
      <c r="B47" s="9">
        <v>44068</v>
      </c>
      <c r="C47" s="8" t="s">
        <v>11</v>
      </c>
      <c r="D47" s="8" t="s">
        <v>5</v>
      </c>
      <c r="E47" s="8" t="s">
        <v>11</v>
      </c>
      <c r="F47" s="8" t="s">
        <v>11</v>
      </c>
      <c r="G47" s="10">
        <f t="shared" si="14"/>
        <v>242685.30000000008</v>
      </c>
      <c r="H47" s="11">
        <f t="shared" si="15"/>
        <v>0.12000000000000001</v>
      </c>
      <c r="I47" s="12">
        <f t="shared" si="5"/>
        <v>31</v>
      </c>
      <c r="J47" s="13">
        <f t="shared" si="16"/>
        <v>2473.3909312353708</v>
      </c>
      <c r="K47" s="13">
        <f t="shared" si="6"/>
        <v>2473.39</v>
      </c>
      <c r="L47" s="13">
        <f t="shared" si="19"/>
        <v>0</v>
      </c>
      <c r="M47" s="13">
        <v>0</v>
      </c>
      <c r="N47" s="13">
        <f t="shared" si="20"/>
        <v>0</v>
      </c>
      <c r="O47" s="13">
        <v>0</v>
      </c>
      <c r="P47" s="13"/>
      <c r="Q47" s="13">
        <f t="shared" si="18"/>
        <v>208.33</v>
      </c>
      <c r="R47" s="13">
        <f t="shared" si="7"/>
        <v>2473.39</v>
      </c>
      <c r="S47" s="13">
        <f t="shared" si="8"/>
        <v>2473.39</v>
      </c>
      <c r="T47" s="13">
        <f t="shared" si="9"/>
        <v>245158.69000000009</v>
      </c>
      <c r="V47" s="24">
        <f t="shared" si="10"/>
        <v>9.3123499999999998E-4</v>
      </c>
    </row>
    <row r="48" spans="1:27" x14ac:dyDescent="0.25">
      <c r="A48" s="8">
        <f t="shared" si="13"/>
        <v>44</v>
      </c>
      <c r="B48" s="9">
        <v>44099</v>
      </c>
      <c r="C48" s="8" t="s">
        <v>11</v>
      </c>
      <c r="D48" s="8" t="s">
        <v>5</v>
      </c>
      <c r="E48" s="8" t="s">
        <v>11</v>
      </c>
      <c r="F48" s="8" t="s">
        <v>11</v>
      </c>
      <c r="G48" s="10">
        <f t="shared" si="14"/>
        <v>245158.69000000009</v>
      </c>
      <c r="H48" s="11">
        <f t="shared" si="15"/>
        <v>0.12000000000000001</v>
      </c>
      <c r="I48" s="12">
        <f t="shared" si="5"/>
        <v>31</v>
      </c>
      <c r="J48" s="13">
        <f t="shared" si="16"/>
        <v>2498.6045663034943</v>
      </c>
      <c r="K48" s="13">
        <f t="shared" si="6"/>
        <v>2498.6</v>
      </c>
      <c r="L48" s="13">
        <f t="shared" si="19"/>
        <v>0</v>
      </c>
      <c r="M48" s="13">
        <v>0</v>
      </c>
      <c r="N48" s="13">
        <f t="shared" si="20"/>
        <v>0</v>
      </c>
      <c r="O48" s="13">
        <v>0</v>
      </c>
      <c r="P48" s="13"/>
      <c r="Q48" s="13">
        <f t="shared" si="18"/>
        <v>208.33</v>
      </c>
      <c r="R48" s="13">
        <f t="shared" si="7"/>
        <v>2498.6</v>
      </c>
      <c r="S48" s="13">
        <f t="shared" si="8"/>
        <v>2498.6</v>
      </c>
      <c r="T48" s="13">
        <f t="shared" si="9"/>
        <v>247657.2900000001</v>
      </c>
      <c r="V48" s="24">
        <f t="shared" si="10"/>
        <v>4.5663029999999999E-3</v>
      </c>
    </row>
    <row r="49" spans="1:24" x14ac:dyDescent="0.25">
      <c r="A49" s="8">
        <f t="shared" si="13"/>
        <v>45</v>
      </c>
      <c r="B49" s="9">
        <v>44129</v>
      </c>
      <c r="C49" s="8" t="s">
        <v>11</v>
      </c>
      <c r="D49" s="8" t="s">
        <v>5</v>
      </c>
      <c r="E49" s="8" t="s">
        <v>11</v>
      </c>
      <c r="F49" s="8" t="s">
        <v>5</v>
      </c>
      <c r="G49" s="10">
        <f t="shared" si="14"/>
        <v>247657.2900000001</v>
      </c>
      <c r="H49" s="11">
        <f t="shared" si="15"/>
        <v>0.12000000000000001</v>
      </c>
      <c r="I49" s="12">
        <f t="shared" si="5"/>
        <v>30</v>
      </c>
      <c r="J49" s="13">
        <f t="shared" si="16"/>
        <v>2442.6518101386177</v>
      </c>
      <c r="K49" s="13">
        <f t="shared" si="6"/>
        <v>2442.65</v>
      </c>
      <c r="L49" s="13">
        <f t="shared" si="19"/>
        <v>0</v>
      </c>
      <c r="M49" s="27">
        <f>M46</f>
        <v>126297.66</v>
      </c>
      <c r="N49" s="13">
        <f t="shared" si="20"/>
        <v>126297.66</v>
      </c>
      <c r="O49" s="13">
        <v>0</v>
      </c>
      <c r="P49" s="13"/>
      <c r="Q49" s="13">
        <f t="shared" si="18"/>
        <v>208.33</v>
      </c>
      <c r="R49" s="13">
        <f t="shared" si="7"/>
        <v>2442.65</v>
      </c>
      <c r="S49" s="13">
        <f t="shared" si="8"/>
        <v>2442.65</v>
      </c>
      <c r="T49" s="13">
        <f t="shared" si="9"/>
        <v>123802.28000000009</v>
      </c>
      <c r="V49" s="24">
        <f t="shared" si="10"/>
        <v>1.8101390000000001E-3</v>
      </c>
    </row>
    <row r="50" spans="1:24" x14ac:dyDescent="0.25">
      <c r="A50" s="8">
        <f t="shared" si="13"/>
        <v>46</v>
      </c>
      <c r="B50" s="9">
        <v>44160</v>
      </c>
      <c r="C50" s="8" t="s">
        <v>11</v>
      </c>
      <c r="D50" s="8" t="s">
        <v>5</v>
      </c>
      <c r="E50" s="8" t="s">
        <v>11</v>
      </c>
      <c r="F50" s="8" t="s">
        <v>11</v>
      </c>
      <c r="G50" s="10">
        <f t="shared" si="14"/>
        <v>123802.28000000009</v>
      </c>
      <c r="H50" s="11">
        <f t="shared" si="15"/>
        <v>0.12000000000000001</v>
      </c>
      <c r="I50" s="12">
        <f t="shared" si="5"/>
        <v>31</v>
      </c>
      <c r="J50" s="13">
        <f t="shared" si="16"/>
        <v>1261.7675131526996</v>
      </c>
      <c r="K50" s="13">
        <f t="shared" si="6"/>
        <v>1261.77</v>
      </c>
      <c r="L50" s="13">
        <f t="shared" si="19"/>
        <v>0</v>
      </c>
      <c r="M50" s="13">
        <v>0</v>
      </c>
      <c r="N50" s="13">
        <f t="shared" si="20"/>
        <v>0</v>
      </c>
      <c r="O50" s="13">
        <v>0</v>
      </c>
      <c r="P50" s="13"/>
      <c r="Q50" s="13">
        <f t="shared" si="18"/>
        <v>208.33</v>
      </c>
      <c r="R50" s="13">
        <f t="shared" si="7"/>
        <v>1261.77</v>
      </c>
      <c r="S50" s="13">
        <f t="shared" si="8"/>
        <v>1261.77</v>
      </c>
      <c r="T50" s="13">
        <f t="shared" si="9"/>
        <v>125064.05000000009</v>
      </c>
      <c r="V50" s="24">
        <f t="shared" si="10"/>
        <v>-2.4868469999999999E-3</v>
      </c>
    </row>
    <row r="51" spans="1:24" x14ac:dyDescent="0.25">
      <c r="A51" s="8">
        <f t="shared" si="13"/>
        <v>47</v>
      </c>
      <c r="B51" s="9">
        <v>44190</v>
      </c>
      <c r="C51" s="8" t="s">
        <v>11</v>
      </c>
      <c r="D51" s="8" t="s">
        <v>5</v>
      </c>
      <c r="E51" s="8" t="s">
        <v>11</v>
      </c>
      <c r="F51" s="8" t="s">
        <v>11</v>
      </c>
      <c r="G51" s="10">
        <f t="shared" si="14"/>
        <v>125064.05000000009</v>
      </c>
      <c r="H51" s="11">
        <f t="shared" si="15"/>
        <v>0.12000000000000001</v>
      </c>
      <c r="I51" s="12">
        <f t="shared" si="5"/>
        <v>30</v>
      </c>
      <c r="J51" s="13">
        <f t="shared" si="16"/>
        <v>1233.5059515091655</v>
      </c>
      <c r="K51" s="13">
        <f t="shared" si="6"/>
        <v>1233.51</v>
      </c>
      <c r="L51" s="13">
        <f t="shared" si="19"/>
        <v>0</v>
      </c>
      <c r="M51" s="13">
        <v>0</v>
      </c>
      <c r="N51" s="13">
        <f t="shared" si="20"/>
        <v>0</v>
      </c>
      <c r="O51" s="13">
        <v>0</v>
      </c>
      <c r="P51" s="13"/>
      <c r="Q51" s="13">
        <f t="shared" si="18"/>
        <v>208.33</v>
      </c>
      <c r="R51" s="13">
        <f t="shared" si="7"/>
        <v>1233.51</v>
      </c>
      <c r="S51" s="13">
        <f t="shared" si="8"/>
        <v>1233.51</v>
      </c>
      <c r="T51" s="13">
        <f>T50-M51+O51+S51-P51</f>
        <v>126297.56000000008</v>
      </c>
      <c r="V51" s="24">
        <f t="shared" si="10"/>
        <v>-4.0484910000000004E-3</v>
      </c>
    </row>
    <row r="52" spans="1:24" x14ac:dyDescent="0.25">
      <c r="A52" s="8">
        <f t="shared" si="13"/>
        <v>48</v>
      </c>
      <c r="B52" s="9">
        <v>44221</v>
      </c>
      <c r="C52" s="8" t="s">
        <v>11</v>
      </c>
      <c r="D52" s="8" t="s">
        <v>5</v>
      </c>
      <c r="E52" s="8" t="s">
        <v>5</v>
      </c>
      <c r="F52" s="8" t="s">
        <v>5</v>
      </c>
      <c r="G52" s="10">
        <f t="shared" si="14"/>
        <v>126297.56000000008</v>
      </c>
      <c r="H52" s="11">
        <f t="shared" si="15"/>
        <v>0.12000000000000001</v>
      </c>
      <c r="I52" s="12">
        <f t="shared" si="5"/>
        <v>31</v>
      </c>
      <c r="J52" s="13">
        <f t="shared" si="16"/>
        <v>1287.1930013720146</v>
      </c>
      <c r="K52" s="13">
        <f t="shared" si="6"/>
        <v>1287.19</v>
      </c>
      <c r="L52" s="13">
        <f t="shared" si="19"/>
        <v>1287.1930013720146</v>
      </c>
      <c r="M52" s="27">
        <f>T51</f>
        <v>126297.56000000008</v>
      </c>
      <c r="N52" s="27">
        <f>M52+L52</f>
        <v>127584.7530013721</v>
      </c>
      <c r="O52" s="13">
        <v>0</v>
      </c>
      <c r="P52" s="13"/>
      <c r="Q52" s="13">
        <f t="shared" si="18"/>
        <v>208.33</v>
      </c>
      <c r="R52" s="13">
        <f t="shared" si="7"/>
        <v>-3.0013720145234402E-3</v>
      </c>
      <c r="S52" s="13">
        <f t="shared" si="8"/>
        <v>-3.0013720145234402E-3</v>
      </c>
      <c r="T52" s="13">
        <f t="shared" si="9"/>
        <v>-3.0013720145234402E-3</v>
      </c>
      <c r="W52" s="3"/>
      <c r="X52" s="5"/>
    </row>
    <row r="53" spans="1:24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6">
        <f>SUM(J3:J52)</f>
        <v>314155.60256174696</v>
      </c>
      <c r="K53" s="16"/>
      <c r="L53" s="16">
        <f>SUM(L3:L52)</f>
        <v>101698.153001372</v>
      </c>
      <c r="M53" s="16">
        <f>SUM(M3:M52)</f>
        <v>1212457.4600000002</v>
      </c>
      <c r="N53" s="16">
        <f>SUM(N3:N52)</f>
        <v>1314155.613001372</v>
      </c>
      <c r="O53" s="15"/>
      <c r="P53" s="15"/>
      <c r="Q53" s="16">
        <f>SUM(Q3:Q52)</f>
        <v>9999.8399999999983</v>
      </c>
      <c r="R53" s="15"/>
      <c r="S53" s="16">
        <f>SUM(S3:S52)</f>
        <v>212457.45699862795</v>
      </c>
      <c r="T53" s="15"/>
    </row>
  </sheetData>
  <dataValidations count="2">
    <dataValidation type="list" allowBlank="1" showInputMessage="1" showErrorMessage="1" sqref="H1">
      <formula1>"PD,AD"</formula1>
    </dataValidation>
    <dataValidation type="list" allowBlank="1" showInputMessage="1" showErrorMessage="1" sqref="S1">
      <formula1>"DD, PS, FI, ET, NI"</formula1>
    </dataValidation>
  </dataValidation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V55"/>
  <sheetViews>
    <sheetView workbookViewId="0">
      <pane ySplit="2" topLeftCell="A3" activePane="bottomLeft" state="frozen"/>
      <selection pane="bottomLeft" activeCell="N20" sqref="N20"/>
    </sheetView>
  </sheetViews>
  <sheetFormatPr defaultRowHeight="15" x14ac:dyDescent="0.25"/>
  <cols>
    <col min="1" max="1" width="5.5703125" style="1" bestFit="1" customWidth="1"/>
    <col min="2" max="2" width="10.140625" style="1" bestFit="1" customWidth="1"/>
    <col min="3" max="3" width="6.140625" style="1" bestFit="1" customWidth="1"/>
    <col min="4" max="4" width="4.28515625" style="1" bestFit="1" customWidth="1"/>
    <col min="5" max="5" width="7" style="1" bestFit="1" customWidth="1"/>
    <col min="6" max="6" width="4.42578125" style="1" bestFit="1" customWidth="1"/>
    <col min="7" max="7" width="13.7109375" style="1" bestFit="1" customWidth="1"/>
    <col min="8" max="8" width="7.140625" style="1" bestFit="1" customWidth="1"/>
    <col min="9" max="9" width="5.140625" style="1" bestFit="1" customWidth="1"/>
    <col min="10" max="10" width="18" style="1" bestFit="1" customWidth="1"/>
    <col min="11" max="11" width="16.140625" style="1" bestFit="1" customWidth="1"/>
    <col min="12" max="12" width="13.28515625" style="1" bestFit="1" customWidth="1"/>
    <col min="13" max="13" width="12.5703125" style="1" bestFit="1" customWidth="1"/>
    <col min="14" max="14" width="13.28515625" style="1" bestFit="1" customWidth="1"/>
    <col min="15" max="15" width="13.5703125" style="1" bestFit="1" customWidth="1"/>
    <col min="16" max="16" width="11" style="1" bestFit="1" customWidth="1"/>
    <col min="17" max="17" width="11" style="1" customWidth="1"/>
    <col min="18" max="18" width="11.140625" style="1" bestFit="1" customWidth="1"/>
    <col min="19" max="19" width="11" style="1" bestFit="1" customWidth="1"/>
    <col min="20" max="20" width="12.5703125" style="1" bestFit="1" customWidth="1"/>
    <col min="21" max="21" width="9.140625" style="1"/>
    <col min="22" max="22" width="10.7109375" style="1" bestFit="1" customWidth="1"/>
    <col min="23" max="16384" width="9.140625" style="1"/>
  </cols>
  <sheetData>
    <row r="1" spans="1:22" x14ac:dyDescent="0.25">
      <c r="G1" s="1" t="s">
        <v>21</v>
      </c>
      <c r="H1" s="17" t="s">
        <v>26</v>
      </c>
      <c r="J1" s="1" t="s">
        <v>18</v>
      </c>
      <c r="N1" s="3">
        <v>118712.05</v>
      </c>
      <c r="O1" s="5">
        <f>N1-N51</f>
        <v>2.1953424235107377E-2</v>
      </c>
      <c r="Q1" s="3" t="s">
        <v>22</v>
      </c>
      <c r="R1" s="3">
        <v>10000</v>
      </c>
      <c r="S1" s="17" t="s">
        <v>23</v>
      </c>
      <c r="T1" s="4">
        <f>ROUND(IF(S1="FI",R1,IF(S1="NI",R1/5,IF(S1="ET",R1/48,0))),2)</f>
        <v>0</v>
      </c>
    </row>
    <row r="2" spans="1:22" s="2" customFormat="1" x14ac:dyDescent="0.25">
      <c r="A2" s="6" t="s">
        <v>3</v>
      </c>
      <c r="B2" s="7" t="s">
        <v>0</v>
      </c>
      <c r="C2" s="7" t="s">
        <v>19</v>
      </c>
      <c r="D2" s="7" t="s">
        <v>6</v>
      </c>
      <c r="E2" s="7" t="s">
        <v>13</v>
      </c>
      <c r="F2" s="7" t="s">
        <v>7</v>
      </c>
      <c r="G2" s="7" t="s">
        <v>14</v>
      </c>
      <c r="H2" s="7" t="s">
        <v>2</v>
      </c>
      <c r="I2" s="7" t="s">
        <v>1</v>
      </c>
      <c r="J2" s="7" t="s">
        <v>15</v>
      </c>
      <c r="K2" s="7" t="s">
        <v>28</v>
      </c>
      <c r="L2" s="7" t="s">
        <v>16</v>
      </c>
      <c r="M2" s="7" t="s">
        <v>10</v>
      </c>
      <c r="N2" s="7" t="s">
        <v>9</v>
      </c>
      <c r="O2" s="7" t="s">
        <v>8</v>
      </c>
      <c r="P2" s="7" t="s">
        <v>20</v>
      </c>
      <c r="Q2" s="7" t="s">
        <v>24</v>
      </c>
      <c r="R2" s="7" t="s">
        <v>17</v>
      </c>
      <c r="S2" s="7" t="s">
        <v>25</v>
      </c>
      <c r="T2" s="7" t="s">
        <v>4</v>
      </c>
      <c r="V2" s="2" t="s">
        <v>29</v>
      </c>
    </row>
    <row r="3" spans="1:22" x14ac:dyDescent="0.25">
      <c r="A3" s="8">
        <v>0</v>
      </c>
      <c r="B3" s="9">
        <v>42745</v>
      </c>
      <c r="C3" s="9"/>
      <c r="D3" s="8" t="s">
        <v>11</v>
      </c>
      <c r="E3" s="8" t="s">
        <v>11</v>
      </c>
      <c r="F3" s="8" t="s">
        <v>11</v>
      </c>
      <c r="G3" s="10">
        <v>0</v>
      </c>
      <c r="H3" s="11">
        <v>0.1</v>
      </c>
      <c r="I3" s="12">
        <v>0</v>
      </c>
      <c r="J3" s="13">
        <v>0</v>
      </c>
      <c r="K3" s="13"/>
      <c r="L3" s="13">
        <v>0</v>
      </c>
      <c r="M3" s="13">
        <v>0</v>
      </c>
      <c r="N3" s="13">
        <f>IF(F3&lt;&gt;"Y",0,IF(A3=24,(G3+L3),#REF!))</f>
        <v>0</v>
      </c>
      <c r="O3" s="13">
        <v>1100000</v>
      </c>
      <c r="P3" s="13">
        <v>100000</v>
      </c>
      <c r="Q3" s="13">
        <v>0</v>
      </c>
      <c r="R3" s="13">
        <v>0</v>
      </c>
      <c r="S3" s="13">
        <f>IF(D3="Y",R3,0)</f>
        <v>0</v>
      </c>
      <c r="T3" s="13">
        <f>IF(S1="PS",O3-P3+R1,O3-P3)</f>
        <v>1000000</v>
      </c>
    </row>
    <row r="4" spans="1:22" x14ac:dyDescent="0.25">
      <c r="A4" s="18">
        <v>1</v>
      </c>
      <c r="B4" s="19">
        <v>42791</v>
      </c>
      <c r="C4" s="19" t="s">
        <v>5</v>
      </c>
      <c r="D4" s="18" t="s">
        <v>11</v>
      </c>
      <c r="E4" s="18" t="s">
        <v>11</v>
      </c>
      <c r="F4" s="18" t="s">
        <v>11</v>
      </c>
      <c r="G4" s="20">
        <f>T3</f>
        <v>1000000</v>
      </c>
      <c r="H4" s="21">
        <f t="shared" ref="H4:H51" si="0">H3</f>
        <v>0.1</v>
      </c>
      <c r="I4" s="22">
        <f>IF($H$1="PD",(360*(YEAR(B4)-YEAR(B3)))+(30*(MONTH(B4)-MONTH(B3)))+(DAY(B4)-DAY(B3)),B4-B3)</f>
        <v>46</v>
      </c>
      <c r="J4" s="23">
        <f>G4*H3*I4/365</f>
        <v>12602.739726027397</v>
      </c>
      <c r="K4" s="23">
        <f>ROUND(J4,2)</f>
        <v>12602.74</v>
      </c>
      <c r="L4" s="23">
        <f>IF(F4="N",IF(E4="Y",K4+R3-S3,0),IF(K4&gt;=(K4+R3-S3),(K4+R3-S3),N4))</f>
        <v>0</v>
      </c>
      <c r="M4" s="23">
        <f>N4-L4</f>
        <v>0</v>
      </c>
      <c r="N4" s="23">
        <f>IF(F4="Y",$N$1,L4)</f>
        <v>0</v>
      </c>
      <c r="O4" s="23">
        <v>0</v>
      </c>
      <c r="P4" s="23"/>
      <c r="Q4" s="23">
        <f>IF(OR($S$1="NI",$S$1="ET"),$T$1,0)</f>
        <v>0</v>
      </c>
      <c r="R4" s="23">
        <f>R3-S3+K4-L4</f>
        <v>12602.74</v>
      </c>
      <c r="S4" s="23">
        <f>IF(D4="Y",R4,0)</f>
        <v>0</v>
      </c>
      <c r="T4" s="23">
        <f>T3-M4+O4+S4-P4</f>
        <v>1000000</v>
      </c>
      <c r="V4" s="24">
        <f>ROUND(J4-K4,9)</f>
        <v>-2.73973E-4</v>
      </c>
    </row>
    <row r="5" spans="1:22" x14ac:dyDescent="0.25">
      <c r="A5" s="18">
        <f t="shared" ref="A5:A51" si="1">A4+1</f>
        <v>2</v>
      </c>
      <c r="B5" s="19">
        <v>42819</v>
      </c>
      <c r="C5" s="19" t="s">
        <v>5</v>
      </c>
      <c r="D5" s="18" t="s">
        <v>11</v>
      </c>
      <c r="E5" s="18" t="s">
        <v>11</v>
      </c>
      <c r="F5" s="18" t="s">
        <v>11</v>
      </c>
      <c r="G5" s="20">
        <f t="shared" ref="G5:G51" si="2">T4</f>
        <v>1000000</v>
      </c>
      <c r="H5" s="21">
        <f t="shared" si="0"/>
        <v>0.1</v>
      </c>
      <c r="I5" s="22">
        <f t="shared" ref="I5:I51" si="3">IF($H$1="PD",(360*(YEAR(B5)-YEAR(B4)))+(30*(MONTH(B5)-MONTH(B4)))+(DAY(B5)-DAY(B4)),B5-B4)</f>
        <v>28</v>
      </c>
      <c r="J5" s="23">
        <f>(G5*H4*I5/365)+V4</f>
        <v>7671.2326027393292</v>
      </c>
      <c r="K5" s="23">
        <f t="shared" ref="K5:K51" si="4">ROUND(J5,2)</f>
        <v>7671.23</v>
      </c>
      <c r="L5" s="23">
        <f t="shared" ref="L5:L15" si="5">IF(F5="N",IF(E5="Y",K5+R4-S4,0),IF(K5&gt;=(K5+R4-S4),(K5+R4-S4),N5))</f>
        <v>0</v>
      </c>
      <c r="M5" s="23">
        <f t="shared" ref="M5:M50" si="6">N5-L5</f>
        <v>0</v>
      </c>
      <c r="N5" s="23">
        <f t="shared" ref="N5:N50" si="7">IF(F5="Y",$N$1,L5)</f>
        <v>0</v>
      </c>
      <c r="O5" s="23">
        <v>0</v>
      </c>
      <c r="P5" s="23"/>
      <c r="Q5" s="23">
        <f>IF(OR($S$1="NI",$S$1="ET"),$T$1,0)</f>
        <v>0</v>
      </c>
      <c r="R5" s="23">
        <f t="shared" ref="R5:R51" si="8">R4-S4+K5-L5</f>
        <v>20273.97</v>
      </c>
      <c r="S5" s="23">
        <f t="shared" ref="S5:S51" si="9">IF(D5="Y",R5,0)</f>
        <v>0</v>
      </c>
      <c r="T5" s="23">
        <f t="shared" ref="T5:T51" si="10">T4-M5+O5+S5-P5</f>
        <v>1000000</v>
      </c>
      <c r="V5" s="24">
        <f t="shared" ref="V5:V51" si="11">ROUND(J5-K5,9)</f>
        <v>2.6027390000000002E-3</v>
      </c>
    </row>
    <row r="6" spans="1:22" x14ac:dyDescent="0.25">
      <c r="A6" s="18">
        <f t="shared" si="1"/>
        <v>3</v>
      </c>
      <c r="B6" s="19">
        <v>42850</v>
      </c>
      <c r="C6" s="19" t="s">
        <v>5</v>
      </c>
      <c r="D6" s="18" t="s">
        <v>11</v>
      </c>
      <c r="E6" s="18" t="s">
        <v>11</v>
      </c>
      <c r="F6" s="18" t="s">
        <v>11</v>
      </c>
      <c r="G6" s="20">
        <f t="shared" si="2"/>
        <v>1000000</v>
      </c>
      <c r="H6" s="21">
        <f t="shared" si="0"/>
        <v>0.1</v>
      </c>
      <c r="I6" s="22">
        <f t="shared" si="3"/>
        <v>31</v>
      </c>
      <c r="J6" s="23">
        <f t="shared" ref="J6:J51" si="12">(G6*H5*I6/365)+V5</f>
        <v>8493.153287670506</v>
      </c>
      <c r="K6" s="23">
        <f t="shared" si="4"/>
        <v>8493.15</v>
      </c>
      <c r="L6" s="23">
        <f t="shared" si="5"/>
        <v>0</v>
      </c>
      <c r="M6" s="23">
        <f t="shared" si="6"/>
        <v>0</v>
      </c>
      <c r="N6" s="23">
        <f t="shared" si="7"/>
        <v>0</v>
      </c>
      <c r="O6" s="23">
        <v>0</v>
      </c>
      <c r="P6" s="23"/>
      <c r="Q6" s="23">
        <f>IF(OR($S$1="NI",$S$1="ET"),$T$1,0)</f>
        <v>0</v>
      </c>
      <c r="R6" s="23">
        <f t="shared" si="8"/>
        <v>28767.120000000003</v>
      </c>
      <c r="S6" s="23">
        <f t="shared" si="9"/>
        <v>0</v>
      </c>
      <c r="T6" s="23">
        <f t="shared" si="10"/>
        <v>1000000</v>
      </c>
      <c r="V6" s="24">
        <f t="shared" si="11"/>
        <v>3.2876709999999998E-3</v>
      </c>
    </row>
    <row r="7" spans="1:22" x14ac:dyDescent="0.25">
      <c r="A7" s="18">
        <f t="shared" si="1"/>
        <v>4</v>
      </c>
      <c r="B7" s="19">
        <v>42880</v>
      </c>
      <c r="C7" s="19" t="s">
        <v>5</v>
      </c>
      <c r="D7" s="18" t="s">
        <v>11</v>
      </c>
      <c r="E7" s="18" t="s">
        <v>11</v>
      </c>
      <c r="F7" s="18" t="s">
        <v>11</v>
      </c>
      <c r="G7" s="20">
        <f t="shared" si="2"/>
        <v>1000000</v>
      </c>
      <c r="H7" s="21">
        <f t="shared" si="0"/>
        <v>0.1</v>
      </c>
      <c r="I7" s="22">
        <f t="shared" si="3"/>
        <v>30</v>
      </c>
      <c r="J7" s="23">
        <f t="shared" si="12"/>
        <v>8219.1813698627793</v>
      </c>
      <c r="K7" s="23">
        <f t="shared" si="4"/>
        <v>8219.18</v>
      </c>
      <c r="L7" s="23">
        <f t="shared" si="5"/>
        <v>0</v>
      </c>
      <c r="M7" s="23">
        <f t="shared" si="6"/>
        <v>0</v>
      </c>
      <c r="N7" s="23">
        <f t="shared" si="7"/>
        <v>0</v>
      </c>
      <c r="O7" s="23">
        <v>0</v>
      </c>
      <c r="P7" s="23"/>
      <c r="Q7" s="23">
        <f>IF(OR($S$1="NI",$S$1="ET"),$T$1,0)</f>
        <v>0</v>
      </c>
      <c r="R7" s="23">
        <f t="shared" si="8"/>
        <v>36986.300000000003</v>
      </c>
      <c r="S7" s="23">
        <f t="shared" si="9"/>
        <v>0</v>
      </c>
      <c r="T7" s="23">
        <f t="shared" si="10"/>
        <v>1000000</v>
      </c>
      <c r="V7" s="24">
        <f t="shared" si="11"/>
        <v>1.369863E-3</v>
      </c>
    </row>
    <row r="8" spans="1:22" x14ac:dyDescent="0.25">
      <c r="A8" s="18">
        <f t="shared" si="1"/>
        <v>5</v>
      </c>
      <c r="B8" s="19">
        <v>42911</v>
      </c>
      <c r="C8" s="19" t="s">
        <v>5</v>
      </c>
      <c r="D8" s="18" t="s">
        <v>11</v>
      </c>
      <c r="E8" s="18" t="s">
        <v>11</v>
      </c>
      <c r="F8" s="18" t="s">
        <v>11</v>
      </c>
      <c r="G8" s="20">
        <f t="shared" si="2"/>
        <v>1000000</v>
      </c>
      <c r="H8" s="21">
        <f t="shared" si="0"/>
        <v>0.1</v>
      </c>
      <c r="I8" s="22">
        <f t="shared" si="3"/>
        <v>31</v>
      </c>
      <c r="J8" s="23">
        <f t="shared" si="12"/>
        <v>8493.1520547945056</v>
      </c>
      <c r="K8" s="23">
        <f t="shared" si="4"/>
        <v>8493.15</v>
      </c>
      <c r="L8" s="23">
        <f t="shared" si="5"/>
        <v>0</v>
      </c>
      <c r="M8" s="23">
        <f t="shared" si="6"/>
        <v>0</v>
      </c>
      <c r="N8" s="23">
        <f t="shared" si="7"/>
        <v>0</v>
      </c>
      <c r="O8" s="23">
        <v>0</v>
      </c>
      <c r="P8" s="23"/>
      <c r="Q8" s="23">
        <f>IF(OR($S$1="NI",$S$1="ET"),$T$1,0)</f>
        <v>0</v>
      </c>
      <c r="R8" s="23">
        <f t="shared" si="8"/>
        <v>45479.450000000004</v>
      </c>
      <c r="S8" s="23">
        <f t="shared" si="9"/>
        <v>0</v>
      </c>
      <c r="T8" s="23">
        <f t="shared" si="10"/>
        <v>1000000</v>
      </c>
      <c r="V8" s="24">
        <f t="shared" si="11"/>
        <v>2.0547949999999999E-3</v>
      </c>
    </row>
    <row r="9" spans="1:22" x14ac:dyDescent="0.25">
      <c r="A9" s="18">
        <f t="shared" si="1"/>
        <v>6</v>
      </c>
      <c r="B9" s="19">
        <v>42941</v>
      </c>
      <c r="C9" s="19" t="s">
        <v>5</v>
      </c>
      <c r="D9" s="18" t="s">
        <v>11</v>
      </c>
      <c r="E9" s="18" t="s">
        <v>11</v>
      </c>
      <c r="F9" s="18" t="s">
        <v>11</v>
      </c>
      <c r="G9" s="20">
        <f t="shared" si="2"/>
        <v>1000000</v>
      </c>
      <c r="H9" s="21">
        <f t="shared" si="0"/>
        <v>0.1</v>
      </c>
      <c r="I9" s="22">
        <f t="shared" si="3"/>
        <v>30</v>
      </c>
      <c r="J9" s="23">
        <f t="shared" si="12"/>
        <v>8219.1801369867808</v>
      </c>
      <c r="K9" s="23">
        <f t="shared" si="4"/>
        <v>8219.18</v>
      </c>
      <c r="L9" s="23">
        <f t="shared" si="5"/>
        <v>0</v>
      </c>
      <c r="M9" s="23">
        <f t="shared" si="6"/>
        <v>0</v>
      </c>
      <c r="N9" s="23">
        <f t="shared" si="7"/>
        <v>0</v>
      </c>
      <c r="O9" s="23">
        <v>0</v>
      </c>
      <c r="P9" s="23"/>
      <c r="Q9" s="23">
        <f t="shared" ref="Q9:Q51" si="13">IF($S$1="ET",$T$1,0)</f>
        <v>0</v>
      </c>
      <c r="R9" s="23">
        <f t="shared" si="8"/>
        <v>53698.630000000005</v>
      </c>
      <c r="S9" s="23">
        <f t="shared" si="9"/>
        <v>0</v>
      </c>
      <c r="T9" s="23">
        <f t="shared" si="10"/>
        <v>1000000</v>
      </c>
      <c r="V9" s="24">
        <f t="shared" si="11"/>
        <v>1.3698700000000001E-4</v>
      </c>
    </row>
    <row r="10" spans="1:22" x14ac:dyDescent="0.25">
      <c r="A10" s="18">
        <f t="shared" si="1"/>
        <v>7</v>
      </c>
      <c r="B10" s="19">
        <v>42972</v>
      </c>
      <c r="C10" s="19" t="s">
        <v>5</v>
      </c>
      <c r="D10" s="18" t="s">
        <v>11</v>
      </c>
      <c r="E10" s="18" t="s">
        <v>11</v>
      </c>
      <c r="F10" s="18" t="s">
        <v>11</v>
      </c>
      <c r="G10" s="20">
        <f t="shared" si="2"/>
        <v>1000000</v>
      </c>
      <c r="H10" s="21">
        <f t="shared" si="0"/>
        <v>0.1</v>
      </c>
      <c r="I10" s="22">
        <f t="shared" si="3"/>
        <v>31</v>
      </c>
      <c r="J10" s="23">
        <f t="shared" si="12"/>
        <v>8493.1508219185071</v>
      </c>
      <c r="K10" s="23">
        <f t="shared" si="4"/>
        <v>8493.15</v>
      </c>
      <c r="L10" s="23">
        <f t="shared" si="5"/>
        <v>0</v>
      </c>
      <c r="M10" s="23">
        <f t="shared" si="6"/>
        <v>0</v>
      </c>
      <c r="N10" s="23">
        <f t="shared" si="7"/>
        <v>0</v>
      </c>
      <c r="O10" s="23">
        <v>0</v>
      </c>
      <c r="P10" s="23"/>
      <c r="Q10" s="23">
        <f t="shared" si="13"/>
        <v>0</v>
      </c>
      <c r="R10" s="23">
        <f t="shared" si="8"/>
        <v>62191.780000000006</v>
      </c>
      <c r="S10" s="23">
        <f t="shared" si="9"/>
        <v>0</v>
      </c>
      <c r="T10" s="23">
        <f t="shared" si="10"/>
        <v>1000000</v>
      </c>
      <c r="V10" s="24">
        <f t="shared" si="11"/>
        <v>8.2191899999999995E-4</v>
      </c>
    </row>
    <row r="11" spans="1:22" x14ac:dyDescent="0.25">
      <c r="A11" s="18">
        <f t="shared" si="1"/>
        <v>8</v>
      </c>
      <c r="B11" s="19">
        <v>43003</v>
      </c>
      <c r="C11" s="19" t="s">
        <v>5</v>
      </c>
      <c r="D11" s="18" t="s">
        <v>11</v>
      </c>
      <c r="E11" s="18" t="s">
        <v>11</v>
      </c>
      <c r="F11" s="18" t="s">
        <v>11</v>
      </c>
      <c r="G11" s="20">
        <f t="shared" si="2"/>
        <v>1000000</v>
      </c>
      <c r="H11" s="21">
        <f t="shared" si="0"/>
        <v>0.1</v>
      </c>
      <c r="I11" s="22">
        <f t="shared" si="3"/>
        <v>31</v>
      </c>
      <c r="J11" s="23">
        <f t="shared" si="12"/>
        <v>8493.1515068505068</v>
      </c>
      <c r="K11" s="23">
        <f t="shared" si="4"/>
        <v>8493.15</v>
      </c>
      <c r="L11" s="23">
        <f t="shared" si="5"/>
        <v>0</v>
      </c>
      <c r="M11" s="23">
        <f t="shared" si="6"/>
        <v>0</v>
      </c>
      <c r="N11" s="23">
        <f t="shared" si="7"/>
        <v>0</v>
      </c>
      <c r="O11" s="23">
        <v>0</v>
      </c>
      <c r="P11" s="23"/>
      <c r="Q11" s="23">
        <f t="shared" si="13"/>
        <v>0</v>
      </c>
      <c r="R11" s="23">
        <f t="shared" si="8"/>
        <v>70684.930000000008</v>
      </c>
      <c r="S11" s="23">
        <f t="shared" si="9"/>
        <v>0</v>
      </c>
      <c r="T11" s="23">
        <f t="shared" si="10"/>
        <v>1000000</v>
      </c>
      <c r="V11" s="24">
        <f t="shared" si="11"/>
        <v>1.506851E-3</v>
      </c>
    </row>
    <row r="12" spans="1:22" x14ac:dyDescent="0.25">
      <c r="A12" s="18">
        <f t="shared" si="1"/>
        <v>9</v>
      </c>
      <c r="B12" s="19">
        <v>43033</v>
      </c>
      <c r="C12" s="19" t="s">
        <v>5</v>
      </c>
      <c r="D12" s="18" t="s">
        <v>11</v>
      </c>
      <c r="E12" s="18" t="s">
        <v>11</v>
      </c>
      <c r="F12" s="18" t="s">
        <v>11</v>
      </c>
      <c r="G12" s="20">
        <f t="shared" si="2"/>
        <v>1000000</v>
      </c>
      <c r="H12" s="21">
        <f t="shared" si="0"/>
        <v>0.1</v>
      </c>
      <c r="I12" s="22">
        <f t="shared" si="3"/>
        <v>30</v>
      </c>
      <c r="J12" s="23">
        <f t="shared" si="12"/>
        <v>8219.1795890427802</v>
      </c>
      <c r="K12" s="23">
        <f t="shared" si="4"/>
        <v>8219.18</v>
      </c>
      <c r="L12" s="23">
        <f t="shared" si="5"/>
        <v>0</v>
      </c>
      <c r="M12" s="23">
        <f t="shared" si="6"/>
        <v>0</v>
      </c>
      <c r="N12" s="23">
        <f t="shared" si="7"/>
        <v>0</v>
      </c>
      <c r="O12" s="23">
        <v>0</v>
      </c>
      <c r="P12" s="23"/>
      <c r="Q12" s="23">
        <f t="shared" si="13"/>
        <v>0</v>
      </c>
      <c r="R12" s="23">
        <f t="shared" si="8"/>
        <v>78904.110000000015</v>
      </c>
      <c r="S12" s="23">
        <f t="shared" si="9"/>
        <v>0</v>
      </c>
      <c r="T12" s="23">
        <f t="shared" si="10"/>
        <v>1000000</v>
      </c>
      <c r="V12" s="24">
        <f t="shared" si="11"/>
        <v>-4.1095699999999999E-4</v>
      </c>
    </row>
    <row r="13" spans="1:22" x14ac:dyDescent="0.25">
      <c r="A13" s="18">
        <f t="shared" si="1"/>
        <v>10</v>
      </c>
      <c r="B13" s="19">
        <v>43064</v>
      </c>
      <c r="C13" s="19" t="s">
        <v>5</v>
      </c>
      <c r="D13" s="18" t="s">
        <v>11</v>
      </c>
      <c r="E13" s="18" t="s">
        <v>11</v>
      </c>
      <c r="F13" s="18" t="s">
        <v>11</v>
      </c>
      <c r="G13" s="20">
        <f t="shared" si="2"/>
        <v>1000000</v>
      </c>
      <c r="H13" s="21">
        <f t="shared" si="0"/>
        <v>0.1</v>
      </c>
      <c r="I13" s="22">
        <f t="shared" si="3"/>
        <v>31</v>
      </c>
      <c r="J13" s="23">
        <f t="shared" si="12"/>
        <v>8493.1502739745065</v>
      </c>
      <c r="K13" s="23">
        <f t="shared" si="4"/>
        <v>8493.15</v>
      </c>
      <c r="L13" s="23">
        <f t="shared" si="5"/>
        <v>0</v>
      </c>
      <c r="M13" s="23">
        <f t="shared" si="6"/>
        <v>0</v>
      </c>
      <c r="N13" s="23">
        <f t="shared" si="7"/>
        <v>0</v>
      </c>
      <c r="O13" s="23">
        <v>0</v>
      </c>
      <c r="P13" s="23"/>
      <c r="Q13" s="23">
        <f t="shared" si="13"/>
        <v>0</v>
      </c>
      <c r="R13" s="23">
        <f t="shared" si="8"/>
        <v>87397.260000000009</v>
      </c>
      <c r="S13" s="23">
        <f t="shared" si="9"/>
        <v>0</v>
      </c>
      <c r="T13" s="23">
        <f t="shared" si="10"/>
        <v>1000000</v>
      </c>
      <c r="V13" s="24">
        <f t="shared" si="11"/>
        <v>2.7397499999999998E-4</v>
      </c>
    </row>
    <row r="14" spans="1:22" x14ac:dyDescent="0.25">
      <c r="A14" s="18">
        <f t="shared" si="1"/>
        <v>11</v>
      </c>
      <c r="B14" s="19">
        <v>43094</v>
      </c>
      <c r="C14" s="19" t="s">
        <v>5</v>
      </c>
      <c r="D14" s="18" t="s">
        <v>11</v>
      </c>
      <c r="E14" s="18" t="s">
        <v>11</v>
      </c>
      <c r="F14" s="18" t="s">
        <v>11</v>
      </c>
      <c r="G14" s="20">
        <f t="shared" si="2"/>
        <v>1000000</v>
      </c>
      <c r="H14" s="21">
        <f t="shared" si="0"/>
        <v>0.1</v>
      </c>
      <c r="I14" s="22">
        <f t="shared" si="3"/>
        <v>30</v>
      </c>
      <c r="J14" s="23">
        <f t="shared" si="12"/>
        <v>8219.1783561667798</v>
      </c>
      <c r="K14" s="23">
        <f t="shared" si="4"/>
        <v>8219.18</v>
      </c>
      <c r="L14" s="23">
        <f t="shared" si="5"/>
        <v>0</v>
      </c>
      <c r="M14" s="23">
        <f t="shared" si="6"/>
        <v>0</v>
      </c>
      <c r="N14" s="23">
        <f t="shared" si="7"/>
        <v>0</v>
      </c>
      <c r="O14" s="23">
        <v>0</v>
      </c>
      <c r="P14" s="23"/>
      <c r="Q14" s="23">
        <f t="shared" si="13"/>
        <v>0</v>
      </c>
      <c r="R14" s="23">
        <f t="shared" si="8"/>
        <v>95616.44</v>
      </c>
      <c r="S14" s="23">
        <f t="shared" si="9"/>
        <v>0</v>
      </c>
      <c r="T14" s="23">
        <f t="shared" si="10"/>
        <v>1000000</v>
      </c>
      <c r="V14" s="24">
        <f t="shared" si="11"/>
        <v>-1.6438329999999999E-3</v>
      </c>
    </row>
    <row r="15" spans="1:22" x14ac:dyDescent="0.25">
      <c r="A15" s="18">
        <f t="shared" si="1"/>
        <v>12</v>
      </c>
      <c r="B15" s="19">
        <v>43125</v>
      </c>
      <c r="C15" s="19" t="s">
        <v>5</v>
      </c>
      <c r="D15" s="18" t="s">
        <v>11</v>
      </c>
      <c r="E15" s="18" t="s">
        <v>5</v>
      </c>
      <c r="F15" s="18" t="s">
        <v>11</v>
      </c>
      <c r="G15" s="20">
        <f t="shared" si="2"/>
        <v>1000000</v>
      </c>
      <c r="H15" s="21">
        <f t="shared" si="0"/>
        <v>0.1</v>
      </c>
      <c r="I15" s="22">
        <f t="shared" si="3"/>
        <v>31</v>
      </c>
      <c r="J15" s="23">
        <f t="shared" si="12"/>
        <v>8493.1490410985061</v>
      </c>
      <c r="K15" s="23">
        <f t="shared" si="4"/>
        <v>8493.15</v>
      </c>
      <c r="L15" s="23">
        <f t="shared" si="5"/>
        <v>104109.59</v>
      </c>
      <c r="M15" s="23">
        <f t="shared" si="6"/>
        <v>0</v>
      </c>
      <c r="N15" s="23">
        <f t="shared" si="7"/>
        <v>104109.59</v>
      </c>
      <c r="O15" s="23">
        <v>0</v>
      </c>
      <c r="P15" s="23"/>
      <c r="Q15" s="23">
        <f t="shared" si="13"/>
        <v>0</v>
      </c>
      <c r="R15" s="23">
        <f t="shared" si="8"/>
        <v>0</v>
      </c>
      <c r="S15" s="23">
        <f t="shared" si="9"/>
        <v>0</v>
      </c>
      <c r="T15" s="23">
        <f t="shared" si="10"/>
        <v>1000000</v>
      </c>
      <c r="V15" s="24">
        <f t="shared" si="11"/>
        <v>-9.5890099999999996E-4</v>
      </c>
    </row>
    <row r="16" spans="1:22" x14ac:dyDescent="0.25">
      <c r="A16" s="8">
        <f t="shared" si="1"/>
        <v>13</v>
      </c>
      <c r="B16" s="9">
        <v>43156</v>
      </c>
      <c r="C16" s="8" t="s">
        <v>11</v>
      </c>
      <c r="D16" s="8" t="s">
        <v>11</v>
      </c>
      <c r="E16" s="8" t="s">
        <v>5</v>
      </c>
      <c r="F16" s="8" t="s">
        <v>11</v>
      </c>
      <c r="G16" s="14">
        <f t="shared" si="2"/>
        <v>1000000</v>
      </c>
      <c r="H16" s="11">
        <f t="shared" si="0"/>
        <v>0.1</v>
      </c>
      <c r="I16" s="12">
        <f t="shared" si="3"/>
        <v>31</v>
      </c>
      <c r="J16" s="13">
        <f t="shared" si="12"/>
        <v>8493.1497260305059</v>
      </c>
      <c r="K16" s="13">
        <f t="shared" si="4"/>
        <v>8493.15</v>
      </c>
      <c r="L16" s="13">
        <f>IF(F16="Y",IF(N16&gt;=(K16+R15-S15),(K16+R15-S15),N16),IF(E16="Y",(K16+R15-S15),0))</f>
        <v>8493.15</v>
      </c>
      <c r="M16" s="13">
        <f t="shared" si="6"/>
        <v>0</v>
      </c>
      <c r="N16" s="13">
        <f t="shared" si="7"/>
        <v>8493.15</v>
      </c>
      <c r="O16" s="13">
        <v>0</v>
      </c>
      <c r="P16" s="13"/>
      <c r="Q16" s="13">
        <f t="shared" si="13"/>
        <v>0</v>
      </c>
      <c r="R16" s="13">
        <f t="shared" si="8"/>
        <v>0</v>
      </c>
      <c r="S16" s="13">
        <f t="shared" si="9"/>
        <v>0</v>
      </c>
      <c r="T16" s="13">
        <f t="shared" si="10"/>
        <v>1000000</v>
      </c>
      <c r="V16" s="24">
        <f t="shared" si="11"/>
        <v>-2.7396899999999999E-4</v>
      </c>
    </row>
    <row r="17" spans="1:22" x14ac:dyDescent="0.25">
      <c r="A17" s="8">
        <f t="shared" si="1"/>
        <v>14</v>
      </c>
      <c r="B17" s="9">
        <v>43184</v>
      </c>
      <c r="C17" s="8" t="s">
        <v>11</v>
      </c>
      <c r="D17" s="8" t="s">
        <v>11</v>
      </c>
      <c r="E17" s="8" t="s">
        <v>5</v>
      </c>
      <c r="F17" s="8" t="s">
        <v>11</v>
      </c>
      <c r="G17" s="14">
        <f t="shared" si="2"/>
        <v>1000000</v>
      </c>
      <c r="H17" s="11">
        <f t="shared" si="0"/>
        <v>0.1</v>
      </c>
      <c r="I17" s="12">
        <f t="shared" si="3"/>
        <v>28</v>
      </c>
      <c r="J17" s="13">
        <f t="shared" si="12"/>
        <v>7671.2326027433292</v>
      </c>
      <c r="K17" s="13">
        <f t="shared" si="4"/>
        <v>7671.23</v>
      </c>
      <c r="L17" s="13">
        <f>IF(F17="Y",IF(N17&gt;=(K17+R16-S16),(K17+R16-S16),N17),IF(E17="Y",(K17+R16-S16),0))</f>
        <v>7671.23</v>
      </c>
      <c r="M17" s="13">
        <f t="shared" si="6"/>
        <v>0</v>
      </c>
      <c r="N17" s="13">
        <f t="shared" si="7"/>
        <v>7671.23</v>
      </c>
      <c r="O17" s="13">
        <v>0</v>
      </c>
      <c r="P17" s="13"/>
      <c r="Q17" s="13">
        <f t="shared" si="13"/>
        <v>0</v>
      </c>
      <c r="R17" s="13">
        <f t="shared" si="8"/>
        <v>0</v>
      </c>
      <c r="S17" s="13">
        <f t="shared" si="9"/>
        <v>0</v>
      </c>
      <c r="T17" s="13">
        <f t="shared" si="10"/>
        <v>1000000</v>
      </c>
      <c r="V17" s="24">
        <f t="shared" si="11"/>
        <v>2.6027429999999998E-3</v>
      </c>
    </row>
    <row r="18" spans="1:22" x14ac:dyDescent="0.25">
      <c r="A18" s="8">
        <f t="shared" si="1"/>
        <v>15</v>
      </c>
      <c r="B18" s="9">
        <v>43215</v>
      </c>
      <c r="C18" s="8" t="s">
        <v>11</v>
      </c>
      <c r="D18" s="8" t="s">
        <v>11</v>
      </c>
      <c r="E18" s="8" t="s">
        <v>5</v>
      </c>
      <c r="F18" s="8" t="s">
        <v>5</v>
      </c>
      <c r="G18" s="14">
        <f t="shared" si="2"/>
        <v>1000000</v>
      </c>
      <c r="H18" s="11">
        <f t="shared" si="0"/>
        <v>0.1</v>
      </c>
      <c r="I18" s="12">
        <f t="shared" si="3"/>
        <v>31</v>
      </c>
      <c r="J18" s="13">
        <f t="shared" si="12"/>
        <v>8493.1532876745059</v>
      </c>
      <c r="K18" s="13">
        <f t="shared" si="4"/>
        <v>8493.15</v>
      </c>
      <c r="L18" s="13">
        <f>IF(F18="Y",IF(N18&gt;=(K18+R17-S17),(K18+R17-S17),N18),IF(E18="Y",(K18+R17-S17),0))</f>
        <v>8493.15</v>
      </c>
      <c r="M18" s="13">
        <f t="shared" si="6"/>
        <v>110218.90000000001</v>
      </c>
      <c r="N18" s="13">
        <f t="shared" si="7"/>
        <v>118712.05</v>
      </c>
      <c r="O18" s="13">
        <v>0</v>
      </c>
      <c r="P18" s="13"/>
      <c r="Q18" s="13">
        <f t="shared" si="13"/>
        <v>0</v>
      </c>
      <c r="R18" s="13">
        <f t="shared" si="8"/>
        <v>0</v>
      </c>
      <c r="S18" s="13">
        <f t="shared" si="9"/>
        <v>0</v>
      </c>
      <c r="T18" s="13">
        <f t="shared" si="10"/>
        <v>889781.1</v>
      </c>
      <c r="V18" s="24">
        <f t="shared" si="11"/>
        <v>3.2876749999999999E-3</v>
      </c>
    </row>
    <row r="19" spans="1:22" x14ac:dyDescent="0.25">
      <c r="A19" s="8">
        <f t="shared" si="1"/>
        <v>16</v>
      </c>
      <c r="B19" s="9">
        <v>43245</v>
      </c>
      <c r="C19" s="8" t="s">
        <v>11</v>
      </c>
      <c r="D19" s="8" t="s">
        <v>11</v>
      </c>
      <c r="E19" s="8" t="s">
        <v>5</v>
      </c>
      <c r="F19" s="8" t="s">
        <v>11</v>
      </c>
      <c r="G19" s="14">
        <f t="shared" si="2"/>
        <v>889781.1</v>
      </c>
      <c r="H19" s="11">
        <f t="shared" si="0"/>
        <v>0.1</v>
      </c>
      <c r="I19" s="12">
        <f t="shared" si="3"/>
        <v>30</v>
      </c>
      <c r="J19" s="13">
        <f t="shared" si="12"/>
        <v>7313.2726027434928</v>
      </c>
      <c r="K19" s="13">
        <f t="shared" si="4"/>
        <v>7313.27</v>
      </c>
      <c r="L19" s="13">
        <f t="shared" ref="L19:L50" si="14">IF(F19="Y",IF(N19&gt;=(K19+R18-S18),(K19+R18-S18),N19),IF(E19="Y",(K19+R18-S18),0))</f>
        <v>7313.27</v>
      </c>
      <c r="M19" s="13">
        <f t="shared" si="6"/>
        <v>0</v>
      </c>
      <c r="N19" s="13">
        <f t="shared" si="7"/>
        <v>7313.27</v>
      </c>
      <c r="O19" s="13">
        <v>0</v>
      </c>
      <c r="P19" s="13"/>
      <c r="Q19" s="13">
        <f t="shared" si="13"/>
        <v>0</v>
      </c>
      <c r="R19" s="13">
        <f t="shared" si="8"/>
        <v>0</v>
      </c>
      <c r="S19" s="13">
        <f t="shared" si="9"/>
        <v>0</v>
      </c>
      <c r="T19" s="13">
        <f t="shared" si="10"/>
        <v>889781.1</v>
      </c>
      <c r="V19" s="24">
        <f t="shared" si="11"/>
        <v>2.6027429999999998E-3</v>
      </c>
    </row>
    <row r="20" spans="1:22" x14ac:dyDescent="0.25">
      <c r="A20" s="29">
        <f t="shared" si="1"/>
        <v>17</v>
      </c>
      <c r="B20" s="9">
        <v>43276</v>
      </c>
      <c r="C20" s="8" t="s">
        <v>11</v>
      </c>
      <c r="D20" s="29" t="s">
        <v>5</v>
      </c>
      <c r="E20" s="29" t="s">
        <v>11</v>
      </c>
      <c r="F20" s="29" t="s">
        <v>11</v>
      </c>
      <c r="G20" s="14">
        <f t="shared" si="2"/>
        <v>889781.1</v>
      </c>
      <c r="H20" s="11">
        <f t="shared" si="0"/>
        <v>0.1</v>
      </c>
      <c r="I20" s="12">
        <f t="shared" si="3"/>
        <v>31</v>
      </c>
      <c r="J20" s="13">
        <f t="shared" si="12"/>
        <v>7557.0475616471103</v>
      </c>
      <c r="K20" s="13">
        <f t="shared" si="4"/>
        <v>7557.05</v>
      </c>
      <c r="L20" s="13">
        <f t="shared" si="14"/>
        <v>0</v>
      </c>
      <c r="M20" s="13">
        <f t="shared" si="6"/>
        <v>0</v>
      </c>
      <c r="N20" s="13">
        <f t="shared" si="7"/>
        <v>0</v>
      </c>
      <c r="O20" s="13">
        <v>0</v>
      </c>
      <c r="P20" s="13"/>
      <c r="Q20" s="13">
        <f t="shared" si="13"/>
        <v>0</v>
      </c>
      <c r="R20" s="13">
        <f t="shared" si="8"/>
        <v>7557.05</v>
      </c>
      <c r="S20" s="13">
        <f t="shared" si="9"/>
        <v>7557.05</v>
      </c>
      <c r="T20" s="13">
        <f t="shared" si="10"/>
        <v>897338.15</v>
      </c>
      <c r="V20" s="24">
        <f t="shared" si="11"/>
        <v>-2.4383529999999999E-3</v>
      </c>
    </row>
    <row r="21" spans="1:22" x14ac:dyDescent="0.25">
      <c r="A21" s="8">
        <f t="shared" si="1"/>
        <v>18</v>
      </c>
      <c r="B21" s="9">
        <v>43306</v>
      </c>
      <c r="C21" s="8" t="s">
        <v>11</v>
      </c>
      <c r="D21" s="8" t="s">
        <v>11</v>
      </c>
      <c r="E21" s="8" t="s">
        <v>5</v>
      </c>
      <c r="F21" s="8" t="s">
        <v>5</v>
      </c>
      <c r="G21" s="14">
        <f t="shared" si="2"/>
        <v>897338.15</v>
      </c>
      <c r="H21" s="11">
        <f t="shared" si="0"/>
        <v>0.1</v>
      </c>
      <c r="I21" s="12">
        <f t="shared" si="3"/>
        <v>30</v>
      </c>
      <c r="J21" s="13">
        <f t="shared" si="12"/>
        <v>7375.3796164415207</v>
      </c>
      <c r="K21" s="13">
        <f t="shared" si="4"/>
        <v>7375.38</v>
      </c>
      <c r="L21" s="13">
        <f t="shared" si="14"/>
        <v>7375.38</v>
      </c>
      <c r="M21" s="13">
        <f t="shared" si="6"/>
        <v>111336.67</v>
      </c>
      <c r="N21" s="13">
        <f t="shared" si="7"/>
        <v>118712.05</v>
      </c>
      <c r="O21" s="13">
        <v>0</v>
      </c>
      <c r="P21" s="13"/>
      <c r="Q21" s="13">
        <f t="shared" si="13"/>
        <v>0</v>
      </c>
      <c r="R21" s="13">
        <f t="shared" si="8"/>
        <v>0</v>
      </c>
      <c r="S21" s="13">
        <f t="shared" si="9"/>
        <v>0</v>
      </c>
      <c r="T21" s="13">
        <f t="shared" si="10"/>
        <v>786001.48</v>
      </c>
      <c r="V21" s="24">
        <f t="shared" si="11"/>
        <v>-3.8355799999999999E-4</v>
      </c>
    </row>
    <row r="22" spans="1:22" x14ac:dyDescent="0.25">
      <c r="A22" s="8">
        <f t="shared" si="1"/>
        <v>19</v>
      </c>
      <c r="B22" s="9">
        <v>43337</v>
      </c>
      <c r="C22" s="8" t="s">
        <v>11</v>
      </c>
      <c r="D22" s="8" t="s">
        <v>11</v>
      </c>
      <c r="E22" s="8" t="s">
        <v>5</v>
      </c>
      <c r="F22" s="8" t="s">
        <v>11</v>
      </c>
      <c r="G22" s="14">
        <f t="shared" si="2"/>
        <v>786001.48</v>
      </c>
      <c r="H22" s="11">
        <f t="shared" si="0"/>
        <v>0.1</v>
      </c>
      <c r="I22" s="12">
        <f t="shared" si="3"/>
        <v>31</v>
      </c>
      <c r="J22" s="13">
        <f t="shared" si="12"/>
        <v>6675.628624661178</v>
      </c>
      <c r="K22" s="13">
        <f t="shared" si="4"/>
        <v>6675.63</v>
      </c>
      <c r="L22" s="13">
        <f t="shared" si="14"/>
        <v>6675.63</v>
      </c>
      <c r="M22" s="13">
        <f t="shared" si="6"/>
        <v>0</v>
      </c>
      <c r="N22" s="13">
        <f t="shared" si="7"/>
        <v>6675.63</v>
      </c>
      <c r="O22" s="13">
        <v>0</v>
      </c>
      <c r="P22" s="13"/>
      <c r="Q22" s="13">
        <f t="shared" si="13"/>
        <v>0</v>
      </c>
      <c r="R22" s="13">
        <f t="shared" si="8"/>
        <v>0</v>
      </c>
      <c r="S22" s="13">
        <f t="shared" si="9"/>
        <v>0</v>
      </c>
      <c r="T22" s="13">
        <f t="shared" si="10"/>
        <v>786001.48</v>
      </c>
      <c r="V22" s="24">
        <f t="shared" si="11"/>
        <v>-1.3753389999999999E-3</v>
      </c>
    </row>
    <row r="23" spans="1:22" x14ac:dyDescent="0.25">
      <c r="A23" s="8">
        <f t="shared" si="1"/>
        <v>20</v>
      </c>
      <c r="B23" s="9">
        <v>43368</v>
      </c>
      <c r="C23" s="8" t="s">
        <v>11</v>
      </c>
      <c r="D23" s="8" t="s">
        <v>11</v>
      </c>
      <c r="E23" s="8" t="s">
        <v>5</v>
      </c>
      <c r="F23" s="8" t="s">
        <v>11</v>
      </c>
      <c r="G23" s="14">
        <f t="shared" si="2"/>
        <v>786001.48</v>
      </c>
      <c r="H23" s="11">
        <f t="shared" si="0"/>
        <v>0.1</v>
      </c>
      <c r="I23" s="12">
        <f t="shared" si="3"/>
        <v>31</v>
      </c>
      <c r="J23" s="13">
        <f t="shared" si="12"/>
        <v>6675.6276328801778</v>
      </c>
      <c r="K23" s="13">
        <f t="shared" si="4"/>
        <v>6675.63</v>
      </c>
      <c r="L23" s="13">
        <f t="shared" si="14"/>
        <v>6675.63</v>
      </c>
      <c r="M23" s="13">
        <f t="shared" si="6"/>
        <v>0</v>
      </c>
      <c r="N23" s="13">
        <f t="shared" si="7"/>
        <v>6675.63</v>
      </c>
      <c r="O23" s="13">
        <v>0</v>
      </c>
      <c r="P23" s="13"/>
      <c r="Q23" s="13">
        <f t="shared" si="13"/>
        <v>0</v>
      </c>
      <c r="R23" s="13">
        <f t="shared" si="8"/>
        <v>0</v>
      </c>
      <c r="S23" s="13">
        <f t="shared" si="9"/>
        <v>0</v>
      </c>
      <c r="T23" s="13">
        <f t="shared" si="10"/>
        <v>786001.48</v>
      </c>
      <c r="V23" s="24">
        <f t="shared" si="11"/>
        <v>-2.3671199999999999E-3</v>
      </c>
    </row>
    <row r="24" spans="1:22" x14ac:dyDescent="0.25">
      <c r="A24" s="29">
        <f t="shared" si="1"/>
        <v>21</v>
      </c>
      <c r="B24" s="9">
        <v>43398</v>
      </c>
      <c r="C24" s="8" t="s">
        <v>11</v>
      </c>
      <c r="D24" s="29" t="s">
        <v>5</v>
      </c>
      <c r="E24" s="29" t="s">
        <v>11</v>
      </c>
      <c r="F24" s="29" t="s">
        <v>11</v>
      </c>
      <c r="G24" s="14">
        <f t="shared" si="2"/>
        <v>786001.48</v>
      </c>
      <c r="H24" s="11">
        <f t="shared" si="0"/>
        <v>0.1</v>
      </c>
      <c r="I24" s="12">
        <f t="shared" si="3"/>
        <v>30</v>
      </c>
      <c r="J24" s="13">
        <f t="shared" si="12"/>
        <v>6460.2837698663016</v>
      </c>
      <c r="K24" s="13">
        <f t="shared" si="4"/>
        <v>6460.28</v>
      </c>
      <c r="L24" s="13">
        <f t="shared" si="14"/>
        <v>0</v>
      </c>
      <c r="M24" s="13">
        <f t="shared" si="6"/>
        <v>0</v>
      </c>
      <c r="N24" s="13">
        <f t="shared" si="7"/>
        <v>0</v>
      </c>
      <c r="O24" s="13">
        <v>0</v>
      </c>
      <c r="P24" s="13"/>
      <c r="Q24" s="13">
        <f t="shared" si="13"/>
        <v>0</v>
      </c>
      <c r="R24" s="13">
        <f t="shared" si="8"/>
        <v>6460.28</v>
      </c>
      <c r="S24" s="13">
        <f t="shared" si="9"/>
        <v>6460.28</v>
      </c>
      <c r="T24" s="13">
        <f t="shared" si="10"/>
        <v>792461.76</v>
      </c>
      <c r="V24" s="24">
        <f t="shared" si="11"/>
        <v>3.7698660000000002E-3</v>
      </c>
    </row>
    <row r="25" spans="1:22" x14ac:dyDescent="0.25">
      <c r="A25" s="8">
        <f t="shared" si="1"/>
        <v>22</v>
      </c>
      <c r="B25" s="9">
        <v>43429</v>
      </c>
      <c r="C25" s="8" t="s">
        <v>11</v>
      </c>
      <c r="D25" s="8" t="s">
        <v>11</v>
      </c>
      <c r="E25" s="8" t="s">
        <v>5</v>
      </c>
      <c r="F25" s="8" t="s">
        <v>11</v>
      </c>
      <c r="G25" s="14">
        <f t="shared" si="2"/>
        <v>792461.76</v>
      </c>
      <c r="H25" s="11">
        <f t="shared" si="0"/>
        <v>0.1</v>
      </c>
      <c r="I25" s="12">
        <f t="shared" si="3"/>
        <v>31</v>
      </c>
      <c r="J25" s="13">
        <f t="shared" si="12"/>
        <v>6730.5009095920277</v>
      </c>
      <c r="K25" s="13">
        <f t="shared" si="4"/>
        <v>6730.5</v>
      </c>
      <c r="L25" s="13">
        <f t="shared" si="14"/>
        <v>6730.4999999999991</v>
      </c>
      <c r="M25" s="13">
        <f t="shared" si="6"/>
        <v>0</v>
      </c>
      <c r="N25" s="13">
        <f t="shared" si="7"/>
        <v>6730.4999999999991</v>
      </c>
      <c r="O25" s="13">
        <v>0</v>
      </c>
      <c r="P25" s="13"/>
      <c r="Q25" s="13">
        <f t="shared" si="13"/>
        <v>0</v>
      </c>
      <c r="R25" s="13">
        <f t="shared" si="8"/>
        <v>0</v>
      </c>
      <c r="S25" s="13">
        <f t="shared" si="9"/>
        <v>0</v>
      </c>
      <c r="T25" s="13">
        <f t="shared" si="10"/>
        <v>792461.76</v>
      </c>
      <c r="V25" s="24">
        <f t="shared" si="11"/>
        <v>9.0959199999999997E-4</v>
      </c>
    </row>
    <row r="26" spans="1:22" x14ac:dyDescent="0.25">
      <c r="A26" s="8">
        <f t="shared" si="1"/>
        <v>23</v>
      </c>
      <c r="B26" s="9">
        <v>43459</v>
      </c>
      <c r="C26" s="8" t="s">
        <v>11</v>
      </c>
      <c r="D26" s="8" t="s">
        <v>11</v>
      </c>
      <c r="E26" s="8" t="s">
        <v>5</v>
      </c>
      <c r="F26" s="8" t="s">
        <v>11</v>
      </c>
      <c r="G26" s="14">
        <f t="shared" si="2"/>
        <v>792461.76</v>
      </c>
      <c r="H26" s="11">
        <f t="shared" si="0"/>
        <v>0.1</v>
      </c>
      <c r="I26" s="12">
        <f t="shared" si="3"/>
        <v>30</v>
      </c>
      <c r="J26" s="13">
        <f t="shared" si="12"/>
        <v>6513.3852383591247</v>
      </c>
      <c r="K26" s="13">
        <f t="shared" si="4"/>
        <v>6513.39</v>
      </c>
      <c r="L26" s="13">
        <f t="shared" si="14"/>
        <v>6513.39</v>
      </c>
      <c r="M26" s="13">
        <f t="shared" si="6"/>
        <v>0</v>
      </c>
      <c r="N26" s="13">
        <f t="shared" si="7"/>
        <v>6513.39</v>
      </c>
      <c r="O26" s="13">
        <v>0</v>
      </c>
      <c r="P26" s="13"/>
      <c r="Q26" s="13">
        <f t="shared" si="13"/>
        <v>0</v>
      </c>
      <c r="R26" s="13">
        <f t="shared" si="8"/>
        <v>0</v>
      </c>
      <c r="S26" s="13">
        <f t="shared" si="9"/>
        <v>0</v>
      </c>
      <c r="T26" s="13">
        <f t="shared" si="10"/>
        <v>792461.76</v>
      </c>
      <c r="V26" s="24">
        <f t="shared" si="11"/>
        <v>-4.7616409999999996E-3</v>
      </c>
    </row>
    <row r="27" spans="1:22" x14ac:dyDescent="0.25">
      <c r="A27" s="8">
        <f t="shared" si="1"/>
        <v>24</v>
      </c>
      <c r="B27" s="9">
        <v>43490</v>
      </c>
      <c r="C27" s="8" t="s">
        <v>11</v>
      </c>
      <c r="D27" s="8" t="s">
        <v>11</v>
      </c>
      <c r="E27" s="8" t="s">
        <v>5</v>
      </c>
      <c r="F27" s="8" t="s">
        <v>5</v>
      </c>
      <c r="G27" s="14">
        <f t="shared" si="2"/>
        <v>792461.76</v>
      </c>
      <c r="H27" s="11">
        <f t="shared" si="0"/>
        <v>0.1</v>
      </c>
      <c r="I27" s="12">
        <f t="shared" si="3"/>
        <v>31</v>
      </c>
      <c r="J27" s="13">
        <f t="shared" si="12"/>
        <v>6730.4923780850277</v>
      </c>
      <c r="K27" s="13">
        <f t="shared" si="4"/>
        <v>6730.49</v>
      </c>
      <c r="L27" s="13">
        <f t="shared" si="14"/>
        <v>6730.49</v>
      </c>
      <c r="M27" s="13">
        <f t="shared" si="6"/>
        <v>111981.56</v>
      </c>
      <c r="N27" s="13">
        <f t="shared" si="7"/>
        <v>118712.05</v>
      </c>
      <c r="O27" s="13">
        <v>0</v>
      </c>
      <c r="P27" s="13"/>
      <c r="Q27" s="13">
        <f t="shared" si="13"/>
        <v>0</v>
      </c>
      <c r="R27" s="13">
        <f t="shared" si="8"/>
        <v>0</v>
      </c>
      <c r="S27" s="13">
        <f t="shared" si="9"/>
        <v>0</v>
      </c>
      <c r="T27" s="13">
        <f t="shared" si="10"/>
        <v>680480.2</v>
      </c>
      <c r="V27" s="24">
        <f t="shared" si="11"/>
        <v>2.3780849999999998E-3</v>
      </c>
    </row>
    <row r="28" spans="1:22" x14ac:dyDescent="0.25">
      <c r="A28" s="8">
        <f t="shared" si="1"/>
        <v>25</v>
      </c>
      <c r="B28" s="9">
        <v>43521</v>
      </c>
      <c r="C28" s="8" t="s">
        <v>11</v>
      </c>
      <c r="D28" s="8" t="s">
        <v>11</v>
      </c>
      <c r="E28" s="8" t="s">
        <v>5</v>
      </c>
      <c r="F28" s="8" t="s">
        <v>11</v>
      </c>
      <c r="G28" s="14">
        <f t="shared" si="2"/>
        <v>680480.2</v>
      </c>
      <c r="H28" s="11">
        <f t="shared" si="0"/>
        <v>0.1</v>
      </c>
      <c r="I28" s="12">
        <f t="shared" si="3"/>
        <v>31</v>
      </c>
      <c r="J28" s="13">
        <f t="shared" si="12"/>
        <v>5779.4232547973288</v>
      </c>
      <c r="K28" s="13">
        <f t="shared" si="4"/>
        <v>5779.42</v>
      </c>
      <c r="L28" s="13">
        <f t="shared" si="14"/>
        <v>5779.42</v>
      </c>
      <c r="M28" s="13">
        <f t="shared" si="6"/>
        <v>0</v>
      </c>
      <c r="N28" s="13">
        <f t="shared" si="7"/>
        <v>5779.42</v>
      </c>
      <c r="O28" s="13">
        <v>0</v>
      </c>
      <c r="P28" s="13"/>
      <c r="Q28" s="13">
        <f t="shared" si="13"/>
        <v>0</v>
      </c>
      <c r="R28" s="13">
        <f t="shared" si="8"/>
        <v>0</v>
      </c>
      <c r="S28" s="13">
        <f t="shared" si="9"/>
        <v>0</v>
      </c>
      <c r="T28" s="13">
        <f t="shared" si="10"/>
        <v>680480.2</v>
      </c>
      <c r="V28" s="24">
        <f t="shared" si="11"/>
        <v>3.2547969999999998E-3</v>
      </c>
    </row>
    <row r="29" spans="1:22" x14ac:dyDescent="0.25">
      <c r="A29" s="8">
        <f t="shared" si="1"/>
        <v>26</v>
      </c>
      <c r="B29" s="9">
        <v>43549</v>
      </c>
      <c r="C29" s="8" t="s">
        <v>11</v>
      </c>
      <c r="D29" s="8" t="s">
        <v>11</v>
      </c>
      <c r="E29" s="8" t="s">
        <v>5</v>
      </c>
      <c r="F29" s="8" t="s">
        <v>11</v>
      </c>
      <c r="G29" s="14">
        <f t="shared" si="2"/>
        <v>680480.2</v>
      </c>
      <c r="H29" s="11">
        <f t="shared" si="0"/>
        <v>0.1</v>
      </c>
      <c r="I29" s="12">
        <f t="shared" si="3"/>
        <v>28</v>
      </c>
      <c r="J29" s="13">
        <f t="shared" si="12"/>
        <v>5220.1253369887818</v>
      </c>
      <c r="K29" s="13">
        <f t="shared" si="4"/>
        <v>5220.13</v>
      </c>
      <c r="L29" s="13">
        <f t="shared" si="14"/>
        <v>5220.13</v>
      </c>
      <c r="M29" s="13">
        <f t="shared" si="6"/>
        <v>0</v>
      </c>
      <c r="N29" s="13">
        <f t="shared" si="7"/>
        <v>5220.13</v>
      </c>
      <c r="O29" s="13">
        <v>0</v>
      </c>
      <c r="P29" s="13"/>
      <c r="Q29" s="13">
        <f t="shared" si="13"/>
        <v>0</v>
      </c>
      <c r="R29" s="13">
        <f t="shared" si="8"/>
        <v>0</v>
      </c>
      <c r="S29" s="13">
        <f t="shared" si="9"/>
        <v>0</v>
      </c>
      <c r="T29" s="13">
        <f t="shared" si="10"/>
        <v>680480.2</v>
      </c>
      <c r="V29" s="24">
        <f t="shared" si="11"/>
        <v>-4.6630109999999999E-3</v>
      </c>
    </row>
    <row r="30" spans="1:22" x14ac:dyDescent="0.25">
      <c r="A30" s="8">
        <f t="shared" si="1"/>
        <v>27</v>
      </c>
      <c r="B30" s="9">
        <v>43580</v>
      </c>
      <c r="C30" s="8" t="s">
        <v>11</v>
      </c>
      <c r="D30" s="8" t="s">
        <v>11</v>
      </c>
      <c r="E30" s="8" t="s">
        <v>5</v>
      </c>
      <c r="F30" s="8" t="s">
        <v>5</v>
      </c>
      <c r="G30" s="14">
        <f t="shared" si="2"/>
        <v>680480.2</v>
      </c>
      <c r="H30" s="11">
        <f t="shared" si="0"/>
        <v>0.1</v>
      </c>
      <c r="I30" s="12">
        <f t="shared" si="3"/>
        <v>31</v>
      </c>
      <c r="J30" s="13">
        <f t="shared" si="12"/>
        <v>5779.4162137013291</v>
      </c>
      <c r="K30" s="13">
        <f t="shared" si="4"/>
        <v>5779.42</v>
      </c>
      <c r="L30" s="13">
        <f t="shared" si="14"/>
        <v>5779.42</v>
      </c>
      <c r="M30" s="13">
        <f t="shared" si="6"/>
        <v>112932.63</v>
      </c>
      <c r="N30" s="13">
        <f t="shared" si="7"/>
        <v>118712.05</v>
      </c>
      <c r="O30" s="13">
        <v>0</v>
      </c>
      <c r="P30" s="13"/>
      <c r="Q30" s="13">
        <f t="shared" si="13"/>
        <v>0</v>
      </c>
      <c r="R30" s="13">
        <f t="shared" si="8"/>
        <v>0</v>
      </c>
      <c r="S30" s="13">
        <f t="shared" si="9"/>
        <v>0</v>
      </c>
      <c r="T30" s="13">
        <f t="shared" si="10"/>
        <v>567547.56999999995</v>
      </c>
      <c r="V30" s="24">
        <f t="shared" si="11"/>
        <v>-3.7862989999999999E-3</v>
      </c>
    </row>
    <row r="31" spans="1:22" x14ac:dyDescent="0.25">
      <c r="A31" s="8">
        <f t="shared" si="1"/>
        <v>28</v>
      </c>
      <c r="B31" s="9">
        <v>43610</v>
      </c>
      <c r="C31" s="8" t="s">
        <v>11</v>
      </c>
      <c r="D31" s="8" t="s">
        <v>11</v>
      </c>
      <c r="E31" s="8" t="s">
        <v>5</v>
      </c>
      <c r="F31" s="8" t="s">
        <v>11</v>
      </c>
      <c r="G31" s="14">
        <f t="shared" si="2"/>
        <v>567547.56999999995</v>
      </c>
      <c r="H31" s="11">
        <f t="shared" si="0"/>
        <v>0.1</v>
      </c>
      <c r="I31" s="12">
        <f t="shared" si="3"/>
        <v>30</v>
      </c>
      <c r="J31" s="13">
        <f t="shared" si="12"/>
        <v>4664.7707616462048</v>
      </c>
      <c r="K31" s="13">
        <f t="shared" si="4"/>
        <v>4664.7700000000004</v>
      </c>
      <c r="L31" s="13">
        <f t="shared" si="14"/>
        <v>4664.7700000000004</v>
      </c>
      <c r="M31" s="13">
        <f t="shared" si="6"/>
        <v>0</v>
      </c>
      <c r="N31" s="13">
        <f t="shared" si="7"/>
        <v>4664.7700000000004</v>
      </c>
      <c r="O31" s="13">
        <v>0</v>
      </c>
      <c r="P31" s="13"/>
      <c r="Q31" s="13">
        <f t="shared" si="13"/>
        <v>0</v>
      </c>
      <c r="R31" s="13">
        <f t="shared" si="8"/>
        <v>0</v>
      </c>
      <c r="S31" s="13">
        <f t="shared" si="9"/>
        <v>0</v>
      </c>
      <c r="T31" s="13">
        <f t="shared" si="10"/>
        <v>567547.56999999995</v>
      </c>
      <c r="V31" s="24">
        <f t="shared" si="11"/>
        <v>7.6164600000000005E-4</v>
      </c>
    </row>
    <row r="32" spans="1:22" x14ac:dyDescent="0.25">
      <c r="A32" s="29">
        <f t="shared" si="1"/>
        <v>29</v>
      </c>
      <c r="B32" s="9">
        <v>43641</v>
      </c>
      <c r="C32" s="8" t="s">
        <v>11</v>
      </c>
      <c r="D32" s="29" t="s">
        <v>5</v>
      </c>
      <c r="E32" s="29" t="s">
        <v>11</v>
      </c>
      <c r="F32" s="29" t="s">
        <v>11</v>
      </c>
      <c r="G32" s="14">
        <f t="shared" si="2"/>
        <v>567547.56999999995</v>
      </c>
      <c r="H32" s="11">
        <f t="shared" si="0"/>
        <v>0.1</v>
      </c>
      <c r="I32" s="12">
        <f t="shared" si="3"/>
        <v>31</v>
      </c>
      <c r="J32" s="13">
        <f t="shared" si="12"/>
        <v>4820.2677945227124</v>
      </c>
      <c r="K32" s="13">
        <f t="shared" si="4"/>
        <v>4820.2700000000004</v>
      </c>
      <c r="L32" s="13">
        <f t="shared" si="14"/>
        <v>0</v>
      </c>
      <c r="M32" s="13">
        <f t="shared" si="6"/>
        <v>0</v>
      </c>
      <c r="N32" s="13">
        <f t="shared" si="7"/>
        <v>0</v>
      </c>
      <c r="O32" s="13">
        <v>0</v>
      </c>
      <c r="P32" s="13"/>
      <c r="Q32" s="13">
        <f t="shared" si="13"/>
        <v>0</v>
      </c>
      <c r="R32" s="13">
        <f t="shared" si="8"/>
        <v>4820.2700000000004</v>
      </c>
      <c r="S32" s="13">
        <f t="shared" si="9"/>
        <v>4820.2700000000004</v>
      </c>
      <c r="T32" s="13">
        <f t="shared" si="10"/>
        <v>572367.84</v>
      </c>
      <c r="V32" s="24">
        <f t="shared" si="11"/>
        <v>-2.205477E-3</v>
      </c>
    </row>
    <row r="33" spans="1:22" x14ac:dyDescent="0.25">
      <c r="A33" s="8">
        <f t="shared" si="1"/>
        <v>30</v>
      </c>
      <c r="B33" s="9">
        <v>43671</v>
      </c>
      <c r="C33" s="8" t="s">
        <v>11</v>
      </c>
      <c r="D33" s="8" t="s">
        <v>11</v>
      </c>
      <c r="E33" s="8" t="s">
        <v>5</v>
      </c>
      <c r="F33" s="8" t="s">
        <v>5</v>
      </c>
      <c r="G33" s="14">
        <f t="shared" si="2"/>
        <v>572367.84</v>
      </c>
      <c r="H33" s="11">
        <f t="shared" si="0"/>
        <v>0.1</v>
      </c>
      <c r="I33" s="12">
        <f t="shared" si="3"/>
        <v>30</v>
      </c>
      <c r="J33" s="13">
        <f t="shared" si="12"/>
        <v>4704.3910000024525</v>
      </c>
      <c r="K33" s="13">
        <f t="shared" si="4"/>
        <v>4704.3900000000003</v>
      </c>
      <c r="L33" s="13">
        <f t="shared" si="14"/>
        <v>4704.3899999999994</v>
      </c>
      <c r="M33" s="13">
        <f t="shared" si="6"/>
        <v>114007.66</v>
      </c>
      <c r="N33" s="13">
        <f t="shared" si="7"/>
        <v>118712.05</v>
      </c>
      <c r="O33" s="13">
        <v>0</v>
      </c>
      <c r="P33" s="13"/>
      <c r="Q33" s="13">
        <f t="shared" si="13"/>
        <v>0</v>
      </c>
      <c r="R33" s="13">
        <f t="shared" si="8"/>
        <v>0</v>
      </c>
      <c r="S33" s="13">
        <f t="shared" si="9"/>
        <v>0</v>
      </c>
      <c r="T33" s="13">
        <f t="shared" si="10"/>
        <v>458360.17999999993</v>
      </c>
      <c r="V33" s="24">
        <f t="shared" si="11"/>
        <v>1.0000020000000001E-3</v>
      </c>
    </row>
    <row r="34" spans="1:22" x14ac:dyDescent="0.25">
      <c r="A34" s="8">
        <f t="shared" si="1"/>
        <v>31</v>
      </c>
      <c r="B34" s="9">
        <v>43702</v>
      </c>
      <c r="C34" s="8" t="s">
        <v>11</v>
      </c>
      <c r="D34" s="8" t="s">
        <v>11</v>
      </c>
      <c r="E34" s="8" t="s">
        <v>5</v>
      </c>
      <c r="F34" s="8" t="s">
        <v>11</v>
      </c>
      <c r="G34" s="14">
        <f t="shared" si="2"/>
        <v>458360.17999999993</v>
      </c>
      <c r="H34" s="11">
        <f t="shared" si="0"/>
        <v>0.1</v>
      </c>
      <c r="I34" s="12">
        <f t="shared" si="3"/>
        <v>31</v>
      </c>
      <c r="J34" s="13">
        <f t="shared" si="12"/>
        <v>3892.923076714329</v>
      </c>
      <c r="K34" s="13">
        <f t="shared" si="4"/>
        <v>3892.92</v>
      </c>
      <c r="L34" s="13">
        <f t="shared" si="14"/>
        <v>3892.92</v>
      </c>
      <c r="M34" s="13">
        <f t="shared" si="6"/>
        <v>0</v>
      </c>
      <c r="N34" s="13">
        <f t="shared" si="7"/>
        <v>3892.92</v>
      </c>
      <c r="O34" s="13">
        <v>0</v>
      </c>
      <c r="P34" s="13"/>
      <c r="Q34" s="13">
        <f t="shared" si="13"/>
        <v>0</v>
      </c>
      <c r="R34" s="13">
        <f t="shared" si="8"/>
        <v>0</v>
      </c>
      <c r="S34" s="13">
        <f t="shared" si="9"/>
        <v>0</v>
      </c>
      <c r="T34" s="13">
        <f t="shared" si="10"/>
        <v>458360.17999999993</v>
      </c>
      <c r="V34" s="24">
        <f t="shared" si="11"/>
        <v>3.0767139999999999E-3</v>
      </c>
    </row>
    <row r="35" spans="1:22" x14ac:dyDescent="0.25">
      <c r="A35" s="8">
        <f t="shared" si="1"/>
        <v>32</v>
      </c>
      <c r="B35" s="9">
        <v>43733</v>
      </c>
      <c r="C35" s="8" t="s">
        <v>11</v>
      </c>
      <c r="D35" s="8" t="s">
        <v>11</v>
      </c>
      <c r="E35" s="8" t="s">
        <v>5</v>
      </c>
      <c r="F35" s="8" t="s">
        <v>11</v>
      </c>
      <c r="G35" s="14">
        <f t="shared" si="2"/>
        <v>458360.17999999993</v>
      </c>
      <c r="H35" s="11">
        <f t="shared" si="0"/>
        <v>0.1</v>
      </c>
      <c r="I35" s="12">
        <f t="shared" si="3"/>
        <v>31</v>
      </c>
      <c r="J35" s="13">
        <f t="shared" si="12"/>
        <v>3892.925153426329</v>
      </c>
      <c r="K35" s="13">
        <f t="shared" si="4"/>
        <v>3892.93</v>
      </c>
      <c r="L35" s="13">
        <f t="shared" si="14"/>
        <v>3892.93</v>
      </c>
      <c r="M35" s="13">
        <f t="shared" si="6"/>
        <v>0</v>
      </c>
      <c r="N35" s="13">
        <f t="shared" si="7"/>
        <v>3892.93</v>
      </c>
      <c r="O35" s="13">
        <v>0</v>
      </c>
      <c r="P35" s="13"/>
      <c r="Q35" s="13">
        <f t="shared" si="13"/>
        <v>0</v>
      </c>
      <c r="R35" s="13">
        <f t="shared" si="8"/>
        <v>0</v>
      </c>
      <c r="S35" s="13">
        <f t="shared" si="9"/>
        <v>0</v>
      </c>
      <c r="T35" s="13">
        <f t="shared" si="10"/>
        <v>458360.17999999993</v>
      </c>
      <c r="V35" s="24">
        <f t="shared" si="11"/>
        <v>-4.8465740000000002E-3</v>
      </c>
    </row>
    <row r="36" spans="1:22" x14ac:dyDescent="0.25">
      <c r="A36" s="29">
        <f t="shared" si="1"/>
        <v>33</v>
      </c>
      <c r="B36" s="9">
        <v>43763</v>
      </c>
      <c r="C36" s="8" t="s">
        <v>11</v>
      </c>
      <c r="D36" s="29" t="s">
        <v>5</v>
      </c>
      <c r="E36" s="29" t="s">
        <v>11</v>
      </c>
      <c r="F36" s="29" t="s">
        <v>11</v>
      </c>
      <c r="G36" s="14">
        <f t="shared" si="2"/>
        <v>458360.17999999993</v>
      </c>
      <c r="H36" s="11">
        <f t="shared" si="0"/>
        <v>0.1</v>
      </c>
      <c r="I36" s="12">
        <f t="shared" si="3"/>
        <v>30</v>
      </c>
      <c r="J36" s="13">
        <f t="shared" si="12"/>
        <v>3767.3390986314789</v>
      </c>
      <c r="K36" s="13">
        <f t="shared" si="4"/>
        <v>3767.34</v>
      </c>
      <c r="L36" s="13">
        <f t="shared" si="14"/>
        <v>0</v>
      </c>
      <c r="M36" s="13">
        <f t="shared" si="6"/>
        <v>0</v>
      </c>
      <c r="N36" s="13">
        <f t="shared" si="7"/>
        <v>0</v>
      </c>
      <c r="O36" s="13">
        <v>0</v>
      </c>
      <c r="P36" s="13"/>
      <c r="Q36" s="13">
        <f t="shared" si="13"/>
        <v>0</v>
      </c>
      <c r="R36" s="13">
        <f t="shared" si="8"/>
        <v>3767.34</v>
      </c>
      <c r="S36" s="13">
        <f t="shared" si="9"/>
        <v>3767.34</v>
      </c>
      <c r="T36" s="13">
        <f t="shared" si="10"/>
        <v>462127.51999999996</v>
      </c>
      <c r="V36" s="24">
        <f t="shared" si="11"/>
        <v>-9.0136899999999995E-4</v>
      </c>
    </row>
    <row r="37" spans="1:22" x14ac:dyDescent="0.25">
      <c r="A37" s="8">
        <f t="shared" si="1"/>
        <v>34</v>
      </c>
      <c r="B37" s="9">
        <v>43794</v>
      </c>
      <c r="C37" s="8" t="s">
        <v>11</v>
      </c>
      <c r="D37" s="8" t="s">
        <v>11</v>
      </c>
      <c r="E37" s="8" t="s">
        <v>5</v>
      </c>
      <c r="F37" s="8" t="s">
        <v>11</v>
      </c>
      <c r="G37" s="14">
        <f t="shared" si="2"/>
        <v>462127.51999999996</v>
      </c>
      <c r="H37" s="11">
        <f t="shared" si="0"/>
        <v>0.1</v>
      </c>
      <c r="I37" s="12">
        <f t="shared" si="3"/>
        <v>31</v>
      </c>
      <c r="J37" s="13">
        <f t="shared" si="12"/>
        <v>3924.9177616446982</v>
      </c>
      <c r="K37" s="13">
        <f t="shared" si="4"/>
        <v>3924.92</v>
      </c>
      <c r="L37" s="13">
        <f t="shared" si="14"/>
        <v>3924.92</v>
      </c>
      <c r="M37" s="13">
        <f t="shared" si="6"/>
        <v>0</v>
      </c>
      <c r="N37" s="13">
        <f t="shared" si="7"/>
        <v>3924.92</v>
      </c>
      <c r="O37" s="13">
        <v>0</v>
      </c>
      <c r="P37" s="13"/>
      <c r="Q37" s="13">
        <f t="shared" si="13"/>
        <v>0</v>
      </c>
      <c r="R37" s="13">
        <f t="shared" si="8"/>
        <v>0</v>
      </c>
      <c r="S37" s="13">
        <f t="shared" si="9"/>
        <v>0</v>
      </c>
      <c r="T37" s="13">
        <f t="shared" si="10"/>
        <v>462127.51999999996</v>
      </c>
      <c r="V37" s="24">
        <f t="shared" si="11"/>
        <v>-2.238355E-3</v>
      </c>
    </row>
    <row r="38" spans="1:22" x14ac:dyDescent="0.25">
      <c r="A38" s="8">
        <f t="shared" si="1"/>
        <v>35</v>
      </c>
      <c r="B38" s="9">
        <v>43824</v>
      </c>
      <c r="C38" s="8" t="s">
        <v>11</v>
      </c>
      <c r="D38" s="8" t="s">
        <v>11</v>
      </c>
      <c r="E38" s="8" t="s">
        <v>5</v>
      </c>
      <c r="F38" s="8" t="s">
        <v>11</v>
      </c>
      <c r="G38" s="14">
        <f t="shared" si="2"/>
        <v>462127.51999999996</v>
      </c>
      <c r="H38" s="11">
        <f t="shared" si="0"/>
        <v>0.1</v>
      </c>
      <c r="I38" s="12">
        <f t="shared" si="3"/>
        <v>30</v>
      </c>
      <c r="J38" s="13">
        <f t="shared" si="12"/>
        <v>3798.306145206644</v>
      </c>
      <c r="K38" s="13">
        <f t="shared" si="4"/>
        <v>3798.31</v>
      </c>
      <c r="L38" s="13">
        <f t="shared" si="14"/>
        <v>3798.31</v>
      </c>
      <c r="M38" s="13">
        <f t="shared" si="6"/>
        <v>0</v>
      </c>
      <c r="N38" s="13">
        <f t="shared" si="7"/>
        <v>3798.31</v>
      </c>
      <c r="O38" s="13">
        <v>0</v>
      </c>
      <c r="P38" s="13"/>
      <c r="Q38" s="13">
        <f t="shared" si="13"/>
        <v>0</v>
      </c>
      <c r="R38" s="13">
        <f t="shared" si="8"/>
        <v>0</v>
      </c>
      <c r="S38" s="13">
        <f t="shared" si="9"/>
        <v>0</v>
      </c>
      <c r="T38" s="13">
        <f t="shared" si="10"/>
        <v>462127.51999999996</v>
      </c>
      <c r="V38" s="24">
        <f t="shared" si="11"/>
        <v>-3.854793E-3</v>
      </c>
    </row>
    <row r="39" spans="1:22" x14ac:dyDescent="0.25">
      <c r="A39" s="8">
        <f t="shared" si="1"/>
        <v>36</v>
      </c>
      <c r="B39" s="9">
        <v>43855</v>
      </c>
      <c r="C39" s="8" t="s">
        <v>11</v>
      </c>
      <c r="D39" s="8" t="s">
        <v>11</v>
      </c>
      <c r="E39" s="8" t="s">
        <v>5</v>
      </c>
      <c r="F39" s="8" t="s">
        <v>5</v>
      </c>
      <c r="G39" s="14">
        <f t="shared" si="2"/>
        <v>462127.51999999996</v>
      </c>
      <c r="H39" s="11">
        <f t="shared" si="0"/>
        <v>0.1</v>
      </c>
      <c r="I39" s="12">
        <f t="shared" si="3"/>
        <v>31</v>
      </c>
      <c r="J39" s="13">
        <f t="shared" si="12"/>
        <v>3924.9148082206984</v>
      </c>
      <c r="K39" s="13">
        <f t="shared" si="4"/>
        <v>3924.91</v>
      </c>
      <c r="L39" s="13">
        <f t="shared" si="14"/>
        <v>3924.91</v>
      </c>
      <c r="M39" s="13">
        <f t="shared" si="6"/>
        <v>114787.14</v>
      </c>
      <c r="N39" s="13">
        <f t="shared" si="7"/>
        <v>118712.05</v>
      </c>
      <c r="O39" s="13">
        <v>0</v>
      </c>
      <c r="P39" s="13"/>
      <c r="Q39" s="13">
        <f t="shared" si="13"/>
        <v>0</v>
      </c>
      <c r="R39" s="13">
        <f t="shared" si="8"/>
        <v>0</v>
      </c>
      <c r="S39" s="13">
        <f t="shared" si="9"/>
        <v>0</v>
      </c>
      <c r="T39" s="13">
        <f t="shared" si="10"/>
        <v>347340.37999999995</v>
      </c>
      <c r="V39" s="24">
        <f t="shared" si="11"/>
        <v>4.8082209999999997E-3</v>
      </c>
    </row>
    <row r="40" spans="1:22" x14ac:dyDescent="0.25">
      <c r="A40" s="8">
        <f t="shared" si="1"/>
        <v>37</v>
      </c>
      <c r="B40" s="9">
        <v>43886</v>
      </c>
      <c r="C40" s="8" t="s">
        <v>11</v>
      </c>
      <c r="D40" s="8" t="s">
        <v>11</v>
      </c>
      <c r="E40" s="8" t="s">
        <v>5</v>
      </c>
      <c r="F40" s="8" t="s">
        <v>11</v>
      </c>
      <c r="G40" s="14">
        <f t="shared" si="2"/>
        <v>347340.37999999995</v>
      </c>
      <c r="H40" s="11">
        <f t="shared" si="0"/>
        <v>0.1</v>
      </c>
      <c r="I40" s="12">
        <f t="shared" si="3"/>
        <v>31</v>
      </c>
      <c r="J40" s="13">
        <f t="shared" si="12"/>
        <v>2950.0189945223697</v>
      </c>
      <c r="K40" s="13">
        <f t="shared" si="4"/>
        <v>2950.02</v>
      </c>
      <c r="L40" s="13">
        <f t="shared" si="14"/>
        <v>2950.02</v>
      </c>
      <c r="M40" s="13">
        <f t="shared" si="6"/>
        <v>0</v>
      </c>
      <c r="N40" s="13">
        <f t="shared" si="7"/>
        <v>2950.02</v>
      </c>
      <c r="O40" s="13">
        <v>0</v>
      </c>
      <c r="P40" s="13"/>
      <c r="Q40" s="13">
        <f t="shared" si="13"/>
        <v>0</v>
      </c>
      <c r="R40" s="13">
        <f t="shared" si="8"/>
        <v>0</v>
      </c>
      <c r="S40" s="13">
        <f t="shared" si="9"/>
        <v>0</v>
      </c>
      <c r="T40" s="13">
        <f t="shared" si="10"/>
        <v>347340.37999999995</v>
      </c>
      <c r="V40" s="24">
        <f t="shared" si="11"/>
        <v>-1.005478E-3</v>
      </c>
    </row>
    <row r="41" spans="1:22" x14ac:dyDescent="0.25">
      <c r="A41" s="8">
        <f t="shared" si="1"/>
        <v>38</v>
      </c>
      <c r="B41" s="9">
        <v>43915</v>
      </c>
      <c r="C41" s="8" t="s">
        <v>11</v>
      </c>
      <c r="D41" s="8" t="s">
        <v>11</v>
      </c>
      <c r="E41" s="8" t="s">
        <v>5</v>
      </c>
      <c r="F41" s="8" t="s">
        <v>11</v>
      </c>
      <c r="G41" s="14">
        <f t="shared" si="2"/>
        <v>347340.37999999995</v>
      </c>
      <c r="H41" s="11">
        <f t="shared" si="0"/>
        <v>0.1</v>
      </c>
      <c r="I41" s="12">
        <f t="shared" si="3"/>
        <v>29</v>
      </c>
      <c r="J41" s="13">
        <f t="shared" si="12"/>
        <v>2759.6896849329582</v>
      </c>
      <c r="K41" s="13">
        <f t="shared" si="4"/>
        <v>2759.69</v>
      </c>
      <c r="L41" s="13">
        <f t="shared" si="14"/>
        <v>2759.69</v>
      </c>
      <c r="M41" s="13">
        <f t="shared" si="6"/>
        <v>0</v>
      </c>
      <c r="N41" s="13">
        <f t="shared" si="7"/>
        <v>2759.69</v>
      </c>
      <c r="O41" s="13">
        <v>0</v>
      </c>
      <c r="P41" s="13"/>
      <c r="Q41" s="13">
        <f t="shared" si="13"/>
        <v>0</v>
      </c>
      <c r="R41" s="13">
        <f t="shared" si="8"/>
        <v>0</v>
      </c>
      <c r="S41" s="13">
        <f t="shared" si="9"/>
        <v>0</v>
      </c>
      <c r="T41" s="13">
        <f t="shared" si="10"/>
        <v>347340.37999999995</v>
      </c>
      <c r="V41" s="24">
        <f t="shared" si="11"/>
        <v>-3.1506699999999998E-4</v>
      </c>
    </row>
    <row r="42" spans="1:22" x14ac:dyDescent="0.25">
      <c r="A42" s="8">
        <f t="shared" si="1"/>
        <v>39</v>
      </c>
      <c r="B42" s="9">
        <v>43946</v>
      </c>
      <c r="C42" s="8" t="s">
        <v>11</v>
      </c>
      <c r="D42" s="8" t="s">
        <v>11</v>
      </c>
      <c r="E42" s="8" t="s">
        <v>5</v>
      </c>
      <c r="F42" s="8" t="s">
        <v>5</v>
      </c>
      <c r="G42" s="14">
        <f t="shared" si="2"/>
        <v>347340.37999999995</v>
      </c>
      <c r="H42" s="11">
        <f t="shared" si="0"/>
        <v>0.1</v>
      </c>
      <c r="I42" s="12">
        <f t="shared" si="3"/>
        <v>31</v>
      </c>
      <c r="J42" s="13">
        <f t="shared" si="12"/>
        <v>2950.0138712343696</v>
      </c>
      <c r="K42" s="13">
        <f t="shared" si="4"/>
        <v>2950.01</v>
      </c>
      <c r="L42" s="13">
        <f t="shared" si="14"/>
        <v>2950.01</v>
      </c>
      <c r="M42" s="13">
        <f t="shared" si="6"/>
        <v>115762.04000000001</v>
      </c>
      <c r="N42" s="13">
        <f t="shared" si="7"/>
        <v>118712.05</v>
      </c>
      <c r="O42" s="13">
        <v>0</v>
      </c>
      <c r="P42" s="13"/>
      <c r="Q42" s="13">
        <f t="shared" si="13"/>
        <v>0</v>
      </c>
      <c r="R42" s="13">
        <f t="shared" si="8"/>
        <v>0</v>
      </c>
      <c r="S42" s="13">
        <f t="shared" si="9"/>
        <v>0</v>
      </c>
      <c r="T42" s="13">
        <f t="shared" si="10"/>
        <v>231578.33999999994</v>
      </c>
      <c r="V42" s="24">
        <f t="shared" si="11"/>
        <v>3.8712339999999999E-3</v>
      </c>
    </row>
    <row r="43" spans="1:22" x14ac:dyDescent="0.25">
      <c r="A43" s="8">
        <f t="shared" si="1"/>
        <v>40</v>
      </c>
      <c r="B43" s="9">
        <v>43976</v>
      </c>
      <c r="C43" s="8" t="s">
        <v>11</v>
      </c>
      <c r="D43" s="8" t="s">
        <v>11</v>
      </c>
      <c r="E43" s="8" t="s">
        <v>5</v>
      </c>
      <c r="F43" s="8" t="s">
        <v>11</v>
      </c>
      <c r="G43" s="14">
        <f t="shared" si="2"/>
        <v>231578.33999999994</v>
      </c>
      <c r="H43" s="11">
        <f t="shared" si="0"/>
        <v>0.1</v>
      </c>
      <c r="I43" s="12">
        <f t="shared" si="3"/>
        <v>30</v>
      </c>
      <c r="J43" s="13">
        <f t="shared" si="12"/>
        <v>1903.3874876723557</v>
      </c>
      <c r="K43" s="13">
        <f t="shared" si="4"/>
        <v>1903.39</v>
      </c>
      <c r="L43" s="13">
        <f t="shared" si="14"/>
        <v>1903.39</v>
      </c>
      <c r="M43" s="13">
        <f t="shared" si="6"/>
        <v>0</v>
      </c>
      <c r="N43" s="13">
        <f t="shared" si="7"/>
        <v>1903.39</v>
      </c>
      <c r="O43" s="13">
        <v>0</v>
      </c>
      <c r="P43" s="13"/>
      <c r="Q43" s="13">
        <f t="shared" si="13"/>
        <v>0</v>
      </c>
      <c r="R43" s="13">
        <f t="shared" si="8"/>
        <v>0</v>
      </c>
      <c r="S43" s="13">
        <f t="shared" si="9"/>
        <v>0</v>
      </c>
      <c r="T43" s="13">
        <f t="shared" si="10"/>
        <v>231578.33999999994</v>
      </c>
      <c r="V43" s="24">
        <f t="shared" si="11"/>
        <v>-2.5123279999999999E-3</v>
      </c>
    </row>
    <row r="44" spans="1:22" x14ac:dyDescent="0.25">
      <c r="A44" s="29">
        <f t="shared" si="1"/>
        <v>41</v>
      </c>
      <c r="B44" s="9">
        <v>44007</v>
      </c>
      <c r="C44" s="8" t="s">
        <v>11</v>
      </c>
      <c r="D44" s="29" t="s">
        <v>5</v>
      </c>
      <c r="E44" s="29" t="s">
        <v>11</v>
      </c>
      <c r="F44" s="29" t="s">
        <v>11</v>
      </c>
      <c r="G44" s="14">
        <f t="shared" si="2"/>
        <v>231578.33999999994</v>
      </c>
      <c r="H44" s="11">
        <f t="shared" si="0"/>
        <v>0.1</v>
      </c>
      <c r="I44" s="12">
        <f t="shared" si="3"/>
        <v>31</v>
      </c>
      <c r="J44" s="13">
        <f t="shared" si="12"/>
        <v>1966.8272246583008</v>
      </c>
      <c r="K44" s="13">
        <f t="shared" si="4"/>
        <v>1966.83</v>
      </c>
      <c r="L44" s="13">
        <f t="shared" si="14"/>
        <v>0</v>
      </c>
      <c r="M44" s="13">
        <f t="shared" si="6"/>
        <v>0</v>
      </c>
      <c r="N44" s="13">
        <f t="shared" si="7"/>
        <v>0</v>
      </c>
      <c r="O44" s="13">
        <v>0</v>
      </c>
      <c r="P44" s="13"/>
      <c r="Q44" s="13">
        <f t="shared" si="13"/>
        <v>0</v>
      </c>
      <c r="R44" s="13">
        <f t="shared" si="8"/>
        <v>1966.83</v>
      </c>
      <c r="S44" s="13">
        <f t="shared" si="9"/>
        <v>1966.83</v>
      </c>
      <c r="T44" s="13">
        <f t="shared" si="10"/>
        <v>233545.16999999993</v>
      </c>
      <c r="V44" s="24">
        <f t="shared" si="11"/>
        <v>-2.7753420000000001E-3</v>
      </c>
    </row>
    <row r="45" spans="1:22" x14ac:dyDescent="0.25">
      <c r="A45" s="8">
        <f t="shared" si="1"/>
        <v>42</v>
      </c>
      <c r="B45" s="9">
        <v>44037</v>
      </c>
      <c r="C45" s="8" t="s">
        <v>11</v>
      </c>
      <c r="D45" s="8" t="s">
        <v>11</v>
      </c>
      <c r="E45" s="8" t="s">
        <v>5</v>
      </c>
      <c r="F45" s="8" t="s">
        <v>5</v>
      </c>
      <c r="G45" s="14">
        <f t="shared" si="2"/>
        <v>233545.16999999993</v>
      </c>
      <c r="H45" s="11">
        <f t="shared" si="0"/>
        <v>0.1</v>
      </c>
      <c r="I45" s="12">
        <f t="shared" si="3"/>
        <v>30</v>
      </c>
      <c r="J45" s="13">
        <f t="shared" si="12"/>
        <v>1919.5465671237528</v>
      </c>
      <c r="K45" s="13">
        <f t="shared" si="4"/>
        <v>1919.55</v>
      </c>
      <c r="L45" s="13">
        <f t="shared" si="14"/>
        <v>1919.5500000000002</v>
      </c>
      <c r="M45" s="13">
        <f t="shared" si="6"/>
        <v>116792.5</v>
      </c>
      <c r="N45" s="13">
        <f t="shared" si="7"/>
        <v>118712.05</v>
      </c>
      <c r="O45" s="13">
        <v>0</v>
      </c>
      <c r="P45" s="13"/>
      <c r="Q45" s="13">
        <f t="shared" si="13"/>
        <v>0</v>
      </c>
      <c r="R45" s="13">
        <f t="shared" si="8"/>
        <v>0</v>
      </c>
      <c r="S45" s="13">
        <f t="shared" si="9"/>
        <v>0</v>
      </c>
      <c r="T45" s="13">
        <f t="shared" si="10"/>
        <v>116752.66999999993</v>
      </c>
      <c r="V45" s="24">
        <f t="shared" si="11"/>
        <v>-3.4328760000000001E-3</v>
      </c>
    </row>
    <row r="46" spans="1:22" x14ac:dyDescent="0.25">
      <c r="A46" s="8">
        <f t="shared" si="1"/>
        <v>43</v>
      </c>
      <c r="B46" s="9">
        <v>44068</v>
      </c>
      <c r="C46" s="8" t="s">
        <v>11</v>
      </c>
      <c r="D46" s="8" t="s">
        <v>11</v>
      </c>
      <c r="E46" s="8" t="s">
        <v>5</v>
      </c>
      <c r="F46" s="8" t="s">
        <v>11</v>
      </c>
      <c r="G46" s="14">
        <f t="shared" si="2"/>
        <v>116752.66999999993</v>
      </c>
      <c r="H46" s="11">
        <f t="shared" si="0"/>
        <v>0.1</v>
      </c>
      <c r="I46" s="12">
        <f t="shared" si="3"/>
        <v>31</v>
      </c>
      <c r="J46" s="13">
        <f t="shared" si="12"/>
        <v>991.59458630208155</v>
      </c>
      <c r="K46" s="13">
        <f t="shared" si="4"/>
        <v>991.59</v>
      </c>
      <c r="L46" s="13">
        <f t="shared" si="14"/>
        <v>991.59</v>
      </c>
      <c r="M46" s="13">
        <f t="shared" si="6"/>
        <v>0</v>
      </c>
      <c r="N46" s="13">
        <f t="shared" si="7"/>
        <v>991.59</v>
      </c>
      <c r="O46" s="13">
        <v>0</v>
      </c>
      <c r="P46" s="13"/>
      <c r="Q46" s="13">
        <f t="shared" si="13"/>
        <v>0</v>
      </c>
      <c r="R46" s="13">
        <f t="shared" si="8"/>
        <v>0</v>
      </c>
      <c r="S46" s="13">
        <f t="shared" si="9"/>
        <v>0</v>
      </c>
      <c r="T46" s="13">
        <f t="shared" si="10"/>
        <v>116752.66999999993</v>
      </c>
      <c r="V46" s="24">
        <f t="shared" si="11"/>
        <v>4.5863019999999996E-3</v>
      </c>
    </row>
    <row r="47" spans="1:22" x14ac:dyDescent="0.25">
      <c r="A47" s="8">
        <f t="shared" si="1"/>
        <v>44</v>
      </c>
      <c r="B47" s="9">
        <v>44099</v>
      </c>
      <c r="C47" s="8" t="s">
        <v>11</v>
      </c>
      <c r="D47" s="8" t="s">
        <v>11</v>
      </c>
      <c r="E47" s="8" t="s">
        <v>5</v>
      </c>
      <c r="F47" s="8" t="s">
        <v>11</v>
      </c>
      <c r="G47" s="14">
        <f t="shared" si="2"/>
        <v>116752.66999999993</v>
      </c>
      <c r="H47" s="11">
        <f t="shared" si="0"/>
        <v>0.1</v>
      </c>
      <c r="I47" s="12">
        <f t="shared" si="3"/>
        <v>31</v>
      </c>
      <c r="J47" s="13">
        <f t="shared" si="12"/>
        <v>991.60260548008159</v>
      </c>
      <c r="K47" s="13">
        <f t="shared" si="4"/>
        <v>991.6</v>
      </c>
      <c r="L47" s="13">
        <f t="shared" si="14"/>
        <v>991.6</v>
      </c>
      <c r="M47" s="13">
        <f t="shared" si="6"/>
        <v>0</v>
      </c>
      <c r="N47" s="13">
        <f t="shared" si="7"/>
        <v>991.6</v>
      </c>
      <c r="O47" s="13">
        <v>0</v>
      </c>
      <c r="P47" s="13"/>
      <c r="Q47" s="13">
        <f t="shared" si="13"/>
        <v>0</v>
      </c>
      <c r="R47" s="13">
        <f t="shared" si="8"/>
        <v>0</v>
      </c>
      <c r="S47" s="13">
        <f t="shared" si="9"/>
        <v>0</v>
      </c>
      <c r="T47" s="13">
        <f t="shared" si="10"/>
        <v>116752.66999999993</v>
      </c>
      <c r="V47" s="24">
        <f t="shared" si="11"/>
        <v>2.6054799999999999E-3</v>
      </c>
    </row>
    <row r="48" spans="1:22" x14ac:dyDescent="0.25">
      <c r="A48" s="29">
        <f t="shared" si="1"/>
        <v>45</v>
      </c>
      <c r="B48" s="9">
        <v>44129</v>
      </c>
      <c r="C48" s="8" t="s">
        <v>11</v>
      </c>
      <c r="D48" s="29" t="s">
        <v>5</v>
      </c>
      <c r="E48" s="29" t="s">
        <v>11</v>
      </c>
      <c r="F48" s="29" t="s">
        <v>11</v>
      </c>
      <c r="G48" s="14">
        <f t="shared" si="2"/>
        <v>116752.66999999993</v>
      </c>
      <c r="H48" s="11">
        <f t="shared" si="0"/>
        <v>0.1</v>
      </c>
      <c r="I48" s="12">
        <f t="shared" si="3"/>
        <v>30</v>
      </c>
      <c r="J48" s="13">
        <f t="shared" si="12"/>
        <v>959.61359178136934</v>
      </c>
      <c r="K48" s="13">
        <f t="shared" si="4"/>
        <v>959.61</v>
      </c>
      <c r="L48" s="13">
        <f t="shared" si="14"/>
        <v>0</v>
      </c>
      <c r="M48" s="13">
        <f t="shared" si="6"/>
        <v>0</v>
      </c>
      <c r="N48" s="13">
        <f t="shared" si="7"/>
        <v>0</v>
      </c>
      <c r="O48" s="13">
        <v>0</v>
      </c>
      <c r="P48" s="13"/>
      <c r="Q48" s="13">
        <f t="shared" si="13"/>
        <v>0</v>
      </c>
      <c r="R48" s="13">
        <f t="shared" si="8"/>
        <v>959.61</v>
      </c>
      <c r="S48" s="13">
        <f t="shared" si="9"/>
        <v>959.61</v>
      </c>
      <c r="T48" s="13">
        <f t="shared" si="10"/>
        <v>117712.27999999993</v>
      </c>
      <c r="V48" s="24">
        <f t="shared" si="11"/>
        <v>3.5917810000000001E-3</v>
      </c>
    </row>
    <row r="49" spans="1:22" x14ac:dyDescent="0.25">
      <c r="A49" s="8">
        <f t="shared" si="1"/>
        <v>46</v>
      </c>
      <c r="B49" s="9">
        <v>44160</v>
      </c>
      <c r="C49" s="8" t="s">
        <v>11</v>
      </c>
      <c r="D49" s="8" t="s">
        <v>11</v>
      </c>
      <c r="E49" s="8" t="s">
        <v>5</v>
      </c>
      <c r="F49" s="8" t="s">
        <v>11</v>
      </c>
      <c r="G49" s="14">
        <f t="shared" si="2"/>
        <v>117712.27999999993</v>
      </c>
      <c r="H49" s="11">
        <f t="shared" si="0"/>
        <v>0.1</v>
      </c>
      <c r="I49" s="12">
        <f t="shared" si="3"/>
        <v>31</v>
      </c>
      <c r="J49" s="13">
        <f t="shared" si="12"/>
        <v>999.75172328784868</v>
      </c>
      <c r="K49" s="13">
        <f t="shared" si="4"/>
        <v>999.75</v>
      </c>
      <c r="L49" s="13">
        <f t="shared" si="14"/>
        <v>999.75000000000011</v>
      </c>
      <c r="M49" s="13">
        <f t="shared" si="6"/>
        <v>0</v>
      </c>
      <c r="N49" s="13">
        <f t="shared" si="7"/>
        <v>999.75000000000011</v>
      </c>
      <c r="O49" s="13">
        <v>0</v>
      </c>
      <c r="P49" s="13"/>
      <c r="Q49" s="13">
        <f t="shared" si="13"/>
        <v>0</v>
      </c>
      <c r="R49" s="13">
        <f t="shared" si="8"/>
        <v>0</v>
      </c>
      <c r="S49" s="13">
        <f t="shared" si="9"/>
        <v>0</v>
      </c>
      <c r="T49" s="13">
        <f t="shared" si="10"/>
        <v>117712.27999999993</v>
      </c>
      <c r="V49" s="24">
        <f t="shared" si="11"/>
        <v>1.7232879999999999E-3</v>
      </c>
    </row>
    <row r="50" spans="1:22" x14ac:dyDescent="0.25">
      <c r="A50" s="8">
        <f t="shared" si="1"/>
        <v>47</v>
      </c>
      <c r="B50" s="9">
        <v>44190</v>
      </c>
      <c r="C50" s="8" t="s">
        <v>11</v>
      </c>
      <c r="D50" s="8" t="s">
        <v>11</v>
      </c>
      <c r="E50" s="8" t="s">
        <v>5</v>
      </c>
      <c r="F50" s="8" t="s">
        <v>11</v>
      </c>
      <c r="G50" s="14">
        <f t="shared" si="2"/>
        <v>117712.27999999993</v>
      </c>
      <c r="H50" s="11">
        <f t="shared" si="0"/>
        <v>0.1</v>
      </c>
      <c r="I50" s="12">
        <f t="shared" si="3"/>
        <v>30</v>
      </c>
      <c r="J50" s="13">
        <f t="shared" si="12"/>
        <v>967.49991506882134</v>
      </c>
      <c r="K50" s="13">
        <f t="shared" si="4"/>
        <v>967.5</v>
      </c>
      <c r="L50" s="13">
        <f t="shared" si="14"/>
        <v>967.5</v>
      </c>
      <c r="M50" s="13">
        <f t="shared" si="6"/>
        <v>0</v>
      </c>
      <c r="N50" s="13">
        <f t="shared" si="7"/>
        <v>967.5</v>
      </c>
      <c r="O50" s="13">
        <v>0</v>
      </c>
      <c r="P50" s="13"/>
      <c r="Q50" s="13">
        <f t="shared" si="13"/>
        <v>0</v>
      </c>
      <c r="R50" s="13">
        <f t="shared" si="8"/>
        <v>0</v>
      </c>
      <c r="S50" s="13">
        <f t="shared" si="9"/>
        <v>0</v>
      </c>
      <c r="T50" s="13">
        <f t="shared" si="10"/>
        <v>117712.27999999993</v>
      </c>
      <c r="V50" s="24">
        <f t="shared" si="11"/>
        <v>-8.4931000000000004E-5</v>
      </c>
    </row>
    <row r="51" spans="1:22" x14ac:dyDescent="0.25">
      <c r="A51" s="8">
        <f t="shared" si="1"/>
        <v>48</v>
      </c>
      <c r="B51" s="9">
        <v>44221</v>
      </c>
      <c r="C51" s="8" t="s">
        <v>11</v>
      </c>
      <c r="D51" s="8" t="s">
        <v>11</v>
      </c>
      <c r="E51" s="8" t="s">
        <v>5</v>
      </c>
      <c r="F51" s="8" t="s">
        <v>5</v>
      </c>
      <c r="G51" s="14">
        <f t="shared" si="2"/>
        <v>117712.27999999993</v>
      </c>
      <c r="H51" s="11">
        <f t="shared" si="0"/>
        <v>0.1</v>
      </c>
      <c r="I51" s="12">
        <f t="shared" si="3"/>
        <v>31</v>
      </c>
      <c r="J51" s="13">
        <f t="shared" si="12"/>
        <v>999.74804657584878</v>
      </c>
      <c r="K51" s="13">
        <f t="shared" si="4"/>
        <v>999.75</v>
      </c>
      <c r="L51" s="13">
        <f>J51+R50-S50</f>
        <v>999.74804657584878</v>
      </c>
      <c r="M51" s="13">
        <f>T50</f>
        <v>117712.27999999993</v>
      </c>
      <c r="N51" s="13">
        <f>M51+L51</f>
        <v>118712.02804657577</v>
      </c>
      <c r="O51" s="13">
        <v>0</v>
      </c>
      <c r="P51" s="13"/>
      <c r="Q51" s="13">
        <f t="shared" si="13"/>
        <v>0</v>
      </c>
      <c r="R51" s="13">
        <f t="shared" si="8"/>
        <v>1.9534241512246808E-3</v>
      </c>
      <c r="S51" s="13">
        <f t="shared" si="9"/>
        <v>0</v>
      </c>
      <c r="T51" s="13">
        <f t="shared" si="10"/>
        <v>0</v>
      </c>
      <c r="V51" s="24">
        <f t="shared" si="11"/>
        <v>-1.953424E-3</v>
      </c>
    </row>
    <row r="52" spans="1:22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6">
        <f>SUM(J3:J51)</f>
        <v>265327.76742200041</v>
      </c>
      <c r="K52" s="16"/>
      <c r="L52" s="16">
        <f>SUM(L3:L51)</f>
        <v>239796.3780465759</v>
      </c>
      <c r="M52" s="16">
        <f>SUM(M3:M51)</f>
        <v>1025531.38</v>
      </c>
      <c r="N52" s="16">
        <f>SUM(N3:N51)</f>
        <v>1265327.7580465763</v>
      </c>
      <c r="O52" s="15"/>
      <c r="P52" s="15"/>
      <c r="Q52" s="16">
        <f>SUM(Q3:Q51)</f>
        <v>0</v>
      </c>
      <c r="R52" s="15"/>
      <c r="S52" s="16">
        <f>SUM(S3:S51)</f>
        <v>25531.379999999997</v>
      </c>
      <c r="T52" s="15"/>
    </row>
    <row r="55" spans="1:22" x14ac:dyDescent="0.25">
      <c r="N55" s="5"/>
    </row>
  </sheetData>
  <dataValidations count="2">
    <dataValidation type="list" allowBlank="1" showInputMessage="1" showErrorMessage="1" sqref="S1">
      <formula1>"DD, PS, FI, ET, NI"</formula1>
    </dataValidation>
    <dataValidation type="list" allowBlank="1" showInputMessage="1" showErrorMessage="1" sqref="H1">
      <formula1>"PD,AD"</formula1>
    </dataValidation>
  </dataValidation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V55"/>
  <sheetViews>
    <sheetView workbookViewId="0">
      <pane ySplit="2" topLeftCell="A33" activePane="bottomLeft" state="frozen"/>
      <selection pane="bottomLeft" activeCell="N2" sqref="N2"/>
    </sheetView>
  </sheetViews>
  <sheetFormatPr defaultRowHeight="15" x14ac:dyDescent="0.25"/>
  <cols>
    <col min="1" max="1" width="5.5703125" style="1" bestFit="1" customWidth="1"/>
    <col min="2" max="2" width="10.140625" style="1" bestFit="1" customWidth="1"/>
    <col min="3" max="3" width="6.140625" style="1" bestFit="1" customWidth="1"/>
    <col min="4" max="4" width="4.28515625" style="1" bestFit="1" customWidth="1"/>
    <col min="5" max="5" width="7" style="1" bestFit="1" customWidth="1"/>
    <col min="6" max="6" width="4.42578125" style="1" bestFit="1" customWidth="1"/>
    <col min="7" max="7" width="13.7109375" style="1" bestFit="1" customWidth="1"/>
    <col min="8" max="8" width="7.140625" style="1" bestFit="1" customWidth="1"/>
    <col min="9" max="9" width="5.140625" style="1" bestFit="1" customWidth="1"/>
    <col min="10" max="10" width="18" style="1" bestFit="1" customWidth="1"/>
    <col min="11" max="11" width="16.140625" style="1" bestFit="1" customWidth="1"/>
    <col min="12" max="12" width="13.28515625" style="1" bestFit="1" customWidth="1"/>
    <col min="13" max="13" width="12.5703125" style="1" bestFit="1" customWidth="1"/>
    <col min="14" max="14" width="13.28515625" style="1" bestFit="1" customWidth="1"/>
    <col min="15" max="15" width="13.5703125" style="1" bestFit="1" customWidth="1"/>
    <col min="16" max="16" width="11" style="1" bestFit="1" customWidth="1"/>
    <col min="17" max="17" width="11" style="1" customWidth="1"/>
    <col min="18" max="18" width="11.140625" style="1" bestFit="1" customWidth="1"/>
    <col min="19" max="19" width="11" style="1" bestFit="1" customWidth="1"/>
    <col min="20" max="20" width="12.5703125" style="1" bestFit="1" customWidth="1"/>
    <col min="21" max="21" width="9.140625" style="1"/>
    <col min="22" max="22" width="10.7109375" style="1" bestFit="1" customWidth="1"/>
    <col min="23" max="16384" width="9.140625" style="1"/>
  </cols>
  <sheetData>
    <row r="1" spans="1:22" x14ac:dyDescent="0.25">
      <c r="G1" s="1" t="s">
        <v>21</v>
      </c>
      <c r="H1" s="17" t="s">
        <v>26</v>
      </c>
      <c r="J1" s="1" t="s">
        <v>18</v>
      </c>
      <c r="N1" s="3">
        <v>118712.05</v>
      </c>
      <c r="O1" s="5">
        <f>N1-N51</f>
        <v>2.1953424235107377E-2</v>
      </c>
      <c r="Q1" s="3" t="s">
        <v>22</v>
      </c>
      <c r="R1" s="3">
        <v>10000</v>
      </c>
      <c r="S1" s="17" t="s">
        <v>23</v>
      </c>
      <c r="T1" s="4">
        <f>ROUND(IF(S1="FI",R1,IF(S1="NI",R1/5,IF(S1="ET",R1/48,0))),2)</f>
        <v>0</v>
      </c>
    </row>
    <row r="2" spans="1:22" s="2" customFormat="1" x14ac:dyDescent="0.25">
      <c r="A2" s="6" t="s">
        <v>3</v>
      </c>
      <c r="B2" s="7" t="s">
        <v>0</v>
      </c>
      <c r="C2" s="7" t="s">
        <v>19</v>
      </c>
      <c r="D2" s="7" t="s">
        <v>6</v>
      </c>
      <c r="E2" s="7" t="s">
        <v>13</v>
      </c>
      <c r="F2" s="7" t="s">
        <v>7</v>
      </c>
      <c r="G2" s="7" t="s">
        <v>14</v>
      </c>
      <c r="H2" s="7" t="s">
        <v>2</v>
      </c>
      <c r="I2" s="7" t="s">
        <v>1</v>
      </c>
      <c r="J2" s="7" t="s">
        <v>15</v>
      </c>
      <c r="K2" s="7" t="s">
        <v>28</v>
      </c>
      <c r="L2" s="7" t="s">
        <v>16</v>
      </c>
      <c r="M2" s="7" t="s">
        <v>10</v>
      </c>
      <c r="N2" s="7" t="s">
        <v>9</v>
      </c>
      <c r="O2" s="7" t="s">
        <v>8</v>
      </c>
      <c r="P2" s="7" t="s">
        <v>20</v>
      </c>
      <c r="Q2" s="7" t="s">
        <v>24</v>
      </c>
      <c r="R2" s="7" t="s">
        <v>17</v>
      </c>
      <c r="S2" s="7" t="s">
        <v>25</v>
      </c>
      <c r="T2" s="7" t="s">
        <v>4</v>
      </c>
      <c r="V2" s="2" t="s">
        <v>29</v>
      </c>
    </row>
    <row r="3" spans="1:22" x14ac:dyDescent="0.25">
      <c r="A3" s="8">
        <v>0</v>
      </c>
      <c r="B3" s="9">
        <v>42745</v>
      </c>
      <c r="C3" s="9"/>
      <c r="D3" s="8" t="s">
        <v>11</v>
      </c>
      <c r="E3" s="8" t="s">
        <v>11</v>
      </c>
      <c r="F3" s="8" t="s">
        <v>11</v>
      </c>
      <c r="G3" s="10">
        <v>0</v>
      </c>
      <c r="H3" s="11">
        <v>0.1</v>
      </c>
      <c r="I3" s="12">
        <v>0</v>
      </c>
      <c r="J3" s="13">
        <v>0</v>
      </c>
      <c r="K3" s="13"/>
      <c r="L3" s="13">
        <v>0</v>
      </c>
      <c r="M3" s="13">
        <v>0</v>
      </c>
      <c r="N3" s="13">
        <f>IF(F3&lt;&gt;"Y",0,IF(A3=24,(G3+L3),#REF!))</f>
        <v>0</v>
      </c>
      <c r="O3" s="13">
        <v>1100000</v>
      </c>
      <c r="P3" s="13">
        <v>100000</v>
      </c>
      <c r="Q3" s="13">
        <v>0</v>
      </c>
      <c r="R3" s="13">
        <v>0</v>
      </c>
      <c r="S3" s="13">
        <f>IF(D3="Y",R3,0)</f>
        <v>0</v>
      </c>
      <c r="T3" s="13">
        <f>IF(S1="PS",O3-P3+R1,O3-P3)</f>
        <v>1000000</v>
      </c>
    </row>
    <row r="4" spans="1:22" x14ac:dyDescent="0.25">
      <c r="A4" s="18">
        <v>1</v>
      </c>
      <c r="B4" s="19">
        <v>42791</v>
      </c>
      <c r="C4" s="19" t="s">
        <v>5</v>
      </c>
      <c r="D4" s="18" t="s">
        <v>11</v>
      </c>
      <c r="E4" s="18" t="s">
        <v>5</v>
      </c>
      <c r="F4" s="18" t="s">
        <v>11</v>
      </c>
      <c r="G4" s="20">
        <f>T3</f>
        <v>1000000</v>
      </c>
      <c r="H4" s="21">
        <f t="shared" ref="H4:H51" si="0">H3</f>
        <v>0.1</v>
      </c>
      <c r="I4" s="22">
        <f>IF($H$1="PD",(360*(YEAR(B4)-YEAR(B3)))+(30*(MONTH(B4)-MONTH(B3)))+(DAY(B4)-DAY(B3)),B4-B3)</f>
        <v>46</v>
      </c>
      <c r="J4" s="23">
        <f>G4*H3*I4/365</f>
        <v>12602.739726027397</v>
      </c>
      <c r="K4" s="23">
        <f>ROUND(J4,2)</f>
        <v>12602.74</v>
      </c>
      <c r="L4" s="23">
        <f>IF(F4="N",IF(E4="Y",K4+R3-S3,0),IF(K4&gt;=(K4+R3-S3),(K4+R3-S3),N4))</f>
        <v>12602.74</v>
      </c>
      <c r="M4" s="23">
        <f>N4-L4</f>
        <v>0</v>
      </c>
      <c r="N4" s="23">
        <f>IF(F4="Y",$N$1,L4)</f>
        <v>12602.74</v>
      </c>
      <c r="O4" s="23">
        <v>0</v>
      </c>
      <c r="P4" s="23"/>
      <c r="Q4" s="23">
        <f>IF(OR($S$1="NI",$S$1="ET"),$T$1,0)</f>
        <v>0</v>
      </c>
      <c r="R4" s="23">
        <f>R3-S3+K4-L4</f>
        <v>0</v>
      </c>
      <c r="S4" s="23">
        <f>IF(D4="Y",R4,0)</f>
        <v>0</v>
      </c>
      <c r="T4" s="23">
        <f>T3-M4+O4+S4-P4</f>
        <v>1000000</v>
      </c>
      <c r="V4" s="24">
        <f>ROUND(J4-K4,9)</f>
        <v>-2.73973E-4</v>
      </c>
    </row>
    <row r="5" spans="1:22" x14ac:dyDescent="0.25">
      <c r="A5" s="18">
        <f t="shared" ref="A5:A51" si="1">A4+1</f>
        <v>2</v>
      </c>
      <c r="B5" s="19">
        <v>42819</v>
      </c>
      <c r="C5" s="19" t="s">
        <v>5</v>
      </c>
      <c r="D5" s="18" t="s">
        <v>11</v>
      </c>
      <c r="E5" s="18" t="s">
        <v>5</v>
      </c>
      <c r="F5" s="18" t="s">
        <v>11</v>
      </c>
      <c r="G5" s="20">
        <f t="shared" ref="G5:G51" si="2">T4</f>
        <v>1000000</v>
      </c>
      <c r="H5" s="21">
        <f t="shared" si="0"/>
        <v>0.1</v>
      </c>
      <c r="I5" s="22">
        <f t="shared" ref="I5:I51" si="3">IF($H$1="PD",(360*(YEAR(B5)-YEAR(B4)))+(30*(MONTH(B5)-MONTH(B4)))+(DAY(B5)-DAY(B4)),B5-B4)</f>
        <v>28</v>
      </c>
      <c r="J5" s="23">
        <f>(G5*H4*I5/365)+V4</f>
        <v>7671.2326027393292</v>
      </c>
      <c r="K5" s="23">
        <f t="shared" ref="K5:K51" si="4">ROUND(J5,2)</f>
        <v>7671.23</v>
      </c>
      <c r="L5" s="23">
        <f t="shared" ref="L5:L15" si="5">IF(F5="N",IF(E5="Y",K5+R4-S4,0),IF(K5&gt;=(K5+R4-S4),(K5+R4-S4),N5))</f>
        <v>7671.23</v>
      </c>
      <c r="M5" s="23">
        <f t="shared" ref="M5:M50" si="6">N5-L5</f>
        <v>0</v>
      </c>
      <c r="N5" s="23">
        <f t="shared" ref="N5:N50" si="7">IF(F5="Y",$N$1,L5)</f>
        <v>7671.23</v>
      </c>
      <c r="O5" s="23">
        <v>0</v>
      </c>
      <c r="P5" s="23"/>
      <c r="Q5" s="23">
        <f>IF(OR($S$1="NI",$S$1="ET"),$T$1,0)</f>
        <v>0</v>
      </c>
      <c r="R5" s="23">
        <f t="shared" ref="R5:R51" si="8">R4-S4+K5-L5</f>
        <v>0</v>
      </c>
      <c r="S5" s="23">
        <f t="shared" ref="S5:S51" si="9">IF(D5="Y",R5,0)</f>
        <v>0</v>
      </c>
      <c r="T5" s="23">
        <f t="shared" ref="T5:T51" si="10">T4-M5+O5+S5-P5</f>
        <v>1000000</v>
      </c>
      <c r="V5" s="24">
        <f t="shared" ref="V5:V51" si="11">ROUND(J5-K5,9)</f>
        <v>2.6027390000000002E-3</v>
      </c>
    </row>
    <row r="6" spans="1:22" x14ac:dyDescent="0.25">
      <c r="A6" s="18">
        <f t="shared" si="1"/>
        <v>3</v>
      </c>
      <c r="B6" s="19">
        <v>42850</v>
      </c>
      <c r="C6" s="19" t="s">
        <v>5</v>
      </c>
      <c r="D6" s="18" t="s">
        <v>11</v>
      </c>
      <c r="E6" s="18" t="s">
        <v>5</v>
      </c>
      <c r="F6" s="18" t="s">
        <v>11</v>
      </c>
      <c r="G6" s="20">
        <f t="shared" si="2"/>
        <v>1000000</v>
      </c>
      <c r="H6" s="21">
        <f t="shared" si="0"/>
        <v>0.1</v>
      </c>
      <c r="I6" s="22">
        <f t="shared" si="3"/>
        <v>31</v>
      </c>
      <c r="J6" s="23">
        <f t="shared" ref="J6:J51" si="12">(G6*H5*I6/365)+V5</f>
        <v>8493.153287670506</v>
      </c>
      <c r="K6" s="23">
        <f t="shared" si="4"/>
        <v>8493.15</v>
      </c>
      <c r="L6" s="23">
        <f t="shared" si="5"/>
        <v>8493.15</v>
      </c>
      <c r="M6" s="23">
        <f t="shared" si="6"/>
        <v>0</v>
      </c>
      <c r="N6" s="23">
        <f t="shared" si="7"/>
        <v>8493.15</v>
      </c>
      <c r="O6" s="23">
        <v>0</v>
      </c>
      <c r="P6" s="23"/>
      <c r="Q6" s="23">
        <f>IF(OR($S$1="NI",$S$1="ET"),$T$1,0)</f>
        <v>0</v>
      </c>
      <c r="R6" s="23">
        <f t="shared" si="8"/>
        <v>0</v>
      </c>
      <c r="S6" s="23">
        <f t="shared" si="9"/>
        <v>0</v>
      </c>
      <c r="T6" s="23">
        <f t="shared" si="10"/>
        <v>1000000</v>
      </c>
      <c r="V6" s="24">
        <f t="shared" si="11"/>
        <v>3.2876709999999998E-3</v>
      </c>
    </row>
    <row r="7" spans="1:22" x14ac:dyDescent="0.25">
      <c r="A7" s="18">
        <f t="shared" si="1"/>
        <v>4</v>
      </c>
      <c r="B7" s="19">
        <v>42880</v>
      </c>
      <c r="C7" s="19" t="s">
        <v>5</v>
      </c>
      <c r="D7" s="18" t="s">
        <v>11</v>
      </c>
      <c r="E7" s="18" t="s">
        <v>5</v>
      </c>
      <c r="F7" s="18" t="s">
        <v>11</v>
      </c>
      <c r="G7" s="20">
        <f t="shared" si="2"/>
        <v>1000000</v>
      </c>
      <c r="H7" s="21">
        <f t="shared" si="0"/>
        <v>0.1</v>
      </c>
      <c r="I7" s="22">
        <f t="shared" si="3"/>
        <v>30</v>
      </c>
      <c r="J7" s="23">
        <f t="shared" si="12"/>
        <v>8219.1813698627793</v>
      </c>
      <c r="K7" s="23">
        <f t="shared" si="4"/>
        <v>8219.18</v>
      </c>
      <c r="L7" s="23">
        <f t="shared" si="5"/>
        <v>8219.18</v>
      </c>
      <c r="M7" s="23">
        <f t="shared" si="6"/>
        <v>0</v>
      </c>
      <c r="N7" s="23">
        <f t="shared" si="7"/>
        <v>8219.18</v>
      </c>
      <c r="O7" s="23">
        <v>0</v>
      </c>
      <c r="P7" s="23"/>
      <c r="Q7" s="23">
        <f>IF(OR($S$1="NI",$S$1="ET"),$T$1,0)</f>
        <v>0</v>
      </c>
      <c r="R7" s="23">
        <f t="shared" si="8"/>
        <v>0</v>
      </c>
      <c r="S7" s="23">
        <f t="shared" si="9"/>
        <v>0</v>
      </c>
      <c r="T7" s="23">
        <f t="shared" si="10"/>
        <v>1000000</v>
      </c>
      <c r="V7" s="24">
        <f t="shared" si="11"/>
        <v>1.369863E-3</v>
      </c>
    </row>
    <row r="8" spans="1:22" x14ac:dyDescent="0.25">
      <c r="A8" s="18">
        <f t="shared" si="1"/>
        <v>5</v>
      </c>
      <c r="B8" s="19">
        <v>42911</v>
      </c>
      <c r="C8" s="19" t="s">
        <v>5</v>
      </c>
      <c r="D8" s="18" t="s">
        <v>11</v>
      </c>
      <c r="E8" s="18" t="s">
        <v>5</v>
      </c>
      <c r="F8" s="18" t="s">
        <v>11</v>
      </c>
      <c r="G8" s="20">
        <f t="shared" si="2"/>
        <v>1000000</v>
      </c>
      <c r="H8" s="21">
        <f t="shared" si="0"/>
        <v>0.1</v>
      </c>
      <c r="I8" s="22">
        <f t="shared" si="3"/>
        <v>31</v>
      </c>
      <c r="J8" s="23">
        <f t="shared" si="12"/>
        <v>8493.1520547945056</v>
      </c>
      <c r="K8" s="23">
        <f t="shared" si="4"/>
        <v>8493.15</v>
      </c>
      <c r="L8" s="23">
        <f t="shared" si="5"/>
        <v>8493.15</v>
      </c>
      <c r="M8" s="23">
        <f t="shared" si="6"/>
        <v>0</v>
      </c>
      <c r="N8" s="23">
        <f t="shared" si="7"/>
        <v>8493.15</v>
      </c>
      <c r="O8" s="23">
        <v>0</v>
      </c>
      <c r="P8" s="23"/>
      <c r="Q8" s="23">
        <f>IF(OR($S$1="NI",$S$1="ET"),$T$1,0)</f>
        <v>0</v>
      </c>
      <c r="R8" s="23">
        <f t="shared" si="8"/>
        <v>0</v>
      </c>
      <c r="S8" s="23">
        <f t="shared" si="9"/>
        <v>0</v>
      </c>
      <c r="T8" s="23">
        <f t="shared" si="10"/>
        <v>1000000</v>
      </c>
      <c r="V8" s="24">
        <f t="shared" si="11"/>
        <v>2.0547949999999999E-3</v>
      </c>
    </row>
    <row r="9" spans="1:22" x14ac:dyDescent="0.25">
      <c r="A9" s="18">
        <f t="shared" si="1"/>
        <v>6</v>
      </c>
      <c r="B9" s="19">
        <v>42941</v>
      </c>
      <c r="C9" s="19" t="s">
        <v>5</v>
      </c>
      <c r="D9" s="18" t="s">
        <v>11</v>
      </c>
      <c r="E9" s="18" t="s">
        <v>5</v>
      </c>
      <c r="F9" s="18" t="s">
        <v>11</v>
      </c>
      <c r="G9" s="20">
        <f t="shared" si="2"/>
        <v>1000000</v>
      </c>
      <c r="H9" s="21">
        <f t="shared" si="0"/>
        <v>0.1</v>
      </c>
      <c r="I9" s="22">
        <f t="shared" si="3"/>
        <v>30</v>
      </c>
      <c r="J9" s="23">
        <f t="shared" si="12"/>
        <v>8219.1801369867808</v>
      </c>
      <c r="K9" s="23">
        <f t="shared" si="4"/>
        <v>8219.18</v>
      </c>
      <c r="L9" s="23">
        <f t="shared" si="5"/>
        <v>8219.18</v>
      </c>
      <c r="M9" s="23">
        <f t="shared" si="6"/>
        <v>0</v>
      </c>
      <c r="N9" s="23">
        <f t="shared" si="7"/>
        <v>8219.18</v>
      </c>
      <c r="O9" s="23">
        <v>0</v>
      </c>
      <c r="P9" s="23"/>
      <c r="Q9" s="23">
        <f t="shared" ref="Q9:Q51" si="13">IF($S$1="ET",$T$1,0)</f>
        <v>0</v>
      </c>
      <c r="R9" s="23">
        <f t="shared" si="8"/>
        <v>0</v>
      </c>
      <c r="S9" s="23">
        <f t="shared" si="9"/>
        <v>0</v>
      </c>
      <c r="T9" s="23">
        <f t="shared" si="10"/>
        <v>1000000</v>
      </c>
      <c r="V9" s="24">
        <f t="shared" si="11"/>
        <v>1.3698700000000001E-4</v>
      </c>
    </row>
    <row r="10" spans="1:22" x14ac:dyDescent="0.25">
      <c r="A10" s="18">
        <f t="shared" si="1"/>
        <v>7</v>
      </c>
      <c r="B10" s="19">
        <v>42972</v>
      </c>
      <c r="C10" s="19" t="s">
        <v>5</v>
      </c>
      <c r="D10" s="18" t="s">
        <v>11</v>
      </c>
      <c r="E10" s="18" t="s">
        <v>5</v>
      </c>
      <c r="F10" s="18" t="s">
        <v>11</v>
      </c>
      <c r="G10" s="20">
        <f t="shared" si="2"/>
        <v>1000000</v>
      </c>
      <c r="H10" s="21">
        <f t="shared" si="0"/>
        <v>0.1</v>
      </c>
      <c r="I10" s="22">
        <f t="shared" si="3"/>
        <v>31</v>
      </c>
      <c r="J10" s="23">
        <f t="shared" si="12"/>
        <v>8493.1508219185071</v>
      </c>
      <c r="K10" s="23">
        <f t="shared" si="4"/>
        <v>8493.15</v>
      </c>
      <c r="L10" s="23">
        <f t="shared" si="5"/>
        <v>8493.15</v>
      </c>
      <c r="M10" s="23">
        <f t="shared" si="6"/>
        <v>0</v>
      </c>
      <c r="N10" s="23">
        <f t="shared" si="7"/>
        <v>8493.15</v>
      </c>
      <c r="O10" s="23">
        <v>0</v>
      </c>
      <c r="P10" s="23"/>
      <c r="Q10" s="23">
        <f t="shared" si="13"/>
        <v>0</v>
      </c>
      <c r="R10" s="23">
        <f t="shared" si="8"/>
        <v>0</v>
      </c>
      <c r="S10" s="23">
        <f t="shared" si="9"/>
        <v>0</v>
      </c>
      <c r="T10" s="23">
        <f t="shared" si="10"/>
        <v>1000000</v>
      </c>
      <c r="V10" s="24">
        <f t="shared" si="11"/>
        <v>8.2191899999999995E-4</v>
      </c>
    </row>
    <row r="11" spans="1:22" x14ac:dyDescent="0.25">
      <c r="A11" s="18">
        <f t="shared" si="1"/>
        <v>8</v>
      </c>
      <c r="B11" s="19">
        <v>43003</v>
      </c>
      <c r="C11" s="19" t="s">
        <v>5</v>
      </c>
      <c r="D11" s="18" t="s">
        <v>11</v>
      </c>
      <c r="E11" s="18" t="s">
        <v>5</v>
      </c>
      <c r="F11" s="18" t="s">
        <v>11</v>
      </c>
      <c r="G11" s="20">
        <f t="shared" si="2"/>
        <v>1000000</v>
      </c>
      <c r="H11" s="21">
        <f t="shared" si="0"/>
        <v>0.1</v>
      </c>
      <c r="I11" s="22">
        <f t="shared" si="3"/>
        <v>31</v>
      </c>
      <c r="J11" s="23">
        <f t="shared" si="12"/>
        <v>8493.1515068505068</v>
      </c>
      <c r="K11" s="23">
        <f t="shared" si="4"/>
        <v>8493.15</v>
      </c>
      <c r="L11" s="23">
        <f t="shared" si="5"/>
        <v>8493.15</v>
      </c>
      <c r="M11" s="23">
        <f t="shared" si="6"/>
        <v>0</v>
      </c>
      <c r="N11" s="23">
        <f t="shared" si="7"/>
        <v>8493.15</v>
      </c>
      <c r="O11" s="23">
        <v>0</v>
      </c>
      <c r="P11" s="23"/>
      <c r="Q11" s="23">
        <f t="shared" si="13"/>
        <v>0</v>
      </c>
      <c r="R11" s="23">
        <f t="shared" si="8"/>
        <v>0</v>
      </c>
      <c r="S11" s="23">
        <f t="shared" si="9"/>
        <v>0</v>
      </c>
      <c r="T11" s="23">
        <f t="shared" si="10"/>
        <v>1000000</v>
      </c>
      <c r="V11" s="24">
        <f t="shared" si="11"/>
        <v>1.506851E-3</v>
      </c>
    </row>
    <row r="12" spans="1:22" x14ac:dyDescent="0.25">
      <c r="A12" s="18">
        <f t="shared" si="1"/>
        <v>9</v>
      </c>
      <c r="B12" s="19">
        <v>43033</v>
      </c>
      <c r="C12" s="19" t="s">
        <v>5</v>
      </c>
      <c r="D12" s="18" t="s">
        <v>11</v>
      </c>
      <c r="E12" s="18" t="s">
        <v>5</v>
      </c>
      <c r="F12" s="18" t="s">
        <v>11</v>
      </c>
      <c r="G12" s="20">
        <f t="shared" si="2"/>
        <v>1000000</v>
      </c>
      <c r="H12" s="21">
        <f t="shared" si="0"/>
        <v>0.1</v>
      </c>
      <c r="I12" s="22">
        <f t="shared" si="3"/>
        <v>30</v>
      </c>
      <c r="J12" s="23">
        <f t="shared" si="12"/>
        <v>8219.1795890427802</v>
      </c>
      <c r="K12" s="23">
        <f t="shared" si="4"/>
        <v>8219.18</v>
      </c>
      <c r="L12" s="23">
        <f t="shared" si="5"/>
        <v>8219.18</v>
      </c>
      <c r="M12" s="23">
        <f t="shared" si="6"/>
        <v>0</v>
      </c>
      <c r="N12" s="23">
        <f t="shared" si="7"/>
        <v>8219.18</v>
      </c>
      <c r="O12" s="23">
        <v>0</v>
      </c>
      <c r="P12" s="23"/>
      <c r="Q12" s="23">
        <f t="shared" si="13"/>
        <v>0</v>
      </c>
      <c r="R12" s="23">
        <f t="shared" si="8"/>
        <v>0</v>
      </c>
      <c r="S12" s="23">
        <f t="shared" si="9"/>
        <v>0</v>
      </c>
      <c r="T12" s="23">
        <f t="shared" si="10"/>
        <v>1000000</v>
      </c>
      <c r="V12" s="24">
        <f t="shared" si="11"/>
        <v>-4.1095699999999999E-4</v>
      </c>
    </row>
    <row r="13" spans="1:22" x14ac:dyDescent="0.25">
      <c r="A13" s="18">
        <f t="shared" si="1"/>
        <v>10</v>
      </c>
      <c r="B13" s="19">
        <v>43064</v>
      </c>
      <c r="C13" s="19" t="s">
        <v>5</v>
      </c>
      <c r="D13" s="18" t="s">
        <v>11</v>
      </c>
      <c r="E13" s="18" t="s">
        <v>5</v>
      </c>
      <c r="F13" s="18" t="s">
        <v>11</v>
      </c>
      <c r="G13" s="20">
        <f t="shared" si="2"/>
        <v>1000000</v>
      </c>
      <c r="H13" s="21">
        <f t="shared" si="0"/>
        <v>0.1</v>
      </c>
      <c r="I13" s="22">
        <f t="shared" si="3"/>
        <v>31</v>
      </c>
      <c r="J13" s="23">
        <f t="shared" si="12"/>
        <v>8493.1502739745065</v>
      </c>
      <c r="K13" s="23">
        <f t="shared" si="4"/>
        <v>8493.15</v>
      </c>
      <c r="L13" s="23">
        <f t="shared" si="5"/>
        <v>8493.15</v>
      </c>
      <c r="M13" s="23">
        <f t="shared" si="6"/>
        <v>0</v>
      </c>
      <c r="N13" s="23">
        <f t="shared" si="7"/>
        <v>8493.15</v>
      </c>
      <c r="O13" s="23">
        <v>0</v>
      </c>
      <c r="P13" s="23"/>
      <c r="Q13" s="23">
        <f t="shared" si="13"/>
        <v>0</v>
      </c>
      <c r="R13" s="23">
        <f t="shared" si="8"/>
        <v>0</v>
      </c>
      <c r="S13" s="23">
        <f t="shared" si="9"/>
        <v>0</v>
      </c>
      <c r="T13" s="23">
        <f t="shared" si="10"/>
        <v>1000000</v>
      </c>
      <c r="V13" s="24">
        <f t="shared" si="11"/>
        <v>2.7397499999999998E-4</v>
      </c>
    </row>
    <row r="14" spans="1:22" x14ac:dyDescent="0.25">
      <c r="A14" s="18">
        <f t="shared" si="1"/>
        <v>11</v>
      </c>
      <c r="B14" s="19">
        <v>43094</v>
      </c>
      <c r="C14" s="19" t="s">
        <v>5</v>
      </c>
      <c r="D14" s="18" t="s">
        <v>11</v>
      </c>
      <c r="E14" s="18" t="s">
        <v>5</v>
      </c>
      <c r="F14" s="18" t="s">
        <v>11</v>
      </c>
      <c r="G14" s="20">
        <f t="shared" si="2"/>
        <v>1000000</v>
      </c>
      <c r="H14" s="21">
        <f t="shared" si="0"/>
        <v>0.1</v>
      </c>
      <c r="I14" s="22">
        <f t="shared" si="3"/>
        <v>30</v>
      </c>
      <c r="J14" s="23">
        <f t="shared" si="12"/>
        <v>8219.1783561667798</v>
      </c>
      <c r="K14" s="23">
        <f t="shared" si="4"/>
        <v>8219.18</v>
      </c>
      <c r="L14" s="23">
        <f t="shared" si="5"/>
        <v>8219.18</v>
      </c>
      <c r="M14" s="23">
        <f t="shared" si="6"/>
        <v>0</v>
      </c>
      <c r="N14" s="23">
        <f t="shared" si="7"/>
        <v>8219.18</v>
      </c>
      <c r="O14" s="23">
        <v>0</v>
      </c>
      <c r="P14" s="23"/>
      <c r="Q14" s="23">
        <f t="shared" si="13"/>
        <v>0</v>
      </c>
      <c r="R14" s="23">
        <f t="shared" si="8"/>
        <v>0</v>
      </c>
      <c r="S14" s="23">
        <f t="shared" si="9"/>
        <v>0</v>
      </c>
      <c r="T14" s="23">
        <f t="shared" si="10"/>
        <v>1000000</v>
      </c>
      <c r="V14" s="24">
        <f t="shared" si="11"/>
        <v>-1.6438329999999999E-3</v>
      </c>
    </row>
    <row r="15" spans="1:22" x14ac:dyDescent="0.25">
      <c r="A15" s="18">
        <f t="shared" si="1"/>
        <v>12</v>
      </c>
      <c r="B15" s="19">
        <v>43125</v>
      </c>
      <c r="C15" s="19" t="s">
        <v>5</v>
      </c>
      <c r="D15" s="18" t="s">
        <v>11</v>
      </c>
      <c r="E15" s="18" t="s">
        <v>5</v>
      </c>
      <c r="F15" s="18" t="s">
        <v>11</v>
      </c>
      <c r="G15" s="20">
        <f t="shared" si="2"/>
        <v>1000000</v>
      </c>
      <c r="H15" s="21">
        <f t="shared" si="0"/>
        <v>0.1</v>
      </c>
      <c r="I15" s="22">
        <f t="shared" si="3"/>
        <v>31</v>
      </c>
      <c r="J15" s="23">
        <f t="shared" si="12"/>
        <v>8493.1490410985061</v>
      </c>
      <c r="K15" s="23">
        <f t="shared" si="4"/>
        <v>8493.15</v>
      </c>
      <c r="L15" s="23">
        <f t="shared" si="5"/>
        <v>8493.15</v>
      </c>
      <c r="M15" s="23">
        <f t="shared" si="6"/>
        <v>0</v>
      </c>
      <c r="N15" s="23">
        <f t="shared" si="7"/>
        <v>8493.15</v>
      </c>
      <c r="O15" s="23">
        <v>0</v>
      </c>
      <c r="P15" s="23"/>
      <c r="Q15" s="23">
        <f t="shared" si="13"/>
        <v>0</v>
      </c>
      <c r="R15" s="23">
        <f t="shared" si="8"/>
        <v>0</v>
      </c>
      <c r="S15" s="23">
        <f t="shared" si="9"/>
        <v>0</v>
      </c>
      <c r="T15" s="23">
        <f t="shared" si="10"/>
        <v>1000000</v>
      </c>
      <c r="V15" s="24">
        <f t="shared" si="11"/>
        <v>-9.5890099999999996E-4</v>
      </c>
    </row>
    <row r="16" spans="1:22" x14ac:dyDescent="0.25">
      <c r="A16" s="30">
        <f t="shared" si="1"/>
        <v>13</v>
      </c>
      <c r="B16" s="31">
        <v>43156</v>
      </c>
      <c r="C16" s="30" t="s">
        <v>11</v>
      </c>
      <c r="D16" s="30" t="s">
        <v>11</v>
      </c>
      <c r="E16" s="8" t="s">
        <v>5</v>
      </c>
      <c r="F16" s="8" t="s">
        <v>11</v>
      </c>
      <c r="G16" s="14">
        <f t="shared" si="2"/>
        <v>1000000</v>
      </c>
      <c r="H16" s="11">
        <f t="shared" si="0"/>
        <v>0.1</v>
      </c>
      <c r="I16" s="12">
        <f t="shared" si="3"/>
        <v>31</v>
      </c>
      <c r="J16" s="13">
        <f t="shared" si="12"/>
        <v>8493.1497260305059</v>
      </c>
      <c r="K16" s="13">
        <f t="shared" si="4"/>
        <v>8493.15</v>
      </c>
      <c r="L16" s="13">
        <f>IF(F16="Y",IF(N16&gt;=(K16+R15-S15),(K16+R15-S15),N16),IF(E16="Y",(K16+R15-S15),0))</f>
        <v>8493.15</v>
      </c>
      <c r="M16" s="13">
        <f t="shared" si="6"/>
        <v>0</v>
      </c>
      <c r="N16" s="13">
        <f t="shared" si="7"/>
        <v>8493.15</v>
      </c>
      <c r="O16" s="13">
        <v>0</v>
      </c>
      <c r="P16" s="13"/>
      <c r="Q16" s="13">
        <f t="shared" si="13"/>
        <v>0</v>
      </c>
      <c r="R16" s="13">
        <f t="shared" si="8"/>
        <v>0</v>
      </c>
      <c r="S16" s="13">
        <f t="shared" si="9"/>
        <v>0</v>
      </c>
      <c r="T16" s="13">
        <f t="shared" si="10"/>
        <v>1000000</v>
      </c>
      <c r="V16" s="24">
        <f t="shared" si="11"/>
        <v>-2.7396899999999999E-4</v>
      </c>
    </row>
    <row r="17" spans="1:22" x14ac:dyDescent="0.25">
      <c r="A17" s="30">
        <f t="shared" si="1"/>
        <v>14</v>
      </c>
      <c r="B17" s="31">
        <v>43184</v>
      </c>
      <c r="C17" s="30" t="s">
        <v>11</v>
      </c>
      <c r="D17" s="30" t="s">
        <v>11</v>
      </c>
      <c r="E17" s="8" t="s">
        <v>5</v>
      </c>
      <c r="F17" s="8" t="s">
        <v>11</v>
      </c>
      <c r="G17" s="14">
        <f t="shared" si="2"/>
        <v>1000000</v>
      </c>
      <c r="H17" s="11">
        <f t="shared" si="0"/>
        <v>0.1</v>
      </c>
      <c r="I17" s="12">
        <f t="shared" si="3"/>
        <v>28</v>
      </c>
      <c r="J17" s="13">
        <f t="shared" si="12"/>
        <v>7671.2326027433292</v>
      </c>
      <c r="K17" s="13">
        <f t="shared" si="4"/>
        <v>7671.23</v>
      </c>
      <c r="L17" s="13">
        <f>IF(F17="Y",IF(N17&gt;=(K17+R16-S16),(K17+R16-S16),N17),IF(E17="Y",(K17+R16-S16),0))</f>
        <v>7671.23</v>
      </c>
      <c r="M17" s="13">
        <f t="shared" si="6"/>
        <v>0</v>
      </c>
      <c r="N17" s="13">
        <f t="shared" si="7"/>
        <v>7671.23</v>
      </c>
      <c r="O17" s="13">
        <v>0</v>
      </c>
      <c r="P17" s="13"/>
      <c r="Q17" s="13">
        <f t="shared" si="13"/>
        <v>0</v>
      </c>
      <c r="R17" s="13">
        <f t="shared" si="8"/>
        <v>0</v>
      </c>
      <c r="S17" s="13">
        <f t="shared" si="9"/>
        <v>0</v>
      </c>
      <c r="T17" s="13">
        <f t="shared" si="10"/>
        <v>1000000</v>
      </c>
      <c r="V17" s="24">
        <f t="shared" si="11"/>
        <v>2.6027429999999998E-3</v>
      </c>
    </row>
    <row r="18" spans="1:22" x14ac:dyDescent="0.25">
      <c r="A18" s="30">
        <f t="shared" si="1"/>
        <v>15</v>
      </c>
      <c r="B18" s="31">
        <v>43215</v>
      </c>
      <c r="C18" s="30" t="s">
        <v>11</v>
      </c>
      <c r="D18" s="30" t="s">
        <v>11</v>
      </c>
      <c r="E18" s="8" t="s">
        <v>5</v>
      </c>
      <c r="F18" s="8" t="s">
        <v>5</v>
      </c>
      <c r="G18" s="14">
        <f t="shared" si="2"/>
        <v>1000000</v>
      </c>
      <c r="H18" s="11">
        <f t="shared" si="0"/>
        <v>0.1</v>
      </c>
      <c r="I18" s="12">
        <f t="shared" si="3"/>
        <v>31</v>
      </c>
      <c r="J18" s="13">
        <f t="shared" si="12"/>
        <v>8493.1532876745059</v>
      </c>
      <c r="K18" s="13">
        <f t="shared" si="4"/>
        <v>8493.15</v>
      </c>
      <c r="L18" s="13">
        <f>IF(F18="Y",IF(N18&gt;=(K18+R17-S17),(K18+R17-S17),N18),IF(E18="Y",(K18+R17-S17),0))</f>
        <v>8493.15</v>
      </c>
      <c r="M18" s="13">
        <f t="shared" si="6"/>
        <v>110218.90000000001</v>
      </c>
      <c r="N18" s="13">
        <f t="shared" si="7"/>
        <v>118712.05</v>
      </c>
      <c r="O18" s="13">
        <v>0</v>
      </c>
      <c r="P18" s="13"/>
      <c r="Q18" s="13">
        <f t="shared" si="13"/>
        <v>0</v>
      </c>
      <c r="R18" s="13">
        <f t="shared" si="8"/>
        <v>0</v>
      </c>
      <c r="S18" s="13">
        <f t="shared" si="9"/>
        <v>0</v>
      </c>
      <c r="T18" s="13">
        <f t="shared" si="10"/>
        <v>889781.1</v>
      </c>
      <c r="V18" s="24">
        <f t="shared" si="11"/>
        <v>3.2876749999999999E-3</v>
      </c>
    </row>
    <row r="19" spans="1:22" x14ac:dyDescent="0.25">
      <c r="A19" s="30">
        <f t="shared" si="1"/>
        <v>16</v>
      </c>
      <c r="B19" s="31">
        <v>43245</v>
      </c>
      <c r="C19" s="30" t="s">
        <v>11</v>
      </c>
      <c r="D19" s="30" t="s">
        <v>11</v>
      </c>
      <c r="E19" s="8" t="s">
        <v>5</v>
      </c>
      <c r="F19" s="8" t="s">
        <v>11</v>
      </c>
      <c r="G19" s="14">
        <f t="shared" si="2"/>
        <v>889781.1</v>
      </c>
      <c r="H19" s="11">
        <f t="shared" si="0"/>
        <v>0.1</v>
      </c>
      <c r="I19" s="12">
        <f t="shared" si="3"/>
        <v>30</v>
      </c>
      <c r="J19" s="13">
        <f t="shared" si="12"/>
        <v>7313.2726027434928</v>
      </c>
      <c r="K19" s="13">
        <f t="shared" si="4"/>
        <v>7313.27</v>
      </c>
      <c r="L19" s="13">
        <f t="shared" ref="L19:L50" si="14">IF(F19="Y",IF(N19&gt;=(K19+R18-S18),(K19+R18-S18),N19),IF(E19="Y",(K19+R18-S18),0))</f>
        <v>7313.27</v>
      </c>
      <c r="M19" s="13">
        <f t="shared" si="6"/>
        <v>0</v>
      </c>
      <c r="N19" s="13">
        <f t="shared" si="7"/>
        <v>7313.27</v>
      </c>
      <c r="O19" s="13">
        <v>0</v>
      </c>
      <c r="P19" s="13"/>
      <c r="Q19" s="13">
        <f t="shared" si="13"/>
        <v>0</v>
      </c>
      <c r="R19" s="13">
        <f t="shared" si="8"/>
        <v>0</v>
      </c>
      <c r="S19" s="13">
        <f t="shared" si="9"/>
        <v>0</v>
      </c>
      <c r="T19" s="13">
        <f t="shared" si="10"/>
        <v>889781.1</v>
      </c>
      <c r="V19" s="24">
        <f t="shared" si="11"/>
        <v>2.6027429999999998E-3</v>
      </c>
    </row>
    <row r="20" spans="1:22" x14ac:dyDescent="0.25">
      <c r="A20" s="29">
        <f t="shared" si="1"/>
        <v>17</v>
      </c>
      <c r="B20" s="32">
        <v>43276</v>
      </c>
      <c r="C20" s="29" t="s">
        <v>11</v>
      </c>
      <c r="D20" s="29" t="s">
        <v>5</v>
      </c>
      <c r="E20" s="29" t="s">
        <v>11</v>
      </c>
      <c r="F20" s="29" t="s">
        <v>11</v>
      </c>
      <c r="G20" s="14">
        <f t="shared" si="2"/>
        <v>889781.1</v>
      </c>
      <c r="H20" s="11">
        <f t="shared" si="0"/>
        <v>0.1</v>
      </c>
      <c r="I20" s="12">
        <f t="shared" si="3"/>
        <v>31</v>
      </c>
      <c r="J20" s="13">
        <f t="shared" si="12"/>
        <v>7557.0475616471103</v>
      </c>
      <c r="K20" s="13">
        <f t="shared" si="4"/>
        <v>7557.05</v>
      </c>
      <c r="L20" s="13">
        <f t="shared" si="14"/>
        <v>0</v>
      </c>
      <c r="M20" s="13">
        <f t="shared" si="6"/>
        <v>0</v>
      </c>
      <c r="N20" s="13">
        <f t="shared" si="7"/>
        <v>0</v>
      </c>
      <c r="O20" s="13">
        <v>0</v>
      </c>
      <c r="P20" s="13"/>
      <c r="Q20" s="13">
        <f t="shared" si="13"/>
        <v>0</v>
      </c>
      <c r="R20" s="13">
        <f t="shared" si="8"/>
        <v>7557.05</v>
      </c>
      <c r="S20" s="13">
        <f t="shared" si="9"/>
        <v>7557.05</v>
      </c>
      <c r="T20" s="13">
        <f t="shared" si="10"/>
        <v>897338.15</v>
      </c>
      <c r="V20" s="24">
        <f t="shared" si="11"/>
        <v>-2.4383529999999999E-3</v>
      </c>
    </row>
    <row r="21" spans="1:22" x14ac:dyDescent="0.25">
      <c r="A21" s="30">
        <f t="shared" si="1"/>
        <v>18</v>
      </c>
      <c r="B21" s="31">
        <v>43306</v>
      </c>
      <c r="C21" s="30" t="s">
        <v>11</v>
      </c>
      <c r="D21" s="30" t="s">
        <v>11</v>
      </c>
      <c r="E21" s="8" t="s">
        <v>5</v>
      </c>
      <c r="F21" s="8" t="s">
        <v>5</v>
      </c>
      <c r="G21" s="14">
        <f t="shared" si="2"/>
        <v>897338.15</v>
      </c>
      <c r="H21" s="11">
        <f t="shared" si="0"/>
        <v>0.1</v>
      </c>
      <c r="I21" s="12">
        <f t="shared" si="3"/>
        <v>30</v>
      </c>
      <c r="J21" s="13">
        <f t="shared" si="12"/>
        <v>7375.3796164415207</v>
      </c>
      <c r="K21" s="13">
        <f t="shared" si="4"/>
        <v>7375.38</v>
      </c>
      <c r="L21" s="13">
        <f t="shared" si="14"/>
        <v>7375.38</v>
      </c>
      <c r="M21" s="13">
        <f t="shared" si="6"/>
        <v>111336.67</v>
      </c>
      <c r="N21" s="13">
        <f t="shared" si="7"/>
        <v>118712.05</v>
      </c>
      <c r="O21" s="13">
        <v>0</v>
      </c>
      <c r="P21" s="13"/>
      <c r="Q21" s="13">
        <f t="shared" si="13"/>
        <v>0</v>
      </c>
      <c r="R21" s="13">
        <f t="shared" si="8"/>
        <v>0</v>
      </c>
      <c r="S21" s="13">
        <f t="shared" si="9"/>
        <v>0</v>
      </c>
      <c r="T21" s="13">
        <f t="shared" si="10"/>
        <v>786001.48</v>
      </c>
      <c r="V21" s="24">
        <f t="shared" si="11"/>
        <v>-3.8355799999999999E-4</v>
      </c>
    </row>
    <row r="22" spans="1:22" x14ac:dyDescent="0.25">
      <c r="A22" s="30">
        <f t="shared" si="1"/>
        <v>19</v>
      </c>
      <c r="B22" s="31">
        <v>43337</v>
      </c>
      <c r="C22" s="30" t="s">
        <v>11</v>
      </c>
      <c r="D22" s="30" t="s">
        <v>11</v>
      </c>
      <c r="E22" s="8" t="s">
        <v>5</v>
      </c>
      <c r="F22" s="8" t="s">
        <v>11</v>
      </c>
      <c r="G22" s="14">
        <f t="shared" si="2"/>
        <v>786001.48</v>
      </c>
      <c r="H22" s="11">
        <f t="shared" si="0"/>
        <v>0.1</v>
      </c>
      <c r="I22" s="12">
        <f t="shared" si="3"/>
        <v>31</v>
      </c>
      <c r="J22" s="13">
        <f t="shared" si="12"/>
        <v>6675.628624661178</v>
      </c>
      <c r="K22" s="13">
        <f t="shared" si="4"/>
        <v>6675.63</v>
      </c>
      <c r="L22" s="13">
        <f t="shared" si="14"/>
        <v>6675.63</v>
      </c>
      <c r="M22" s="13">
        <f t="shared" si="6"/>
        <v>0</v>
      </c>
      <c r="N22" s="13">
        <f t="shared" si="7"/>
        <v>6675.63</v>
      </c>
      <c r="O22" s="13">
        <v>0</v>
      </c>
      <c r="P22" s="13"/>
      <c r="Q22" s="13">
        <f t="shared" si="13"/>
        <v>0</v>
      </c>
      <c r="R22" s="13">
        <f t="shared" si="8"/>
        <v>0</v>
      </c>
      <c r="S22" s="13">
        <f t="shared" si="9"/>
        <v>0</v>
      </c>
      <c r="T22" s="13">
        <f t="shared" si="10"/>
        <v>786001.48</v>
      </c>
      <c r="V22" s="24">
        <f t="shared" si="11"/>
        <v>-1.3753389999999999E-3</v>
      </c>
    </row>
    <row r="23" spans="1:22" x14ac:dyDescent="0.25">
      <c r="A23" s="30">
        <f t="shared" si="1"/>
        <v>20</v>
      </c>
      <c r="B23" s="31">
        <v>43368</v>
      </c>
      <c r="C23" s="30" t="s">
        <v>11</v>
      </c>
      <c r="D23" s="30" t="s">
        <v>11</v>
      </c>
      <c r="E23" s="8" t="s">
        <v>5</v>
      </c>
      <c r="F23" s="8" t="s">
        <v>11</v>
      </c>
      <c r="G23" s="14">
        <f t="shared" si="2"/>
        <v>786001.48</v>
      </c>
      <c r="H23" s="11">
        <f t="shared" si="0"/>
        <v>0.1</v>
      </c>
      <c r="I23" s="12">
        <f t="shared" si="3"/>
        <v>31</v>
      </c>
      <c r="J23" s="13">
        <f t="shared" si="12"/>
        <v>6675.6276328801778</v>
      </c>
      <c r="K23" s="13">
        <f t="shared" si="4"/>
        <v>6675.63</v>
      </c>
      <c r="L23" s="13">
        <f t="shared" si="14"/>
        <v>6675.63</v>
      </c>
      <c r="M23" s="13">
        <f t="shared" si="6"/>
        <v>0</v>
      </c>
      <c r="N23" s="13">
        <f t="shared" si="7"/>
        <v>6675.63</v>
      </c>
      <c r="O23" s="13">
        <v>0</v>
      </c>
      <c r="P23" s="13"/>
      <c r="Q23" s="13">
        <f t="shared" si="13"/>
        <v>0</v>
      </c>
      <c r="R23" s="13">
        <f t="shared" si="8"/>
        <v>0</v>
      </c>
      <c r="S23" s="13">
        <f t="shared" si="9"/>
        <v>0</v>
      </c>
      <c r="T23" s="13">
        <f t="shared" si="10"/>
        <v>786001.48</v>
      </c>
      <c r="V23" s="24">
        <f t="shared" si="11"/>
        <v>-2.3671199999999999E-3</v>
      </c>
    </row>
    <row r="24" spans="1:22" x14ac:dyDescent="0.25">
      <c r="A24" s="29">
        <f t="shared" si="1"/>
        <v>21</v>
      </c>
      <c r="B24" s="32">
        <v>43398</v>
      </c>
      <c r="C24" s="29" t="s">
        <v>11</v>
      </c>
      <c r="D24" s="29" t="s">
        <v>5</v>
      </c>
      <c r="E24" s="29" t="s">
        <v>11</v>
      </c>
      <c r="F24" s="29" t="s">
        <v>11</v>
      </c>
      <c r="G24" s="14">
        <f t="shared" si="2"/>
        <v>786001.48</v>
      </c>
      <c r="H24" s="11">
        <f t="shared" si="0"/>
        <v>0.1</v>
      </c>
      <c r="I24" s="12">
        <f t="shared" si="3"/>
        <v>30</v>
      </c>
      <c r="J24" s="13">
        <f t="shared" si="12"/>
        <v>6460.2837698663016</v>
      </c>
      <c r="K24" s="13">
        <f t="shared" si="4"/>
        <v>6460.28</v>
      </c>
      <c r="L24" s="13">
        <f t="shared" si="14"/>
        <v>0</v>
      </c>
      <c r="M24" s="13">
        <f t="shared" si="6"/>
        <v>0</v>
      </c>
      <c r="N24" s="13">
        <f t="shared" si="7"/>
        <v>0</v>
      </c>
      <c r="O24" s="13">
        <v>0</v>
      </c>
      <c r="P24" s="13"/>
      <c r="Q24" s="13">
        <f t="shared" si="13"/>
        <v>0</v>
      </c>
      <c r="R24" s="13">
        <f t="shared" si="8"/>
        <v>6460.28</v>
      </c>
      <c r="S24" s="13">
        <f t="shared" si="9"/>
        <v>6460.28</v>
      </c>
      <c r="T24" s="13">
        <f t="shared" si="10"/>
        <v>792461.76</v>
      </c>
      <c r="V24" s="24">
        <f t="shared" si="11"/>
        <v>3.7698660000000002E-3</v>
      </c>
    </row>
    <row r="25" spans="1:22" x14ac:dyDescent="0.25">
      <c r="A25" s="30">
        <f t="shared" si="1"/>
        <v>22</v>
      </c>
      <c r="B25" s="31">
        <v>43429</v>
      </c>
      <c r="C25" s="30" t="s">
        <v>11</v>
      </c>
      <c r="D25" s="30" t="s">
        <v>11</v>
      </c>
      <c r="E25" s="8" t="s">
        <v>5</v>
      </c>
      <c r="F25" s="8" t="s">
        <v>11</v>
      </c>
      <c r="G25" s="14">
        <f t="shared" si="2"/>
        <v>792461.76</v>
      </c>
      <c r="H25" s="11">
        <f t="shared" si="0"/>
        <v>0.1</v>
      </c>
      <c r="I25" s="12">
        <f t="shared" si="3"/>
        <v>31</v>
      </c>
      <c r="J25" s="13">
        <f t="shared" si="12"/>
        <v>6730.5009095920277</v>
      </c>
      <c r="K25" s="13">
        <f t="shared" si="4"/>
        <v>6730.5</v>
      </c>
      <c r="L25" s="13">
        <f t="shared" si="14"/>
        <v>6730.4999999999991</v>
      </c>
      <c r="M25" s="13">
        <f t="shared" si="6"/>
        <v>0</v>
      </c>
      <c r="N25" s="13">
        <f t="shared" si="7"/>
        <v>6730.4999999999991</v>
      </c>
      <c r="O25" s="13">
        <v>0</v>
      </c>
      <c r="P25" s="13"/>
      <c r="Q25" s="13">
        <f t="shared" si="13"/>
        <v>0</v>
      </c>
      <c r="R25" s="13">
        <f t="shared" si="8"/>
        <v>0</v>
      </c>
      <c r="S25" s="13">
        <f t="shared" si="9"/>
        <v>0</v>
      </c>
      <c r="T25" s="13">
        <f t="shared" si="10"/>
        <v>792461.76</v>
      </c>
      <c r="V25" s="24">
        <f t="shared" si="11"/>
        <v>9.0959199999999997E-4</v>
      </c>
    </row>
    <row r="26" spans="1:22" x14ac:dyDescent="0.25">
      <c r="A26" s="30">
        <f t="shared" si="1"/>
        <v>23</v>
      </c>
      <c r="B26" s="31">
        <v>43459</v>
      </c>
      <c r="C26" s="30" t="s">
        <v>11</v>
      </c>
      <c r="D26" s="30" t="s">
        <v>11</v>
      </c>
      <c r="E26" s="8" t="s">
        <v>5</v>
      </c>
      <c r="F26" s="8" t="s">
        <v>11</v>
      </c>
      <c r="G26" s="14">
        <f t="shared" si="2"/>
        <v>792461.76</v>
      </c>
      <c r="H26" s="11">
        <f t="shared" si="0"/>
        <v>0.1</v>
      </c>
      <c r="I26" s="12">
        <f t="shared" si="3"/>
        <v>30</v>
      </c>
      <c r="J26" s="13">
        <f t="shared" si="12"/>
        <v>6513.3852383591247</v>
      </c>
      <c r="K26" s="13">
        <f t="shared" si="4"/>
        <v>6513.39</v>
      </c>
      <c r="L26" s="13">
        <f t="shared" si="14"/>
        <v>6513.39</v>
      </c>
      <c r="M26" s="13">
        <f t="shared" si="6"/>
        <v>0</v>
      </c>
      <c r="N26" s="13">
        <f t="shared" si="7"/>
        <v>6513.39</v>
      </c>
      <c r="O26" s="13">
        <v>0</v>
      </c>
      <c r="P26" s="13"/>
      <c r="Q26" s="13">
        <f t="shared" si="13"/>
        <v>0</v>
      </c>
      <c r="R26" s="13">
        <f t="shared" si="8"/>
        <v>0</v>
      </c>
      <c r="S26" s="13">
        <f t="shared" si="9"/>
        <v>0</v>
      </c>
      <c r="T26" s="13">
        <f t="shared" si="10"/>
        <v>792461.76</v>
      </c>
      <c r="V26" s="24">
        <f t="shared" si="11"/>
        <v>-4.7616409999999996E-3</v>
      </c>
    </row>
    <row r="27" spans="1:22" x14ac:dyDescent="0.25">
      <c r="A27" s="30">
        <f t="shared" si="1"/>
        <v>24</v>
      </c>
      <c r="B27" s="31">
        <v>43490</v>
      </c>
      <c r="C27" s="30" t="s">
        <v>11</v>
      </c>
      <c r="D27" s="30" t="s">
        <v>11</v>
      </c>
      <c r="E27" s="8" t="s">
        <v>5</v>
      </c>
      <c r="F27" s="8" t="s">
        <v>5</v>
      </c>
      <c r="G27" s="14">
        <f t="shared" si="2"/>
        <v>792461.76</v>
      </c>
      <c r="H27" s="11">
        <f t="shared" si="0"/>
        <v>0.1</v>
      </c>
      <c r="I27" s="12">
        <f t="shared" si="3"/>
        <v>31</v>
      </c>
      <c r="J27" s="13">
        <f t="shared" si="12"/>
        <v>6730.4923780850277</v>
      </c>
      <c r="K27" s="13">
        <f t="shared" si="4"/>
        <v>6730.49</v>
      </c>
      <c r="L27" s="13">
        <f t="shared" si="14"/>
        <v>6730.49</v>
      </c>
      <c r="M27" s="13">
        <f t="shared" si="6"/>
        <v>111981.56</v>
      </c>
      <c r="N27" s="13">
        <f t="shared" si="7"/>
        <v>118712.05</v>
      </c>
      <c r="O27" s="13">
        <v>0</v>
      </c>
      <c r="P27" s="13"/>
      <c r="Q27" s="13">
        <f t="shared" si="13"/>
        <v>0</v>
      </c>
      <c r="R27" s="13">
        <f t="shared" si="8"/>
        <v>0</v>
      </c>
      <c r="S27" s="13">
        <f t="shared" si="9"/>
        <v>0</v>
      </c>
      <c r="T27" s="13">
        <f t="shared" si="10"/>
        <v>680480.2</v>
      </c>
      <c r="V27" s="24">
        <f t="shared" si="11"/>
        <v>2.3780849999999998E-3</v>
      </c>
    </row>
    <row r="28" spans="1:22" x14ac:dyDescent="0.25">
      <c r="A28" s="30">
        <f t="shared" si="1"/>
        <v>25</v>
      </c>
      <c r="B28" s="31">
        <v>43521</v>
      </c>
      <c r="C28" s="30" t="s">
        <v>11</v>
      </c>
      <c r="D28" s="30" t="s">
        <v>11</v>
      </c>
      <c r="E28" s="8" t="s">
        <v>5</v>
      </c>
      <c r="F28" s="8" t="s">
        <v>11</v>
      </c>
      <c r="G28" s="14">
        <f t="shared" si="2"/>
        <v>680480.2</v>
      </c>
      <c r="H28" s="11">
        <f t="shared" si="0"/>
        <v>0.1</v>
      </c>
      <c r="I28" s="12">
        <f t="shared" si="3"/>
        <v>31</v>
      </c>
      <c r="J28" s="13">
        <f t="shared" si="12"/>
        <v>5779.4232547973288</v>
      </c>
      <c r="K28" s="13">
        <f t="shared" si="4"/>
        <v>5779.42</v>
      </c>
      <c r="L28" s="13">
        <f t="shared" si="14"/>
        <v>5779.42</v>
      </c>
      <c r="M28" s="13">
        <f t="shared" si="6"/>
        <v>0</v>
      </c>
      <c r="N28" s="13">
        <f t="shared" si="7"/>
        <v>5779.42</v>
      </c>
      <c r="O28" s="13">
        <v>0</v>
      </c>
      <c r="P28" s="13"/>
      <c r="Q28" s="13">
        <f t="shared" si="13"/>
        <v>0</v>
      </c>
      <c r="R28" s="13">
        <f t="shared" si="8"/>
        <v>0</v>
      </c>
      <c r="S28" s="13">
        <f t="shared" si="9"/>
        <v>0</v>
      </c>
      <c r="T28" s="13">
        <f t="shared" si="10"/>
        <v>680480.2</v>
      </c>
      <c r="V28" s="24">
        <f t="shared" si="11"/>
        <v>3.2547969999999998E-3</v>
      </c>
    </row>
    <row r="29" spans="1:22" x14ac:dyDescent="0.25">
      <c r="A29" s="30">
        <f t="shared" si="1"/>
        <v>26</v>
      </c>
      <c r="B29" s="31">
        <v>43549</v>
      </c>
      <c r="C29" s="30" t="s">
        <v>11</v>
      </c>
      <c r="D29" s="30" t="s">
        <v>11</v>
      </c>
      <c r="E29" s="8" t="s">
        <v>5</v>
      </c>
      <c r="F29" s="8" t="s">
        <v>11</v>
      </c>
      <c r="G29" s="14">
        <f t="shared" si="2"/>
        <v>680480.2</v>
      </c>
      <c r="H29" s="11">
        <f t="shared" si="0"/>
        <v>0.1</v>
      </c>
      <c r="I29" s="12">
        <f t="shared" si="3"/>
        <v>28</v>
      </c>
      <c r="J29" s="13">
        <f t="shared" si="12"/>
        <v>5220.1253369887818</v>
      </c>
      <c r="K29" s="13">
        <f t="shared" si="4"/>
        <v>5220.13</v>
      </c>
      <c r="L29" s="13">
        <f t="shared" si="14"/>
        <v>5220.13</v>
      </c>
      <c r="M29" s="13">
        <f t="shared" si="6"/>
        <v>0</v>
      </c>
      <c r="N29" s="13">
        <f t="shared" si="7"/>
        <v>5220.13</v>
      </c>
      <c r="O29" s="13">
        <v>0</v>
      </c>
      <c r="P29" s="13"/>
      <c r="Q29" s="13">
        <f t="shared" si="13"/>
        <v>0</v>
      </c>
      <c r="R29" s="13">
        <f t="shared" si="8"/>
        <v>0</v>
      </c>
      <c r="S29" s="13">
        <f t="shared" si="9"/>
        <v>0</v>
      </c>
      <c r="T29" s="13">
        <f t="shared" si="10"/>
        <v>680480.2</v>
      </c>
      <c r="V29" s="24">
        <f t="shared" si="11"/>
        <v>-4.6630109999999999E-3</v>
      </c>
    </row>
    <row r="30" spans="1:22" x14ac:dyDescent="0.25">
      <c r="A30" s="30">
        <f t="shared" si="1"/>
        <v>27</v>
      </c>
      <c r="B30" s="31">
        <v>43580</v>
      </c>
      <c r="C30" s="30" t="s">
        <v>11</v>
      </c>
      <c r="D30" s="30" t="s">
        <v>11</v>
      </c>
      <c r="E30" s="8" t="s">
        <v>5</v>
      </c>
      <c r="F30" s="8" t="s">
        <v>5</v>
      </c>
      <c r="G30" s="14">
        <f t="shared" si="2"/>
        <v>680480.2</v>
      </c>
      <c r="H30" s="11">
        <f t="shared" si="0"/>
        <v>0.1</v>
      </c>
      <c r="I30" s="12">
        <f t="shared" si="3"/>
        <v>31</v>
      </c>
      <c r="J30" s="13">
        <f t="shared" si="12"/>
        <v>5779.4162137013291</v>
      </c>
      <c r="K30" s="13">
        <f t="shared" si="4"/>
        <v>5779.42</v>
      </c>
      <c r="L30" s="13">
        <f t="shared" si="14"/>
        <v>5779.42</v>
      </c>
      <c r="M30" s="13">
        <f t="shared" si="6"/>
        <v>112932.63</v>
      </c>
      <c r="N30" s="13">
        <f t="shared" si="7"/>
        <v>118712.05</v>
      </c>
      <c r="O30" s="13">
        <v>0</v>
      </c>
      <c r="P30" s="13"/>
      <c r="Q30" s="13">
        <f t="shared" si="13"/>
        <v>0</v>
      </c>
      <c r="R30" s="13">
        <f t="shared" si="8"/>
        <v>0</v>
      </c>
      <c r="S30" s="13">
        <f t="shared" si="9"/>
        <v>0</v>
      </c>
      <c r="T30" s="13">
        <f t="shared" si="10"/>
        <v>567547.56999999995</v>
      </c>
      <c r="V30" s="24">
        <f t="shared" si="11"/>
        <v>-3.7862989999999999E-3</v>
      </c>
    </row>
    <row r="31" spans="1:22" x14ac:dyDescent="0.25">
      <c r="A31" s="30">
        <f t="shared" si="1"/>
        <v>28</v>
      </c>
      <c r="B31" s="31">
        <v>43610</v>
      </c>
      <c r="C31" s="30" t="s">
        <v>11</v>
      </c>
      <c r="D31" s="30" t="s">
        <v>11</v>
      </c>
      <c r="E31" s="8" t="s">
        <v>5</v>
      </c>
      <c r="F31" s="8" t="s">
        <v>11</v>
      </c>
      <c r="G31" s="14">
        <f t="shared" si="2"/>
        <v>567547.56999999995</v>
      </c>
      <c r="H31" s="11">
        <f t="shared" si="0"/>
        <v>0.1</v>
      </c>
      <c r="I31" s="12">
        <f t="shared" si="3"/>
        <v>30</v>
      </c>
      <c r="J31" s="13">
        <f t="shared" si="12"/>
        <v>4664.7707616462048</v>
      </c>
      <c r="K31" s="13">
        <f t="shared" si="4"/>
        <v>4664.7700000000004</v>
      </c>
      <c r="L31" s="13">
        <f t="shared" si="14"/>
        <v>4664.7700000000004</v>
      </c>
      <c r="M31" s="13">
        <f t="shared" si="6"/>
        <v>0</v>
      </c>
      <c r="N31" s="13">
        <f t="shared" si="7"/>
        <v>4664.7700000000004</v>
      </c>
      <c r="O31" s="13">
        <v>0</v>
      </c>
      <c r="P31" s="13"/>
      <c r="Q31" s="13">
        <f t="shared" si="13"/>
        <v>0</v>
      </c>
      <c r="R31" s="13">
        <f t="shared" si="8"/>
        <v>0</v>
      </c>
      <c r="S31" s="13">
        <f t="shared" si="9"/>
        <v>0</v>
      </c>
      <c r="T31" s="13">
        <f t="shared" si="10"/>
        <v>567547.56999999995</v>
      </c>
      <c r="V31" s="24">
        <f t="shared" si="11"/>
        <v>7.6164600000000005E-4</v>
      </c>
    </row>
    <row r="32" spans="1:22" x14ac:dyDescent="0.25">
      <c r="A32" s="29">
        <f t="shared" si="1"/>
        <v>29</v>
      </c>
      <c r="B32" s="32">
        <v>43641</v>
      </c>
      <c r="C32" s="29" t="s">
        <v>11</v>
      </c>
      <c r="D32" s="29" t="s">
        <v>5</v>
      </c>
      <c r="E32" s="29" t="s">
        <v>11</v>
      </c>
      <c r="F32" s="29" t="s">
        <v>11</v>
      </c>
      <c r="G32" s="14">
        <f t="shared" si="2"/>
        <v>567547.56999999995</v>
      </c>
      <c r="H32" s="11">
        <f t="shared" si="0"/>
        <v>0.1</v>
      </c>
      <c r="I32" s="12">
        <f t="shared" si="3"/>
        <v>31</v>
      </c>
      <c r="J32" s="13">
        <f t="shared" si="12"/>
        <v>4820.2677945227124</v>
      </c>
      <c r="K32" s="13">
        <f t="shared" si="4"/>
        <v>4820.2700000000004</v>
      </c>
      <c r="L32" s="13">
        <f t="shared" si="14"/>
        <v>0</v>
      </c>
      <c r="M32" s="13">
        <f t="shared" si="6"/>
        <v>0</v>
      </c>
      <c r="N32" s="13">
        <f t="shared" si="7"/>
        <v>0</v>
      </c>
      <c r="O32" s="13">
        <v>0</v>
      </c>
      <c r="P32" s="13"/>
      <c r="Q32" s="13">
        <f t="shared" si="13"/>
        <v>0</v>
      </c>
      <c r="R32" s="13">
        <f t="shared" si="8"/>
        <v>4820.2700000000004</v>
      </c>
      <c r="S32" s="13">
        <f t="shared" si="9"/>
        <v>4820.2700000000004</v>
      </c>
      <c r="T32" s="13">
        <f t="shared" si="10"/>
        <v>572367.84</v>
      </c>
      <c r="V32" s="24">
        <f t="shared" si="11"/>
        <v>-2.205477E-3</v>
      </c>
    </row>
    <row r="33" spans="1:22" x14ac:dyDescent="0.25">
      <c r="A33" s="30">
        <f t="shared" si="1"/>
        <v>30</v>
      </c>
      <c r="B33" s="31">
        <v>43671</v>
      </c>
      <c r="C33" s="30" t="s">
        <v>11</v>
      </c>
      <c r="D33" s="30" t="s">
        <v>11</v>
      </c>
      <c r="E33" s="8" t="s">
        <v>5</v>
      </c>
      <c r="F33" s="8" t="s">
        <v>5</v>
      </c>
      <c r="G33" s="14">
        <f t="shared" si="2"/>
        <v>572367.84</v>
      </c>
      <c r="H33" s="11">
        <f t="shared" si="0"/>
        <v>0.1</v>
      </c>
      <c r="I33" s="12">
        <f t="shared" si="3"/>
        <v>30</v>
      </c>
      <c r="J33" s="13">
        <f t="shared" si="12"/>
        <v>4704.3910000024525</v>
      </c>
      <c r="K33" s="13">
        <f t="shared" si="4"/>
        <v>4704.3900000000003</v>
      </c>
      <c r="L33" s="13">
        <f t="shared" si="14"/>
        <v>4704.3899999999994</v>
      </c>
      <c r="M33" s="13">
        <f t="shared" si="6"/>
        <v>114007.66</v>
      </c>
      <c r="N33" s="13">
        <f t="shared" si="7"/>
        <v>118712.05</v>
      </c>
      <c r="O33" s="13">
        <v>0</v>
      </c>
      <c r="P33" s="13"/>
      <c r="Q33" s="13">
        <f t="shared" si="13"/>
        <v>0</v>
      </c>
      <c r="R33" s="13">
        <f t="shared" si="8"/>
        <v>0</v>
      </c>
      <c r="S33" s="13">
        <f t="shared" si="9"/>
        <v>0</v>
      </c>
      <c r="T33" s="13">
        <f t="shared" si="10"/>
        <v>458360.17999999993</v>
      </c>
      <c r="V33" s="24">
        <f t="shared" si="11"/>
        <v>1.0000020000000001E-3</v>
      </c>
    </row>
    <row r="34" spans="1:22" x14ac:dyDescent="0.25">
      <c r="A34" s="30">
        <f t="shared" si="1"/>
        <v>31</v>
      </c>
      <c r="B34" s="31">
        <v>43702</v>
      </c>
      <c r="C34" s="30" t="s">
        <v>11</v>
      </c>
      <c r="D34" s="30" t="s">
        <v>11</v>
      </c>
      <c r="E34" s="8" t="s">
        <v>5</v>
      </c>
      <c r="F34" s="8" t="s">
        <v>11</v>
      </c>
      <c r="G34" s="14">
        <f t="shared" si="2"/>
        <v>458360.17999999993</v>
      </c>
      <c r="H34" s="11">
        <f t="shared" si="0"/>
        <v>0.1</v>
      </c>
      <c r="I34" s="12">
        <f t="shared" si="3"/>
        <v>31</v>
      </c>
      <c r="J34" s="13">
        <f t="shared" si="12"/>
        <v>3892.923076714329</v>
      </c>
      <c r="K34" s="13">
        <f t="shared" si="4"/>
        <v>3892.92</v>
      </c>
      <c r="L34" s="13">
        <f t="shared" si="14"/>
        <v>3892.92</v>
      </c>
      <c r="M34" s="13">
        <f t="shared" si="6"/>
        <v>0</v>
      </c>
      <c r="N34" s="13">
        <f t="shared" si="7"/>
        <v>3892.92</v>
      </c>
      <c r="O34" s="13">
        <v>0</v>
      </c>
      <c r="P34" s="13"/>
      <c r="Q34" s="13">
        <f t="shared" si="13"/>
        <v>0</v>
      </c>
      <c r="R34" s="13">
        <f t="shared" si="8"/>
        <v>0</v>
      </c>
      <c r="S34" s="13">
        <f t="shared" si="9"/>
        <v>0</v>
      </c>
      <c r="T34" s="13">
        <f t="shared" si="10"/>
        <v>458360.17999999993</v>
      </c>
      <c r="V34" s="24">
        <f t="shared" si="11"/>
        <v>3.0767139999999999E-3</v>
      </c>
    </row>
    <row r="35" spans="1:22" x14ac:dyDescent="0.25">
      <c r="A35" s="30">
        <f t="shared" si="1"/>
        <v>32</v>
      </c>
      <c r="B35" s="31">
        <v>43733</v>
      </c>
      <c r="C35" s="30" t="s">
        <v>11</v>
      </c>
      <c r="D35" s="30" t="s">
        <v>11</v>
      </c>
      <c r="E35" s="8" t="s">
        <v>5</v>
      </c>
      <c r="F35" s="8" t="s">
        <v>11</v>
      </c>
      <c r="G35" s="14">
        <f t="shared" si="2"/>
        <v>458360.17999999993</v>
      </c>
      <c r="H35" s="11">
        <f t="shared" si="0"/>
        <v>0.1</v>
      </c>
      <c r="I35" s="12">
        <f t="shared" si="3"/>
        <v>31</v>
      </c>
      <c r="J35" s="13">
        <f t="shared" si="12"/>
        <v>3892.925153426329</v>
      </c>
      <c r="K35" s="13">
        <f t="shared" si="4"/>
        <v>3892.93</v>
      </c>
      <c r="L35" s="13">
        <f t="shared" si="14"/>
        <v>3892.93</v>
      </c>
      <c r="M35" s="13">
        <f t="shared" si="6"/>
        <v>0</v>
      </c>
      <c r="N35" s="13">
        <f t="shared" si="7"/>
        <v>3892.93</v>
      </c>
      <c r="O35" s="13">
        <v>0</v>
      </c>
      <c r="P35" s="13"/>
      <c r="Q35" s="13">
        <f t="shared" si="13"/>
        <v>0</v>
      </c>
      <c r="R35" s="13">
        <f t="shared" si="8"/>
        <v>0</v>
      </c>
      <c r="S35" s="13">
        <f t="shared" si="9"/>
        <v>0</v>
      </c>
      <c r="T35" s="13">
        <f t="shared" si="10"/>
        <v>458360.17999999993</v>
      </c>
      <c r="V35" s="24">
        <f t="shared" si="11"/>
        <v>-4.8465740000000002E-3</v>
      </c>
    </row>
    <row r="36" spans="1:22" x14ac:dyDescent="0.25">
      <c r="A36" s="29">
        <f t="shared" si="1"/>
        <v>33</v>
      </c>
      <c r="B36" s="32">
        <v>43763</v>
      </c>
      <c r="C36" s="29" t="s">
        <v>11</v>
      </c>
      <c r="D36" s="29" t="s">
        <v>5</v>
      </c>
      <c r="E36" s="29" t="s">
        <v>11</v>
      </c>
      <c r="F36" s="29" t="s">
        <v>11</v>
      </c>
      <c r="G36" s="14">
        <f t="shared" si="2"/>
        <v>458360.17999999993</v>
      </c>
      <c r="H36" s="11">
        <f t="shared" si="0"/>
        <v>0.1</v>
      </c>
      <c r="I36" s="12">
        <f t="shared" si="3"/>
        <v>30</v>
      </c>
      <c r="J36" s="13">
        <f t="shared" si="12"/>
        <v>3767.3390986314789</v>
      </c>
      <c r="K36" s="13">
        <f t="shared" si="4"/>
        <v>3767.34</v>
      </c>
      <c r="L36" s="13">
        <f t="shared" si="14"/>
        <v>0</v>
      </c>
      <c r="M36" s="13">
        <f t="shared" si="6"/>
        <v>0</v>
      </c>
      <c r="N36" s="13">
        <f t="shared" si="7"/>
        <v>0</v>
      </c>
      <c r="O36" s="13">
        <v>0</v>
      </c>
      <c r="P36" s="13"/>
      <c r="Q36" s="13">
        <f t="shared" si="13"/>
        <v>0</v>
      </c>
      <c r="R36" s="13">
        <f t="shared" si="8"/>
        <v>3767.34</v>
      </c>
      <c r="S36" s="13">
        <f t="shared" si="9"/>
        <v>3767.34</v>
      </c>
      <c r="T36" s="13">
        <f t="shared" si="10"/>
        <v>462127.51999999996</v>
      </c>
      <c r="V36" s="24">
        <f t="shared" si="11"/>
        <v>-9.0136899999999995E-4</v>
      </c>
    </row>
    <row r="37" spans="1:22" x14ac:dyDescent="0.25">
      <c r="A37" s="30">
        <f t="shared" si="1"/>
        <v>34</v>
      </c>
      <c r="B37" s="31">
        <v>43794</v>
      </c>
      <c r="C37" s="30" t="s">
        <v>11</v>
      </c>
      <c r="D37" s="30" t="s">
        <v>11</v>
      </c>
      <c r="E37" s="8" t="s">
        <v>5</v>
      </c>
      <c r="F37" s="8" t="s">
        <v>11</v>
      </c>
      <c r="G37" s="14">
        <f t="shared" si="2"/>
        <v>462127.51999999996</v>
      </c>
      <c r="H37" s="11">
        <f t="shared" si="0"/>
        <v>0.1</v>
      </c>
      <c r="I37" s="12">
        <f t="shared" si="3"/>
        <v>31</v>
      </c>
      <c r="J37" s="13">
        <f t="shared" si="12"/>
        <v>3924.9177616446982</v>
      </c>
      <c r="K37" s="13">
        <f t="shared" si="4"/>
        <v>3924.92</v>
      </c>
      <c r="L37" s="13">
        <f t="shared" si="14"/>
        <v>3924.92</v>
      </c>
      <c r="M37" s="13">
        <f t="shared" si="6"/>
        <v>0</v>
      </c>
      <c r="N37" s="13">
        <f t="shared" si="7"/>
        <v>3924.92</v>
      </c>
      <c r="O37" s="13">
        <v>0</v>
      </c>
      <c r="P37" s="13"/>
      <c r="Q37" s="13">
        <f t="shared" si="13"/>
        <v>0</v>
      </c>
      <c r="R37" s="13">
        <f t="shared" si="8"/>
        <v>0</v>
      </c>
      <c r="S37" s="13">
        <f t="shared" si="9"/>
        <v>0</v>
      </c>
      <c r="T37" s="13">
        <f t="shared" si="10"/>
        <v>462127.51999999996</v>
      </c>
      <c r="V37" s="24">
        <f t="shared" si="11"/>
        <v>-2.238355E-3</v>
      </c>
    </row>
    <row r="38" spans="1:22" x14ac:dyDescent="0.25">
      <c r="A38" s="30">
        <f t="shared" si="1"/>
        <v>35</v>
      </c>
      <c r="B38" s="31">
        <v>43824</v>
      </c>
      <c r="C38" s="30" t="s">
        <v>11</v>
      </c>
      <c r="D38" s="30" t="s">
        <v>11</v>
      </c>
      <c r="E38" s="8" t="s">
        <v>5</v>
      </c>
      <c r="F38" s="8" t="s">
        <v>11</v>
      </c>
      <c r="G38" s="14">
        <f t="shared" si="2"/>
        <v>462127.51999999996</v>
      </c>
      <c r="H38" s="11">
        <f t="shared" si="0"/>
        <v>0.1</v>
      </c>
      <c r="I38" s="12">
        <f t="shared" si="3"/>
        <v>30</v>
      </c>
      <c r="J38" s="13">
        <f t="shared" si="12"/>
        <v>3798.306145206644</v>
      </c>
      <c r="K38" s="13">
        <f t="shared" si="4"/>
        <v>3798.31</v>
      </c>
      <c r="L38" s="13">
        <f t="shared" si="14"/>
        <v>3798.31</v>
      </c>
      <c r="M38" s="13">
        <f t="shared" si="6"/>
        <v>0</v>
      </c>
      <c r="N38" s="13">
        <f t="shared" si="7"/>
        <v>3798.31</v>
      </c>
      <c r="O38" s="13">
        <v>0</v>
      </c>
      <c r="P38" s="13"/>
      <c r="Q38" s="13">
        <f t="shared" si="13"/>
        <v>0</v>
      </c>
      <c r="R38" s="13">
        <f t="shared" si="8"/>
        <v>0</v>
      </c>
      <c r="S38" s="13">
        <f t="shared" si="9"/>
        <v>0</v>
      </c>
      <c r="T38" s="13">
        <f t="shared" si="10"/>
        <v>462127.51999999996</v>
      </c>
      <c r="V38" s="24">
        <f t="shared" si="11"/>
        <v>-3.854793E-3</v>
      </c>
    </row>
    <row r="39" spans="1:22" x14ac:dyDescent="0.25">
      <c r="A39" s="30">
        <f t="shared" si="1"/>
        <v>36</v>
      </c>
      <c r="B39" s="31">
        <v>43855</v>
      </c>
      <c r="C39" s="30" t="s">
        <v>11</v>
      </c>
      <c r="D39" s="30" t="s">
        <v>11</v>
      </c>
      <c r="E39" s="8" t="s">
        <v>5</v>
      </c>
      <c r="F39" s="8" t="s">
        <v>5</v>
      </c>
      <c r="G39" s="14">
        <f t="shared" si="2"/>
        <v>462127.51999999996</v>
      </c>
      <c r="H39" s="11">
        <f t="shared" si="0"/>
        <v>0.1</v>
      </c>
      <c r="I39" s="12">
        <f t="shared" si="3"/>
        <v>31</v>
      </c>
      <c r="J39" s="13">
        <f t="shared" si="12"/>
        <v>3924.9148082206984</v>
      </c>
      <c r="K39" s="13">
        <f t="shared" si="4"/>
        <v>3924.91</v>
      </c>
      <c r="L39" s="13">
        <f t="shared" si="14"/>
        <v>3924.91</v>
      </c>
      <c r="M39" s="13">
        <f t="shared" si="6"/>
        <v>114787.14</v>
      </c>
      <c r="N39" s="13">
        <f t="shared" si="7"/>
        <v>118712.05</v>
      </c>
      <c r="O39" s="13">
        <v>0</v>
      </c>
      <c r="P39" s="13"/>
      <c r="Q39" s="13">
        <f t="shared" si="13"/>
        <v>0</v>
      </c>
      <c r="R39" s="13">
        <f t="shared" si="8"/>
        <v>0</v>
      </c>
      <c r="S39" s="13">
        <f t="shared" si="9"/>
        <v>0</v>
      </c>
      <c r="T39" s="13">
        <f t="shared" si="10"/>
        <v>347340.37999999995</v>
      </c>
      <c r="V39" s="24">
        <f t="shared" si="11"/>
        <v>4.8082209999999997E-3</v>
      </c>
    </row>
    <row r="40" spans="1:22" x14ac:dyDescent="0.25">
      <c r="A40" s="30">
        <f t="shared" si="1"/>
        <v>37</v>
      </c>
      <c r="B40" s="31">
        <v>43886</v>
      </c>
      <c r="C40" s="30" t="s">
        <v>11</v>
      </c>
      <c r="D40" s="30" t="s">
        <v>11</v>
      </c>
      <c r="E40" s="8" t="s">
        <v>5</v>
      </c>
      <c r="F40" s="8" t="s">
        <v>11</v>
      </c>
      <c r="G40" s="14">
        <f t="shared" si="2"/>
        <v>347340.37999999995</v>
      </c>
      <c r="H40" s="11">
        <f t="shared" si="0"/>
        <v>0.1</v>
      </c>
      <c r="I40" s="12">
        <f t="shared" si="3"/>
        <v>31</v>
      </c>
      <c r="J40" s="13">
        <f t="shared" si="12"/>
        <v>2950.0189945223697</v>
      </c>
      <c r="K40" s="13">
        <f t="shared" si="4"/>
        <v>2950.02</v>
      </c>
      <c r="L40" s="13">
        <f t="shared" si="14"/>
        <v>2950.02</v>
      </c>
      <c r="M40" s="13">
        <f t="shared" si="6"/>
        <v>0</v>
      </c>
      <c r="N40" s="13">
        <f t="shared" si="7"/>
        <v>2950.02</v>
      </c>
      <c r="O40" s="13">
        <v>0</v>
      </c>
      <c r="P40" s="13"/>
      <c r="Q40" s="13">
        <f t="shared" si="13"/>
        <v>0</v>
      </c>
      <c r="R40" s="13">
        <f t="shared" si="8"/>
        <v>0</v>
      </c>
      <c r="S40" s="13">
        <f t="shared" si="9"/>
        <v>0</v>
      </c>
      <c r="T40" s="13">
        <f t="shared" si="10"/>
        <v>347340.37999999995</v>
      </c>
      <c r="V40" s="24">
        <f t="shared" si="11"/>
        <v>-1.005478E-3</v>
      </c>
    </row>
    <row r="41" spans="1:22" x14ac:dyDescent="0.25">
      <c r="A41" s="30">
        <f t="shared" si="1"/>
        <v>38</v>
      </c>
      <c r="B41" s="31">
        <v>43915</v>
      </c>
      <c r="C41" s="30" t="s">
        <v>11</v>
      </c>
      <c r="D41" s="30" t="s">
        <v>11</v>
      </c>
      <c r="E41" s="8" t="s">
        <v>5</v>
      </c>
      <c r="F41" s="8" t="s">
        <v>11</v>
      </c>
      <c r="G41" s="14">
        <f t="shared" si="2"/>
        <v>347340.37999999995</v>
      </c>
      <c r="H41" s="11">
        <f t="shared" si="0"/>
        <v>0.1</v>
      </c>
      <c r="I41" s="12">
        <f t="shared" si="3"/>
        <v>29</v>
      </c>
      <c r="J41" s="13">
        <f t="shared" si="12"/>
        <v>2759.6896849329582</v>
      </c>
      <c r="K41" s="13">
        <f t="shared" si="4"/>
        <v>2759.69</v>
      </c>
      <c r="L41" s="13">
        <f t="shared" si="14"/>
        <v>2759.69</v>
      </c>
      <c r="M41" s="13">
        <f t="shared" si="6"/>
        <v>0</v>
      </c>
      <c r="N41" s="13">
        <f t="shared" si="7"/>
        <v>2759.69</v>
      </c>
      <c r="O41" s="13">
        <v>0</v>
      </c>
      <c r="P41" s="13"/>
      <c r="Q41" s="13">
        <f t="shared" si="13"/>
        <v>0</v>
      </c>
      <c r="R41" s="13">
        <f t="shared" si="8"/>
        <v>0</v>
      </c>
      <c r="S41" s="13">
        <f t="shared" si="9"/>
        <v>0</v>
      </c>
      <c r="T41" s="13">
        <f t="shared" si="10"/>
        <v>347340.37999999995</v>
      </c>
      <c r="V41" s="24">
        <f t="shared" si="11"/>
        <v>-3.1506699999999998E-4</v>
      </c>
    </row>
    <row r="42" spans="1:22" x14ac:dyDescent="0.25">
      <c r="A42" s="30">
        <f t="shared" si="1"/>
        <v>39</v>
      </c>
      <c r="B42" s="31">
        <v>43946</v>
      </c>
      <c r="C42" s="30" t="s">
        <v>11</v>
      </c>
      <c r="D42" s="30" t="s">
        <v>11</v>
      </c>
      <c r="E42" s="8" t="s">
        <v>5</v>
      </c>
      <c r="F42" s="8" t="s">
        <v>5</v>
      </c>
      <c r="G42" s="14">
        <f t="shared" si="2"/>
        <v>347340.37999999995</v>
      </c>
      <c r="H42" s="11">
        <f t="shared" si="0"/>
        <v>0.1</v>
      </c>
      <c r="I42" s="12">
        <f t="shared" si="3"/>
        <v>31</v>
      </c>
      <c r="J42" s="13">
        <f t="shared" si="12"/>
        <v>2950.0138712343696</v>
      </c>
      <c r="K42" s="13">
        <f t="shared" si="4"/>
        <v>2950.01</v>
      </c>
      <c r="L42" s="13">
        <f t="shared" si="14"/>
        <v>2950.01</v>
      </c>
      <c r="M42" s="13">
        <f t="shared" si="6"/>
        <v>115762.04000000001</v>
      </c>
      <c r="N42" s="13">
        <f t="shared" si="7"/>
        <v>118712.05</v>
      </c>
      <c r="O42" s="13">
        <v>0</v>
      </c>
      <c r="P42" s="13"/>
      <c r="Q42" s="13">
        <f t="shared" si="13"/>
        <v>0</v>
      </c>
      <c r="R42" s="13">
        <f t="shared" si="8"/>
        <v>0</v>
      </c>
      <c r="S42" s="13">
        <f t="shared" si="9"/>
        <v>0</v>
      </c>
      <c r="T42" s="13">
        <f t="shared" si="10"/>
        <v>231578.33999999994</v>
      </c>
      <c r="V42" s="24">
        <f t="shared" si="11"/>
        <v>3.8712339999999999E-3</v>
      </c>
    </row>
    <row r="43" spans="1:22" x14ac:dyDescent="0.25">
      <c r="A43" s="30">
        <f t="shared" si="1"/>
        <v>40</v>
      </c>
      <c r="B43" s="31">
        <v>43976</v>
      </c>
      <c r="C43" s="30" t="s">
        <v>11</v>
      </c>
      <c r="D43" s="30" t="s">
        <v>11</v>
      </c>
      <c r="E43" s="8" t="s">
        <v>5</v>
      </c>
      <c r="F43" s="8" t="s">
        <v>11</v>
      </c>
      <c r="G43" s="14">
        <f t="shared" si="2"/>
        <v>231578.33999999994</v>
      </c>
      <c r="H43" s="11">
        <f t="shared" si="0"/>
        <v>0.1</v>
      </c>
      <c r="I43" s="12">
        <f t="shared" si="3"/>
        <v>30</v>
      </c>
      <c r="J43" s="13">
        <f t="shared" si="12"/>
        <v>1903.3874876723557</v>
      </c>
      <c r="K43" s="13">
        <f t="shared" si="4"/>
        <v>1903.39</v>
      </c>
      <c r="L43" s="13">
        <f t="shared" si="14"/>
        <v>1903.39</v>
      </c>
      <c r="M43" s="13">
        <f t="shared" si="6"/>
        <v>0</v>
      </c>
      <c r="N43" s="13">
        <f t="shared" si="7"/>
        <v>1903.39</v>
      </c>
      <c r="O43" s="13">
        <v>0</v>
      </c>
      <c r="P43" s="13"/>
      <c r="Q43" s="13">
        <f t="shared" si="13"/>
        <v>0</v>
      </c>
      <c r="R43" s="13">
        <f t="shared" si="8"/>
        <v>0</v>
      </c>
      <c r="S43" s="13">
        <f t="shared" si="9"/>
        <v>0</v>
      </c>
      <c r="T43" s="13">
        <f t="shared" si="10"/>
        <v>231578.33999999994</v>
      </c>
      <c r="V43" s="24">
        <f t="shared" si="11"/>
        <v>-2.5123279999999999E-3</v>
      </c>
    </row>
    <row r="44" spans="1:22" x14ac:dyDescent="0.25">
      <c r="A44" s="29">
        <f t="shared" si="1"/>
        <v>41</v>
      </c>
      <c r="B44" s="32">
        <v>44007</v>
      </c>
      <c r="C44" s="29" t="s">
        <v>11</v>
      </c>
      <c r="D44" s="29" t="s">
        <v>5</v>
      </c>
      <c r="E44" s="29" t="s">
        <v>11</v>
      </c>
      <c r="F44" s="29" t="s">
        <v>11</v>
      </c>
      <c r="G44" s="14">
        <f t="shared" si="2"/>
        <v>231578.33999999994</v>
      </c>
      <c r="H44" s="11">
        <f t="shared" si="0"/>
        <v>0.1</v>
      </c>
      <c r="I44" s="12">
        <f t="shared" si="3"/>
        <v>31</v>
      </c>
      <c r="J44" s="13">
        <f t="shared" si="12"/>
        <v>1966.8272246583008</v>
      </c>
      <c r="K44" s="13">
        <f t="shared" si="4"/>
        <v>1966.83</v>
      </c>
      <c r="L44" s="13">
        <f t="shared" si="14"/>
        <v>0</v>
      </c>
      <c r="M44" s="13">
        <f t="shared" si="6"/>
        <v>0</v>
      </c>
      <c r="N44" s="13">
        <f t="shared" si="7"/>
        <v>0</v>
      </c>
      <c r="O44" s="13">
        <v>0</v>
      </c>
      <c r="P44" s="13"/>
      <c r="Q44" s="13">
        <f t="shared" si="13"/>
        <v>0</v>
      </c>
      <c r="R44" s="13">
        <f t="shared" si="8"/>
        <v>1966.83</v>
      </c>
      <c r="S44" s="13">
        <f t="shared" si="9"/>
        <v>1966.83</v>
      </c>
      <c r="T44" s="13">
        <f t="shared" si="10"/>
        <v>233545.16999999993</v>
      </c>
      <c r="V44" s="24">
        <f t="shared" si="11"/>
        <v>-2.7753420000000001E-3</v>
      </c>
    </row>
    <row r="45" spans="1:22" x14ac:dyDescent="0.25">
      <c r="A45" s="30">
        <f t="shared" si="1"/>
        <v>42</v>
      </c>
      <c r="B45" s="31">
        <v>44037</v>
      </c>
      <c r="C45" s="30" t="s">
        <v>11</v>
      </c>
      <c r="D45" s="30" t="s">
        <v>11</v>
      </c>
      <c r="E45" s="8" t="s">
        <v>5</v>
      </c>
      <c r="F45" s="8" t="s">
        <v>5</v>
      </c>
      <c r="G45" s="14">
        <f t="shared" si="2"/>
        <v>233545.16999999993</v>
      </c>
      <c r="H45" s="11">
        <f t="shared" si="0"/>
        <v>0.1</v>
      </c>
      <c r="I45" s="12">
        <f t="shared" si="3"/>
        <v>30</v>
      </c>
      <c r="J45" s="13">
        <f t="shared" si="12"/>
        <v>1919.5465671237528</v>
      </c>
      <c r="K45" s="13">
        <f t="shared" si="4"/>
        <v>1919.55</v>
      </c>
      <c r="L45" s="13">
        <f t="shared" si="14"/>
        <v>1919.5500000000002</v>
      </c>
      <c r="M45" s="13">
        <f t="shared" si="6"/>
        <v>116792.5</v>
      </c>
      <c r="N45" s="13">
        <f t="shared" si="7"/>
        <v>118712.05</v>
      </c>
      <c r="O45" s="13">
        <v>0</v>
      </c>
      <c r="P45" s="13"/>
      <c r="Q45" s="13">
        <f t="shared" si="13"/>
        <v>0</v>
      </c>
      <c r="R45" s="13">
        <f t="shared" si="8"/>
        <v>0</v>
      </c>
      <c r="S45" s="13">
        <f t="shared" si="9"/>
        <v>0</v>
      </c>
      <c r="T45" s="13">
        <f t="shared" si="10"/>
        <v>116752.66999999993</v>
      </c>
      <c r="V45" s="24">
        <f t="shared" si="11"/>
        <v>-3.4328760000000001E-3</v>
      </c>
    </row>
    <row r="46" spans="1:22" x14ac:dyDescent="0.25">
      <c r="A46" s="30">
        <f t="shared" si="1"/>
        <v>43</v>
      </c>
      <c r="B46" s="31">
        <v>44068</v>
      </c>
      <c r="C46" s="30" t="s">
        <v>11</v>
      </c>
      <c r="D46" s="30" t="s">
        <v>11</v>
      </c>
      <c r="E46" s="8" t="s">
        <v>5</v>
      </c>
      <c r="F46" s="8" t="s">
        <v>11</v>
      </c>
      <c r="G46" s="14">
        <f t="shared" si="2"/>
        <v>116752.66999999993</v>
      </c>
      <c r="H46" s="11">
        <f t="shared" si="0"/>
        <v>0.1</v>
      </c>
      <c r="I46" s="12">
        <f t="shared" si="3"/>
        <v>31</v>
      </c>
      <c r="J46" s="13">
        <f t="shared" si="12"/>
        <v>991.59458630208155</v>
      </c>
      <c r="K46" s="13">
        <f t="shared" si="4"/>
        <v>991.59</v>
      </c>
      <c r="L46" s="13">
        <f t="shared" si="14"/>
        <v>991.59</v>
      </c>
      <c r="M46" s="13">
        <f t="shared" si="6"/>
        <v>0</v>
      </c>
      <c r="N46" s="13">
        <f t="shared" si="7"/>
        <v>991.59</v>
      </c>
      <c r="O46" s="13">
        <v>0</v>
      </c>
      <c r="P46" s="13"/>
      <c r="Q46" s="13">
        <f t="shared" si="13"/>
        <v>0</v>
      </c>
      <c r="R46" s="13">
        <f t="shared" si="8"/>
        <v>0</v>
      </c>
      <c r="S46" s="13">
        <f t="shared" si="9"/>
        <v>0</v>
      </c>
      <c r="T46" s="13">
        <f t="shared" si="10"/>
        <v>116752.66999999993</v>
      </c>
      <c r="V46" s="24">
        <f t="shared" si="11"/>
        <v>4.5863019999999996E-3</v>
      </c>
    </row>
    <row r="47" spans="1:22" x14ac:dyDescent="0.25">
      <c r="A47" s="30">
        <f t="shared" si="1"/>
        <v>44</v>
      </c>
      <c r="B47" s="31">
        <v>44099</v>
      </c>
      <c r="C47" s="30" t="s">
        <v>11</v>
      </c>
      <c r="D47" s="30" t="s">
        <v>11</v>
      </c>
      <c r="E47" s="8" t="s">
        <v>5</v>
      </c>
      <c r="F47" s="8" t="s">
        <v>11</v>
      </c>
      <c r="G47" s="14">
        <f t="shared" si="2"/>
        <v>116752.66999999993</v>
      </c>
      <c r="H47" s="11">
        <f t="shared" si="0"/>
        <v>0.1</v>
      </c>
      <c r="I47" s="12">
        <f t="shared" si="3"/>
        <v>31</v>
      </c>
      <c r="J47" s="13">
        <f t="shared" si="12"/>
        <v>991.60260548008159</v>
      </c>
      <c r="K47" s="13">
        <f t="shared" si="4"/>
        <v>991.6</v>
      </c>
      <c r="L47" s="13">
        <f t="shared" si="14"/>
        <v>991.6</v>
      </c>
      <c r="M47" s="13">
        <f t="shared" si="6"/>
        <v>0</v>
      </c>
      <c r="N47" s="13">
        <f t="shared" si="7"/>
        <v>991.6</v>
      </c>
      <c r="O47" s="13">
        <v>0</v>
      </c>
      <c r="P47" s="13"/>
      <c r="Q47" s="13">
        <f t="shared" si="13"/>
        <v>0</v>
      </c>
      <c r="R47" s="13">
        <f t="shared" si="8"/>
        <v>0</v>
      </c>
      <c r="S47" s="13">
        <f t="shared" si="9"/>
        <v>0</v>
      </c>
      <c r="T47" s="13">
        <f t="shared" si="10"/>
        <v>116752.66999999993</v>
      </c>
      <c r="V47" s="24">
        <f t="shared" si="11"/>
        <v>2.6054799999999999E-3</v>
      </c>
    </row>
    <row r="48" spans="1:22" x14ac:dyDescent="0.25">
      <c r="A48" s="29">
        <f t="shared" si="1"/>
        <v>45</v>
      </c>
      <c r="B48" s="32">
        <v>44129</v>
      </c>
      <c r="C48" s="29" t="s">
        <v>11</v>
      </c>
      <c r="D48" s="29" t="s">
        <v>5</v>
      </c>
      <c r="E48" s="29" t="s">
        <v>11</v>
      </c>
      <c r="F48" s="29" t="s">
        <v>11</v>
      </c>
      <c r="G48" s="14">
        <f t="shared" si="2"/>
        <v>116752.66999999993</v>
      </c>
      <c r="H48" s="11">
        <f t="shared" si="0"/>
        <v>0.1</v>
      </c>
      <c r="I48" s="12">
        <f t="shared" si="3"/>
        <v>30</v>
      </c>
      <c r="J48" s="13">
        <f t="shared" si="12"/>
        <v>959.61359178136934</v>
      </c>
      <c r="K48" s="13">
        <f t="shared" si="4"/>
        <v>959.61</v>
      </c>
      <c r="L48" s="13">
        <f t="shared" si="14"/>
        <v>0</v>
      </c>
      <c r="M48" s="13">
        <f t="shared" si="6"/>
        <v>0</v>
      </c>
      <c r="N48" s="13">
        <f t="shared" si="7"/>
        <v>0</v>
      </c>
      <c r="O48" s="13">
        <v>0</v>
      </c>
      <c r="P48" s="13"/>
      <c r="Q48" s="13">
        <f t="shared" si="13"/>
        <v>0</v>
      </c>
      <c r="R48" s="13">
        <f t="shared" si="8"/>
        <v>959.61</v>
      </c>
      <c r="S48" s="13">
        <f t="shared" si="9"/>
        <v>959.61</v>
      </c>
      <c r="T48" s="13">
        <f t="shared" si="10"/>
        <v>117712.27999999993</v>
      </c>
      <c r="V48" s="24">
        <f t="shared" si="11"/>
        <v>3.5917810000000001E-3</v>
      </c>
    </row>
    <row r="49" spans="1:22" x14ac:dyDescent="0.25">
      <c r="A49" s="30">
        <f t="shared" si="1"/>
        <v>46</v>
      </c>
      <c r="B49" s="31">
        <v>44160</v>
      </c>
      <c r="C49" s="30" t="s">
        <v>11</v>
      </c>
      <c r="D49" s="30" t="s">
        <v>11</v>
      </c>
      <c r="E49" s="8" t="s">
        <v>5</v>
      </c>
      <c r="F49" s="8" t="s">
        <v>11</v>
      </c>
      <c r="G49" s="14">
        <f t="shared" si="2"/>
        <v>117712.27999999993</v>
      </c>
      <c r="H49" s="11">
        <f t="shared" si="0"/>
        <v>0.1</v>
      </c>
      <c r="I49" s="12">
        <f t="shared" si="3"/>
        <v>31</v>
      </c>
      <c r="J49" s="13">
        <f t="shared" si="12"/>
        <v>999.75172328784868</v>
      </c>
      <c r="K49" s="13">
        <f t="shared" si="4"/>
        <v>999.75</v>
      </c>
      <c r="L49" s="13">
        <f t="shared" si="14"/>
        <v>999.75000000000011</v>
      </c>
      <c r="M49" s="13">
        <f t="shared" si="6"/>
        <v>0</v>
      </c>
      <c r="N49" s="13">
        <f t="shared" si="7"/>
        <v>999.75000000000011</v>
      </c>
      <c r="O49" s="13">
        <v>0</v>
      </c>
      <c r="P49" s="13"/>
      <c r="Q49" s="13">
        <f t="shared" si="13"/>
        <v>0</v>
      </c>
      <c r="R49" s="13">
        <f t="shared" si="8"/>
        <v>0</v>
      </c>
      <c r="S49" s="13">
        <f t="shared" si="9"/>
        <v>0</v>
      </c>
      <c r="T49" s="13">
        <f t="shared" si="10"/>
        <v>117712.27999999993</v>
      </c>
      <c r="V49" s="24">
        <f t="shared" si="11"/>
        <v>1.7232879999999999E-3</v>
      </c>
    </row>
    <row r="50" spans="1:22" x14ac:dyDescent="0.25">
      <c r="A50" s="30">
        <f t="shared" si="1"/>
        <v>47</v>
      </c>
      <c r="B50" s="31">
        <v>44190</v>
      </c>
      <c r="C50" s="30" t="s">
        <v>11</v>
      </c>
      <c r="D50" s="30" t="s">
        <v>11</v>
      </c>
      <c r="E50" s="8" t="s">
        <v>5</v>
      </c>
      <c r="F50" s="8" t="s">
        <v>11</v>
      </c>
      <c r="G50" s="14">
        <f t="shared" si="2"/>
        <v>117712.27999999993</v>
      </c>
      <c r="H50" s="11">
        <f t="shared" si="0"/>
        <v>0.1</v>
      </c>
      <c r="I50" s="12">
        <f t="shared" si="3"/>
        <v>30</v>
      </c>
      <c r="J50" s="13">
        <f t="shared" si="12"/>
        <v>967.49991506882134</v>
      </c>
      <c r="K50" s="13">
        <f t="shared" si="4"/>
        <v>967.5</v>
      </c>
      <c r="L50" s="13">
        <f t="shared" si="14"/>
        <v>967.5</v>
      </c>
      <c r="M50" s="13">
        <f t="shared" si="6"/>
        <v>0</v>
      </c>
      <c r="N50" s="13">
        <f t="shared" si="7"/>
        <v>967.5</v>
      </c>
      <c r="O50" s="13">
        <v>0</v>
      </c>
      <c r="P50" s="13"/>
      <c r="Q50" s="13">
        <f t="shared" si="13"/>
        <v>0</v>
      </c>
      <c r="R50" s="13">
        <f t="shared" si="8"/>
        <v>0</v>
      </c>
      <c r="S50" s="13">
        <f t="shared" si="9"/>
        <v>0</v>
      </c>
      <c r="T50" s="13">
        <f t="shared" si="10"/>
        <v>117712.27999999993</v>
      </c>
      <c r="V50" s="24">
        <f t="shared" si="11"/>
        <v>-8.4931000000000004E-5</v>
      </c>
    </row>
    <row r="51" spans="1:22" x14ac:dyDescent="0.25">
      <c r="A51" s="30">
        <f t="shared" si="1"/>
        <v>48</v>
      </c>
      <c r="B51" s="31">
        <v>44221</v>
      </c>
      <c r="C51" s="30" t="s">
        <v>11</v>
      </c>
      <c r="D51" s="30" t="s">
        <v>11</v>
      </c>
      <c r="E51" s="8" t="s">
        <v>5</v>
      </c>
      <c r="F51" s="8" t="s">
        <v>5</v>
      </c>
      <c r="G51" s="14">
        <f t="shared" si="2"/>
        <v>117712.27999999993</v>
      </c>
      <c r="H51" s="11">
        <f t="shared" si="0"/>
        <v>0.1</v>
      </c>
      <c r="I51" s="12">
        <f t="shared" si="3"/>
        <v>31</v>
      </c>
      <c r="J51" s="13">
        <f t="shared" si="12"/>
        <v>999.74804657584878</v>
      </c>
      <c r="K51" s="13">
        <f t="shared" si="4"/>
        <v>999.75</v>
      </c>
      <c r="L51" s="13">
        <f>J51+R50-S50</f>
        <v>999.74804657584878</v>
      </c>
      <c r="M51" s="13">
        <f>T50</f>
        <v>117712.27999999993</v>
      </c>
      <c r="N51" s="13">
        <f>M51+L51</f>
        <v>118712.02804657577</v>
      </c>
      <c r="O51" s="13">
        <v>0</v>
      </c>
      <c r="P51" s="13"/>
      <c r="Q51" s="13">
        <f t="shared" si="13"/>
        <v>0</v>
      </c>
      <c r="R51" s="13">
        <f t="shared" si="8"/>
        <v>1.9534241512246808E-3</v>
      </c>
      <c r="S51" s="13">
        <f t="shared" si="9"/>
        <v>0</v>
      </c>
      <c r="T51" s="13">
        <f t="shared" si="10"/>
        <v>0</v>
      </c>
      <c r="V51" s="24">
        <f t="shared" si="11"/>
        <v>-1.953424E-3</v>
      </c>
    </row>
    <row r="52" spans="1:22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6">
        <f>SUM(J3:J51)</f>
        <v>265327.76742200041</v>
      </c>
      <c r="K52" s="16"/>
      <c r="L52" s="16">
        <f>SUM(L3:L51)</f>
        <v>239796.3780465759</v>
      </c>
      <c r="M52" s="16">
        <f>SUM(M3:M51)</f>
        <v>1025531.38</v>
      </c>
      <c r="N52" s="16">
        <f>SUM(N3:N51)</f>
        <v>1265327.7580465763</v>
      </c>
      <c r="O52" s="15"/>
      <c r="P52" s="15"/>
      <c r="Q52" s="16">
        <f>SUM(Q3:Q51)</f>
        <v>0</v>
      </c>
      <c r="R52" s="15"/>
      <c r="S52" s="16">
        <f>SUM(S3:S51)</f>
        <v>25531.379999999997</v>
      </c>
      <c r="T52" s="15"/>
    </row>
    <row r="55" spans="1:22" x14ac:dyDescent="0.25">
      <c r="N55" s="5"/>
    </row>
  </sheetData>
  <dataValidations count="2">
    <dataValidation type="list" allowBlank="1" showInputMessage="1" showErrorMessage="1" sqref="H1">
      <formula1>"PD,AD"</formula1>
    </dataValidation>
    <dataValidation type="list" allowBlank="1" showInputMessage="1" showErrorMessage="1" sqref="S1">
      <formula1>"DD, PS, FI, ET, NI"</formula1>
    </dataValidation>
  </dataValidation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V55"/>
  <sheetViews>
    <sheetView workbookViewId="0">
      <pane ySplit="2" topLeftCell="A3" activePane="bottomLeft" state="frozen"/>
      <selection pane="bottomLeft" activeCell="N2" sqref="N2"/>
    </sheetView>
  </sheetViews>
  <sheetFormatPr defaultRowHeight="15" x14ac:dyDescent="0.25"/>
  <cols>
    <col min="1" max="1" width="5.5703125" style="1" bestFit="1" customWidth="1"/>
    <col min="2" max="2" width="10.140625" style="1" bestFit="1" customWidth="1"/>
    <col min="3" max="3" width="6.140625" style="1" bestFit="1" customWidth="1"/>
    <col min="4" max="4" width="4.28515625" style="1" bestFit="1" customWidth="1"/>
    <col min="5" max="5" width="7" style="1" bestFit="1" customWidth="1"/>
    <col min="6" max="6" width="4.42578125" style="1" bestFit="1" customWidth="1"/>
    <col min="7" max="7" width="13.7109375" style="1" bestFit="1" customWidth="1"/>
    <col min="8" max="8" width="7.140625" style="1" bestFit="1" customWidth="1"/>
    <col min="9" max="9" width="5.140625" style="1" bestFit="1" customWidth="1"/>
    <col min="10" max="10" width="18" style="1" bestFit="1" customWidth="1"/>
    <col min="11" max="11" width="16.140625" style="1" bestFit="1" customWidth="1"/>
    <col min="12" max="12" width="13.28515625" style="1" bestFit="1" customWidth="1"/>
    <col min="13" max="13" width="12.5703125" style="1" bestFit="1" customWidth="1"/>
    <col min="14" max="14" width="13.28515625" style="1" bestFit="1" customWidth="1"/>
    <col min="15" max="15" width="13.5703125" style="1" bestFit="1" customWidth="1"/>
    <col min="16" max="16" width="11" style="1" bestFit="1" customWidth="1"/>
    <col min="17" max="17" width="11" style="1" customWidth="1"/>
    <col min="18" max="18" width="11.140625" style="1" bestFit="1" customWidth="1"/>
    <col min="19" max="19" width="11" style="1" bestFit="1" customWidth="1"/>
    <col min="20" max="20" width="12.5703125" style="1" bestFit="1" customWidth="1"/>
    <col min="21" max="21" width="9.140625" style="1"/>
    <col min="22" max="22" width="10.7109375" style="1" bestFit="1" customWidth="1"/>
    <col min="23" max="16384" width="9.140625" style="1"/>
  </cols>
  <sheetData>
    <row r="1" spans="1:22" x14ac:dyDescent="0.25">
      <c r="G1" s="1" t="s">
        <v>21</v>
      </c>
      <c r="H1" s="17" t="s">
        <v>26</v>
      </c>
      <c r="J1" s="1" t="s">
        <v>18</v>
      </c>
      <c r="N1" s="3">
        <v>98767.51</v>
      </c>
      <c r="O1" s="5">
        <f>N1-N51</f>
        <v>-0.11371506538125686</v>
      </c>
      <c r="Q1" s="3" t="s">
        <v>22</v>
      </c>
      <c r="R1" s="3">
        <v>10000</v>
      </c>
      <c r="S1" s="17" t="s">
        <v>23</v>
      </c>
      <c r="T1" s="4">
        <f>ROUND(IF(S1="FI",R1,IF(S1="NI",R1/5,IF(S1="ET",R1/48,0))),2)</f>
        <v>0</v>
      </c>
    </row>
    <row r="2" spans="1:22" s="2" customFormat="1" x14ac:dyDescent="0.25">
      <c r="A2" s="6" t="s">
        <v>3</v>
      </c>
      <c r="B2" s="7" t="s">
        <v>0</v>
      </c>
      <c r="C2" s="7" t="s">
        <v>19</v>
      </c>
      <c r="D2" s="7" t="s">
        <v>6</v>
      </c>
      <c r="E2" s="7" t="s">
        <v>13</v>
      </c>
      <c r="F2" s="7" t="s">
        <v>7</v>
      </c>
      <c r="G2" s="7" t="s">
        <v>14</v>
      </c>
      <c r="H2" s="7" t="s">
        <v>2</v>
      </c>
      <c r="I2" s="7" t="s">
        <v>1</v>
      </c>
      <c r="J2" s="7" t="s">
        <v>15</v>
      </c>
      <c r="K2" s="7" t="s">
        <v>28</v>
      </c>
      <c r="L2" s="7" t="s">
        <v>16</v>
      </c>
      <c r="M2" s="7" t="s">
        <v>10</v>
      </c>
      <c r="N2" s="7" t="s">
        <v>9</v>
      </c>
      <c r="O2" s="7" t="s">
        <v>8</v>
      </c>
      <c r="P2" s="7" t="s">
        <v>20</v>
      </c>
      <c r="Q2" s="7" t="s">
        <v>24</v>
      </c>
      <c r="R2" s="7" t="s">
        <v>17</v>
      </c>
      <c r="S2" s="7" t="s">
        <v>25</v>
      </c>
      <c r="T2" s="7" t="s">
        <v>4</v>
      </c>
      <c r="V2" s="2" t="s">
        <v>29</v>
      </c>
    </row>
    <row r="3" spans="1:22" x14ac:dyDescent="0.25">
      <c r="A3" s="8">
        <v>0</v>
      </c>
      <c r="B3" s="9">
        <v>42745</v>
      </c>
      <c r="C3" s="9"/>
      <c r="D3" s="8" t="s">
        <v>11</v>
      </c>
      <c r="E3" s="8" t="s">
        <v>11</v>
      </c>
      <c r="F3" s="8" t="s">
        <v>11</v>
      </c>
      <c r="G3" s="10">
        <v>0</v>
      </c>
      <c r="H3" s="11">
        <v>0.1</v>
      </c>
      <c r="I3" s="12">
        <v>0</v>
      </c>
      <c r="J3" s="13">
        <v>0</v>
      </c>
      <c r="K3" s="13"/>
      <c r="L3" s="13">
        <v>0</v>
      </c>
      <c r="M3" s="13">
        <v>0</v>
      </c>
      <c r="N3" s="13">
        <f>IF(F3&lt;&gt;"Y",0,IF(A3=24,(G3+L3),#REF!))</f>
        <v>0</v>
      </c>
      <c r="O3" s="13">
        <v>1100000</v>
      </c>
      <c r="P3" s="13">
        <v>100000</v>
      </c>
      <c r="Q3" s="13">
        <v>0</v>
      </c>
      <c r="R3" s="13">
        <v>0</v>
      </c>
      <c r="S3" s="13">
        <f>IF(D3="Y",R3,0)</f>
        <v>0</v>
      </c>
      <c r="T3" s="13">
        <f>IF(S1="PS",O3-P3+R1,O3-P3)</f>
        <v>1000000</v>
      </c>
    </row>
    <row r="4" spans="1:22" x14ac:dyDescent="0.25">
      <c r="A4" s="18">
        <v>1</v>
      </c>
      <c r="B4" s="19">
        <v>42791</v>
      </c>
      <c r="C4" s="19" t="s">
        <v>5</v>
      </c>
      <c r="D4" s="18" t="s">
        <v>11</v>
      </c>
      <c r="E4" s="18" t="s">
        <v>5</v>
      </c>
      <c r="F4" s="18" t="s">
        <v>11</v>
      </c>
      <c r="G4" s="20">
        <f>T3</f>
        <v>1000000</v>
      </c>
      <c r="H4" s="21">
        <f t="shared" ref="H4:H51" si="0">H3</f>
        <v>0.1</v>
      </c>
      <c r="I4" s="22">
        <f>IF($H$1="PD",(360*(YEAR(B4)-YEAR(B3)))+(30*(MONTH(B4)-MONTH(B3)))+(DAY(B4)-DAY(B3)),B4-B3)</f>
        <v>46</v>
      </c>
      <c r="J4" s="23">
        <f>G4*H3*I4/365</f>
        <v>12602.739726027397</v>
      </c>
      <c r="K4" s="23">
        <f>ROUND(J4,2)</f>
        <v>12602.74</v>
      </c>
      <c r="L4" s="23">
        <f>IF(F4="N",IF(E4="Y",K4+R3-S3,0),IF(K4&gt;=(K4+R3-S3),(K4+R3-S3),N4))</f>
        <v>12602.74</v>
      </c>
      <c r="M4" s="23">
        <f>N4-L4</f>
        <v>0</v>
      </c>
      <c r="N4" s="23">
        <f>IF(F4="Y",$N$1,L4)</f>
        <v>12602.74</v>
      </c>
      <c r="O4" s="23">
        <v>0</v>
      </c>
      <c r="P4" s="23"/>
      <c r="Q4" s="23">
        <f>IF(OR($S$1="NI",$S$1="ET"),$T$1,0)</f>
        <v>0</v>
      </c>
      <c r="R4" s="23">
        <f>R3-S3+K4-L4</f>
        <v>0</v>
      </c>
      <c r="S4" s="23">
        <f>IF(D4="Y",R4,0)</f>
        <v>0</v>
      </c>
      <c r="T4" s="23">
        <f>T3-M4+O4+S4-P4</f>
        <v>1000000</v>
      </c>
      <c r="V4" s="24">
        <f>ROUND(J4-K4,9)</f>
        <v>-2.73973E-4</v>
      </c>
    </row>
    <row r="5" spans="1:22" x14ac:dyDescent="0.25">
      <c r="A5" s="18">
        <f t="shared" ref="A5:A51" si="1">A4+1</f>
        <v>2</v>
      </c>
      <c r="B5" s="19">
        <v>42819</v>
      </c>
      <c r="C5" s="19" t="s">
        <v>5</v>
      </c>
      <c r="D5" s="18" t="s">
        <v>11</v>
      </c>
      <c r="E5" s="18" t="s">
        <v>5</v>
      </c>
      <c r="F5" s="18" t="s">
        <v>11</v>
      </c>
      <c r="G5" s="20">
        <f t="shared" ref="G5:G51" si="2">T4</f>
        <v>1000000</v>
      </c>
      <c r="H5" s="21">
        <f t="shared" si="0"/>
        <v>0.1</v>
      </c>
      <c r="I5" s="22">
        <f t="shared" ref="I5:I51" si="3">IF($H$1="PD",(360*(YEAR(B5)-YEAR(B4)))+(30*(MONTH(B5)-MONTH(B4)))+(DAY(B5)-DAY(B4)),B5-B4)</f>
        <v>28</v>
      </c>
      <c r="J5" s="23">
        <f>(G5*H4*I5/365)+V4</f>
        <v>7671.2326027393292</v>
      </c>
      <c r="K5" s="23">
        <f t="shared" ref="K5:K51" si="4">ROUND(J5,2)</f>
        <v>7671.23</v>
      </c>
      <c r="L5" s="23">
        <f t="shared" ref="L5:L15" si="5">IF(F5="N",IF(E5="Y",K5+R4-S4,0),IF(K5&gt;=(K5+R4-S4),(K5+R4-S4),N5))</f>
        <v>7671.23</v>
      </c>
      <c r="M5" s="23">
        <f t="shared" ref="M5:M50" si="6">N5-L5</f>
        <v>0</v>
      </c>
      <c r="N5" s="23">
        <f t="shared" ref="N5:N50" si="7">IF(F5="Y",$N$1,L5)</f>
        <v>7671.23</v>
      </c>
      <c r="O5" s="23">
        <v>0</v>
      </c>
      <c r="P5" s="23"/>
      <c r="Q5" s="23">
        <f>IF(OR($S$1="NI",$S$1="ET"),$T$1,0)</f>
        <v>0</v>
      </c>
      <c r="R5" s="23">
        <f t="shared" ref="R5:R51" si="8">R4-S4+K5-L5</f>
        <v>0</v>
      </c>
      <c r="S5" s="23">
        <f t="shared" ref="S5:S51" si="9">IF(D5="Y",R5,0)</f>
        <v>0</v>
      </c>
      <c r="T5" s="23">
        <f t="shared" ref="T5:T51" si="10">T4-M5+O5+S5-P5</f>
        <v>1000000</v>
      </c>
      <c r="V5" s="24">
        <f t="shared" ref="V5:V51" si="11">ROUND(J5-K5,9)</f>
        <v>2.6027390000000002E-3</v>
      </c>
    </row>
    <row r="6" spans="1:22" x14ac:dyDescent="0.25">
      <c r="A6" s="18">
        <f t="shared" si="1"/>
        <v>3</v>
      </c>
      <c r="B6" s="19">
        <v>42850</v>
      </c>
      <c r="C6" s="19" t="s">
        <v>5</v>
      </c>
      <c r="D6" s="18" t="s">
        <v>11</v>
      </c>
      <c r="E6" s="18" t="s">
        <v>5</v>
      </c>
      <c r="F6" s="18" t="s">
        <v>11</v>
      </c>
      <c r="G6" s="20">
        <f t="shared" si="2"/>
        <v>1000000</v>
      </c>
      <c r="H6" s="21">
        <f t="shared" si="0"/>
        <v>0.1</v>
      </c>
      <c r="I6" s="22">
        <f t="shared" si="3"/>
        <v>31</v>
      </c>
      <c r="J6" s="23">
        <f t="shared" ref="J6:J51" si="12">(G6*H5*I6/365)+V5</f>
        <v>8493.153287670506</v>
      </c>
      <c r="K6" s="23">
        <f t="shared" si="4"/>
        <v>8493.15</v>
      </c>
      <c r="L6" s="23">
        <f t="shared" si="5"/>
        <v>8493.15</v>
      </c>
      <c r="M6" s="23">
        <f t="shared" si="6"/>
        <v>0</v>
      </c>
      <c r="N6" s="23">
        <f t="shared" si="7"/>
        <v>8493.15</v>
      </c>
      <c r="O6" s="23">
        <v>0</v>
      </c>
      <c r="P6" s="23"/>
      <c r="Q6" s="23">
        <f>IF(OR($S$1="NI",$S$1="ET"),$T$1,0)</f>
        <v>0</v>
      </c>
      <c r="R6" s="23">
        <f t="shared" si="8"/>
        <v>0</v>
      </c>
      <c r="S6" s="23">
        <f t="shared" si="9"/>
        <v>0</v>
      </c>
      <c r="T6" s="23">
        <f t="shared" si="10"/>
        <v>1000000</v>
      </c>
      <c r="V6" s="24">
        <f t="shared" si="11"/>
        <v>3.2876709999999998E-3</v>
      </c>
    </row>
    <row r="7" spans="1:22" x14ac:dyDescent="0.25">
      <c r="A7" s="18">
        <f t="shared" si="1"/>
        <v>4</v>
      </c>
      <c r="B7" s="19">
        <v>42880</v>
      </c>
      <c r="C7" s="19" t="s">
        <v>5</v>
      </c>
      <c r="D7" s="18" t="s">
        <v>11</v>
      </c>
      <c r="E7" s="18" t="s">
        <v>5</v>
      </c>
      <c r="F7" s="18" t="s">
        <v>11</v>
      </c>
      <c r="G7" s="20">
        <f t="shared" si="2"/>
        <v>1000000</v>
      </c>
      <c r="H7" s="21">
        <f t="shared" si="0"/>
        <v>0.1</v>
      </c>
      <c r="I7" s="22">
        <f t="shared" si="3"/>
        <v>30</v>
      </c>
      <c r="J7" s="23">
        <f t="shared" si="12"/>
        <v>8219.1813698627793</v>
      </c>
      <c r="K7" s="23">
        <f t="shared" si="4"/>
        <v>8219.18</v>
      </c>
      <c r="L7" s="23">
        <f t="shared" si="5"/>
        <v>8219.18</v>
      </c>
      <c r="M7" s="23">
        <f t="shared" si="6"/>
        <v>0</v>
      </c>
      <c r="N7" s="23">
        <f t="shared" si="7"/>
        <v>8219.18</v>
      </c>
      <c r="O7" s="23">
        <v>0</v>
      </c>
      <c r="P7" s="23"/>
      <c r="Q7" s="23">
        <f>IF(OR($S$1="NI",$S$1="ET"),$T$1,0)</f>
        <v>0</v>
      </c>
      <c r="R7" s="23">
        <f t="shared" si="8"/>
        <v>0</v>
      </c>
      <c r="S7" s="23">
        <f t="shared" si="9"/>
        <v>0</v>
      </c>
      <c r="T7" s="23">
        <f t="shared" si="10"/>
        <v>1000000</v>
      </c>
      <c r="V7" s="24">
        <f t="shared" si="11"/>
        <v>1.369863E-3</v>
      </c>
    </row>
    <row r="8" spans="1:22" x14ac:dyDescent="0.25">
      <c r="A8" s="18">
        <f t="shared" si="1"/>
        <v>5</v>
      </c>
      <c r="B8" s="19">
        <v>42911</v>
      </c>
      <c r="C8" s="19" t="s">
        <v>5</v>
      </c>
      <c r="D8" s="18" t="s">
        <v>11</v>
      </c>
      <c r="E8" s="18" t="s">
        <v>5</v>
      </c>
      <c r="F8" s="18" t="s">
        <v>11</v>
      </c>
      <c r="G8" s="20">
        <f t="shared" si="2"/>
        <v>1000000</v>
      </c>
      <c r="H8" s="21">
        <f t="shared" si="0"/>
        <v>0.1</v>
      </c>
      <c r="I8" s="22">
        <f t="shared" si="3"/>
        <v>31</v>
      </c>
      <c r="J8" s="23">
        <f t="shared" si="12"/>
        <v>8493.1520547945056</v>
      </c>
      <c r="K8" s="23">
        <f t="shared" si="4"/>
        <v>8493.15</v>
      </c>
      <c r="L8" s="23">
        <f t="shared" si="5"/>
        <v>8493.15</v>
      </c>
      <c r="M8" s="23">
        <f t="shared" si="6"/>
        <v>0</v>
      </c>
      <c r="N8" s="23">
        <f t="shared" si="7"/>
        <v>8493.15</v>
      </c>
      <c r="O8" s="23">
        <v>0</v>
      </c>
      <c r="P8" s="23"/>
      <c r="Q8" s="23">
        <f>IF(OR($S$1="NI",$S$1="ET"),$T$1,0)</f>
        <v>0</v>
      </c>
      <c r="R8" s="23">
        <f t="shared" si="8"/>
        <v>0</v>
      </c>
      <c r="S8" s="23">
        <f t="shared" si="9"/>
        <v>0</v>
      </c>
      <c r="T8" s="23">
        <f t="shared" si="10"/>
        <v>1000000</v>
      </c>
      <c r="V8" s="24">
        <f t="shared" si="11"/>
        <v>2.0547949999999999E-3</v>
      </c>
    </row>
    <row r="9" spans="1:22" x14ac:dyDescent="0.25">
      <c r="A9" s="18">
        <f t="shared" si="1"/>
        <v>6</v>
      </c>
      <c r="B9" s="19">
        <v>42941</v>
      </c>
      <c r="C9" s="19" t="s">
        <v>5</v>
      </c>
      <c r="D9" s="18" t="s">
        <v>11</v>
      </c>
      <c r="E9" s="18" t="s">
        <v>5</v>
      </c>
      <c r="F9" s="18" t="s">
        <v>11</v>
      </c>
      <c r="G9" s="20">
        <f t="shared" si="2"/>
        <v>1000000</v>
      </c>
      <c r="H9" s="21">
        <f t="shared" si="0"/>
        <v>0.1</v>
      </c>
      <c r="I9" s="22">
        <f t="shared" si="3"/>
        <v>30</v>
      </c>
      <c r="J9" s="23">
        <f t="shared" si="12"/>
        <v>8219.1801369867808</v>
      </c>
      <c r="K9" s="23">
        <f t="shared" si="4"/>
        <v>8219.18</v>
      </c>
      <c r="L9" s="23">
        <f t="shared" si="5"/>
        <v>8219.18</v>
      </c>
      <c r="M9" s="23">
        <f t="shared" si="6"/>
        <v>0</v>
      </c>
      <c r="N9" s="23">
        <f t="shared" si="7"/>
        <v>8219.18</v>
      </c>
      <c r="O9" s="23">
        <v>0</v>
      </c>
      <c r="P9" s="23"/>
      <c r="Q9" s="23">
        <f t="shared" ref="Q9:Q51" si="13">IF($S$1="ET",$T$1,0)</f>
        <v>0</v>
      </c>
      <c r="R9" s="23">
        <f t="shared" si="8"/>
        <v>0</v>
      </c>
      <c r="S9" s="23">
        <f t="shared" si="9"/>
        <v>0</v>
      </c>
      <c r="T9" s="23">
        <f t="shared" si="10"/>
        <v>1000000</v>
      </c>
      <c r="V9" s="24">
        <f t="shared" si="11"/>
        <v>1.3698700000000001E-4</v>
      </c>
    </row>
    <row r="10" spans="1:22" x14ac:dyDescent="0.25">
      <c r="A10" s="29">
        <f t="shared" si="1"/>
        <v>7</v>
      </c>
      <c r="B10" s="32">
        <v>42972</v>
      </c>
      <c r="C10" s="32" t="s">
        <v>5</v>
      </c>
      <c r="D10" s="29" t="s">
        <v>5</v>
      </c>
      <c r="E10" s="29" t="s">
        <v>11</v>
      </c>
      <c r="F10" s="29" t="s">
        <v>11</v>
      </c>
      <c r="G10" s="20">
        <f t="shared" si="2"/>
        <v>1000000</v>
      </c>
      <c r="H10" s="21">
        <f t="shared" si="0"/>
        <v>0.1</v>
      </c>
      <c r="I10" s="22">
        <f t="shared" si="3"/>
        <v>31</v>
      </c>
      <c r="J10" s="23">
        <f t="shared" si="12"/>
        <v>8493.1508219185071</v>
      </c>
      <c r="K10" s="23">
        <f t="shared" si="4"/>
        <v>8493.15</v>
      </c>
      <c r="L10" s="23">
        <f t="shared" si="5"/>
        <v>0</v>
      </c>
      <c r="M10" s="23">
        <f t="shared" si="6"/>
        <v>0</v>
      </c>
      <c r="N10" s="23">
        <f t="shared" si="7"/>
        <v>0</v>
      </c>
      <c r="O10" s="23">
        <v>0</v>
      </c>
      <c r="P10" s="23"/>
      <c r="Q10" s="23">
        <f t="shared" si="13"/>
        <v>0</v>
      </c>
      <c r="R10" s="23">
        <f t="shared" si="8"/>
        <v>8493.15</v>
      </c>
      <c r="S10" s="23">
        <f t="shared" si="9"/>
        <v>8493.15</v>
      </c>
      <c r="T10" s="23">
        <f t="shared" si="10"/>
        <v>1008493.15</v>
      </c>
      <c r="V10" s="24">
        <f t="shared" si="11"/>
        <v>8.2191899999999995E-4</v>
      </c>
    </row>
    <row r="11" spans="1:22" x14ac:dyDescent="0.25">
      <c r="A11" s="18">
        <f t="shared" si="1"/>
        <v>8</v>
      </c>
      <c r="B11" s="19">
        <v>43003</v>
      </c>
      <c r="C11" s="19" t="s">
        <v>5</v>
      </c>
      <c r="D11" s="18" t="s">
        <v>11</v>
      </c>
      <c r="E11" s="18" t="s">
        <v>5</v>
      </c>
      <c r="F11" s="18" t="s">
        <v>11</v>
      </c>
      <c r="G11" s="20">
        <f t="shared" si="2"/>
        <v>1008493.15</v>
      </c>
      <c r="H11" s="21">
        <f t="shared" si="0"/>
        <v>0.1</v>
      </c>
      <c r="I11" s="22">
        <f t="shared" si="3"/>
        <v>31</v>
      </c>
      <c r="J11" s="23">
        <f t="shared" si="12"/>
        <v>8565.2851095902333</v>
      </c>
      <c r="K11" s="23">
        <f t="shared" si="4"/>
        <v>8565.2900000000009</v>
      </c>
      <c r="L11" s="23">
        <f t="shared" si="5"/>
        <v>8565.2900000000027</v>
      </c>
      <c r="M11" s="23">
        <f t="shared" si="6"/>
        <v>0</v>
      </c>
      <c r="N11" s="23">
        <f t="shared" si="7"/>
        <v>8565.2900000000027</v>
      </c>
      <c r="O11" s="23">
        <v>0</v>
      </c>
      <c r="P11" s="23"/>
      <c r="Q11" s="23">
        <f t="shared" si="13"/>
        <v>0</v>
      </c>
      <c r="R11" s="23">
        <f t="shared" si="8"/>
        <v>0</v>
      </c>
      <c r="S11" s="23">
        <f t="shared" si="9"/>
        <v>0</v>
      </c>
      <c r="T11" s="23">
        <f t="shared" si="10"/>
        <v>1008493.15</v>
      </c>
      <c r="V11" s="24">
        <f t="shared" si="11"/>
        <v>-4.8904100000000004E-3</v>
      </c>
    </row>
    <row r="12" spans="1:22" x14ac:dyDescent="0.25">
      <c r="A12" s="18">
        <f t="shared" si="1"/>
        <v>9</v>
      </c>
      <c r="B12" s="19">
        <v>43033</v>
      </c>
      <c r="C12" s="19" t="s">
        <v>5</v>
      </c>
      <c r="D12" s="18" t="s">
        <v>11</v>
      </c>
      <c r="E12" s="18" t="s">
        <v>5</v>
      </c>
      <c r="F12" s="18" t="s">
        <v>11</v>
      </c>
      <c r="G12" s="20">
        <f t="shared" si="2"/>
        <v>1008493.15</v>
      </c>
      <c r="H12" s="21">
        <f t="shared" si="0"/>
        <v>0.1</v>
      </c>
      <c r="I12" s="22">
        <f t="shared" si="3"/>
        <v>30</v>
      </c>
      <c r="J12" s="23">
        <f t="shared" si="12"/>
        <v>8288.9799041105489</v>
      </c>
      <c r="K12" s="23">
        <f t="shared" si="4"/>
        <v>8288.98</v>
      </c>
      <c r="L12" s="23">
        <f t="shared" si="5"/>
        <v>8288.98</v>
      </c>
      <c r="M12" s="23">
        <f t="shared" si="6"/>
        <v>0</v>
      </c>
      <c r="N12" s="23">
        <f t="shared" si="7"/>
        <v>8288.98</v>
      </c>
      <c r="O12" s="23">
        <v>0</v>
      </c>
      <c r="P12" s="23"/>
      <c r="Q12" s="23">
        <f t="shared" si="13"/>
        <v>0</v>
      </c>
      <c r="R12" s="23">
        <f t="shared" si="8"/>
        <v>0</v>
      </c>
      <c r="S12" s="23">
        <f t="shared" si="9"/>
        <v>0</v>
      </c>
      <c r="T12" s="23">
        <f t="shared" si="10"/>
        <v>1008493.15</v>
      </c>
      <c r="V12" s="24">
        <f t="shared" si="11"/>
        <v>-9.5889000000000003E-5</v>
      </c>
    </row>
    <row r="13" spans="1:22" x14ac:dyDescent="0.25">
      <c r="A13" s="18">
        <f t="shared" si="1"/>
        <v>10</v>
      </c>
      <c r="B13" s="19">
        <v>43064</v>
      </c>
      <c r="C13" s="19" t="s">
        <v>5</v>
      </c>
      <c r="D13" s="18" t="s">
        <v>11</v>
      </c>
      <c r="E13" s="18" t="s">
        <v>5</v>
      </c>
      <c r="F13" s="18" t="s">
        <v>11</v>
      </c>
      <c r="G13" s="20">
        <f t="shared" si="2"/>
        <v>1008493.15</v>
      </c>
      <c r="H13" s="21">
        <f t="shared" si="0"/>
        <v>0.1</v>
      </c>
      <c r="I13" s="22">
        <f t="shared" si="3"/>
        <v>31</v>
      </c>
      <c r="J13" s="23">
        <f t="shared" si="12"/>
        <v>8565.2841917822334</v>
      </c>
      <c r="K13" s="23">
        <f t="shared" si="4"/>
        <v>8565.2800000000007</v>
      </c>
      <c r="L13" s="23">
        <f t="shared" si="5"/>
        <v>8565.2800000000007</v>
      </c>
      <c r="M13" s="23">
        <f t="shared" si="6"/>
        <v>0</v>
      </c>
      <c r="N13" s="23">
        <f t="shared" si="7"/>
        <v>8565.2800000000007</v>
      </c>
      <c r="O13" s="23">
        <v>0</v>
      </c>
      <c r="P13" s="23"/>
      <c r="Q13" s="23">
        <f t="shared" si="13"/>
        <v>0</v>
      </c>
      <c r="R13" s="23">
        <f t="shared" si="8"/>
        <v>0</v>
      </c>
      <c r="S13" s="23">
        <f t="shared" si="9"/>
        <v>0</v>
      </c>
      <c r="T13" s="23">
        <f t="shared" si="10"/>
        <v>1008493.15</v>
      </c>
      <c r="V13" s="24">
        <f t="shared" si="11"/>
        <v>4.1917819999999998E-3</v>
      </c>
    </row>
    <row r="14" spans="1:22" x14ac:dyDescent="0.25">
      <c r="A14" s="18">
        <f t="shared" si="1"/>
        <v>11</v>
      </c>
      <c r="B14" s="19">
        <v>43094</v>
      </c>
      <c r="C14" s="19" t="s">
        <v>5</v>
      </c>
      <c r="D14" s="18" t="s">
        <v>11</v>
      </c>
      <c r="E14" s="18" t="s">
        <v>5</v>
      </c>
      <c r="F14" s="18" t="s">
        <v>11</v>
      </c>
      <c r="G14" s="20">
        <f t="shared" si="2"/>
        <v>1008493.15</v>
      </c>
      <c r="H14" s="21">
        <f t="shared" si="0"/>
        <v>0.1</v>
      </c>
      <c r="I14" s="22">
        <f t="shared" si="3"/>
        <v>30</v>
      </c>
      <c r="J14" s="23">
        <f t="shared" si="12"/>
        <v>8288.9889863025492</v>
      </c>
      <c r="K14" s="23">
        <f t="shared" si="4"/>
        <v>8288.99</v>
      </c>
      <c r="L14" s="23">
        <f t="shared" si="5"/>
        <v>8288.99</v>
      </c>
      <c r="M14" s="23">
        <f t="shared" si="6"/>
        <v>0</v>
      </c>
      <c r="N14" s="23">
        <f t="shared" si="7"/>
        <v>8288.99</v>
      </c>
      <c r="O14" s="23">
        <v>0</v>
      </c>
      <c r="P14" s="23"/>
      <c r="Q14" s="23">
        <f t="shared" si="13"/>
        <v>0</v>
      </c>
      <c r="R14" s="23">
        <f t="shared" si="8"/>
        <v>0</v>
      </c>
      <c r="S14" s="23">
        <f t="shared" si="9"/>
        <v>0</v>
      </c>
      <c r="T14" s="23">
        <f t="shared" si="10"/>
        <v>1008493.15</v>
      </c>
      <c r="V14" s="24">
        <f t="shared" si="11"/>
        <v>-1.013697E-3</v>
      </c>
    </row>
    <row r="15" spans="1:22" x14ac:dyDescent="0.25">
      <c r="A15" s="18">
        <f t="shared" si="1"/>
        <v>12</v>
      </c>
      <c r="B15" s="19">
        <v>43125</v>
      </c>
      <c r="C15" s="19" t="s">
        <v>5</v>
      </c>
      <c r="D15" s="18" t="s">
        <v>11</v>
      </c>
      <c r="E15" s="18" t="s">
        <v>5</v>
      </c>
      <c r="F15" s="18" t="s">
        <v>11</v>
      </c>
      <c r="G15" s="20">
        <f t="shared" si="2"/>
        <v>1008493.15</v>
      </c>
      <c r="H15" s="21">
        <f t="shared" si="0"/>
        <v>0.1</v>
      </c>
      <c r="I15" s="22">
        <f t="shared" si="3"/>
        <v>31</v>
      </c>
      <c r="J15" s="23">
        <f t="shared" si="12"/>
        <v>8565.2832739742335</v>
      </c>
      <c r="K15" s="23">
        <f t="shared" si="4"/>
        <v>8565.2800000000007</v>
      </c>
      <c r="L15" s="23">
        <f t="shared" si="5"/>
        <v>8565.2800000000007</v>
      </c>
      <c r="M15" s="23">
        <f t="shared" si="6"/>
        <v>0</v>
      </c>
      <c r="N15" s="23">
        <f t="shared" si="7"/>
        <v>8565.2800000000007</v>
      </c>
      <c r="O15" s="23">
        <v>0</v>
      </c>
      <c r="P15" s="23"/>
      <c r="Q15" s="23">
        <f t="shared" si="13"/>
        <v>0</v>
      </c>
      <c r="R15" s="23">
        <f t="shared" si="8"/>
        <v>0</v>
      </c>
      <c r="S15" s="23">
        <f t="shared" si="9"/>
        <v>0</v>
      </c>
      <c r="T15" s="23">
        <f t="shared" si="10"/>
        <v>1008493.15</v>
      </c>
      <c r="V15" s="24">
        <f t="shared" si="11"/>
        <v>3.2739739999999998E-3</v>
      </c>
    </row>
    <row r="16" spans="1:22" x14ac:dyDescent="0.25">
      <c r="A16" s="30">
        <f t="shared" si="1"/>
        <v>13</v>
      </c>
      <c r="B16" s="31">
        <v>43156</v>
      </c>
      <c r="C16" s="30" t="s">
        <v>11</v>
      </c>
      <c r="D16" s="30" t="s">
        <v>11</v>
      </c>
      <c r="E16" s="30" t="s">
        <v>5</v>
      </c>
      <c r="F16" s="30" t="s">
        <v>11</v>
      </c>
      <c r="G16" s="14">
        <f t="shared" si="2"/>
        <v>1008493.15</v>
      </c>
      <c r="H16" s="11">
        <f t="shared" si="0"/>
        <v>0.1</v>
      </c>
      <c r="I16" s="12">
        <f t="shared" si="3"/>
        <v>31</v>
      </c>
      <c r="J16" s="13">
        <f t="shared" si="12"/>
        <v>8565.2875616452329</v>
      </c>
      <c r="K16" s="13">
        <f t="shared" si="4"/>
        <v>8565.2900000000009</v>
      </c>
      <c r="L16" s="13">
        <f>IF(F16="Y",IF(N16&gt;=(K16+R15-S15),(K16+R15-S15),N16),IF(E16="Y",(K16+R15-S15),0))</f>
        <v>8565.2900000000009</v>
      </c>
      <c r="M16" s="13">
        <f t="shared" si="6"/>
        <v>0</v>
      </c>
      <c r="N16" s="13">
        <f t="shared" si="7"/>
        <v>8565.2900000000009</v>
      </c>
      <c r="O16" s="13">
        <v>0</v>
      </c>
      <c r="P16" s="13"/>
      <c r="Q16" s="13">
        <f t="shared" si="13"/>
        <v>0</v>
      </c>
      <c r="R16" s="13">
        <f t="shared" si="8"/>
        <v>0</v>
      </c>
      <c r="S16" s="13">
        <f t="shared" si="9"/>
        <v>0</v>
      </c>
      <c r="T16" s="13">
        <f t="shared" si="10"/>
        <v>1008493.15</v>
      </c>
      <c r="V16" s="24">
        <f t="shared" si="11"/>
        <v>-2.4383550000000001E-3</v>
      </c>
    </row>
    <row r="17" spans="1:22" x14ac:dyDescent="0.25">
      <c r="A17" s="30">
        <f t="shared" si="1"/>
        <v>14</v>
      </c>
      <c r="B17" s="31">
        <v>43184</v>
      </c>
      <c r="C17" s="30" t="s">
        <v>11</v>
      </c>
      <c r="D17" s="30" t="s">
        <v>11</v>
      </c>
      <c r="E17" s="30" t="s">
        <v>5</v>
      </c>
      <c r="F17" s="30" t="s">
        <v>11</v>
      </c>
      <c r="G17" s="14">
        <f t="shared" si="2"/>
        <v>1008493.15</v>
      </c>
      <c r="H17" s="11">
        <f t="shared" si="0"/>
        <v>0.1</v>
      </c>
      <c r="I17" s="12">
        <f t="shared" si="3"/>
        <v>28</v>
      </c>
      <c r="J17" s="13">
        <f t="shared" si="12"/>
        <v>7736.3833698641793</v>
      </c>
      <c r="K17" s="13">
        <f t="shared" si="4"/>
        <v>7736.38</v>
      </c>
      <c r="L17" s="13">
        <f>IF(F17="Y",IF(N17&gt;=(K17+R16-S16),(K17+R16-S16),N17),IF(E17="Y",(K17+R16-S16),0))</f>
        <v>7736.38</v>
      </c>
      <c r="M17" s="13">
        <f t="shared" si="6"/>
        <v>0</v>
      </c>
      <c r="N17" s="13">
        <f t="shared" si="7"/>
        <v>7736.38</v>
      </c>
      <c r="O17" s="13">
        <v>0</v>
      </c>
      <c r="P17" s="13"/>
      <c r="Q17" s="13">
        <f t="shared" si="13"/>
        <v>0</v>
      </c>
      <c r="R17" s="13">
        <f t="shared" si="8"/>
        <v>0</v>
      </c>
      <c r="S17" s="13">
        <f t="shared" si="9"/>
        <v>0</v>
      </c>
      <c r="T17" s="13">
        <f t="shared" si="10"/>
        <v>1008493.15</v>
      </c>
      <c r="V17" s="24">
        <f t="shared" si="11"/>
        <v>3.3698640000000002E-3</v>
      </c>
    </row>
    <row r="18" spans="1:22" x14ac:dyDescent="0.25">
      <c r="A18" s="30">
        <f t="shared" si="1"/>
        <v>15</v>
      </c>
      <c r="B18" s="31">
        <v>43215</v>
      </c>
      <c r="C18" s="30" t="s">
        <v>11</v>
      </c>
      <c r="D18" s="30" t="s">
        <v>11</v>
      </c>
      <c r="E18" s="30" t="s">
        <v>5</v>
      </c>
      <c r="F18" s="30" t="s">
        <v>5</v>
      </c>
      <c r="G18" s="14">
        <f t="shared" si="2"/>
        <v>1008493.15</v>
      </c>
      <c r="H18" s="11">
        <f t="shared" si="0"/>
        <v>0.1</v>
      </c>
      <c r="I18" s="12">
        <f t="shared" si="3"/>
        <v>31</v>
      </c>
      <c r="J18" s="13">
        <f t="shared" si="12"/>
        <v>8565.2876575352329</v>
      </c>
      <c r="K18" s="13">
        <f t="shared" si="4"/>
        <v>8565.2900000000009</v>
      </c>
      <c r="L18" s="13">
        <f>IF(F18="Y",IF(N18&gt;=(K18+R17-S17),(K18+R17-S17),N18),IF(E18="Y",(K18+R17-S17),0))</f>
        <v>8565.2900000000009</v>
      </c>
      <c r="M18" s="13">
        <f t="shared" si="6"/>
        <v>90202.22</v>
      </c>
      <c r="N18" s="13">
        <f t="shared" si="7"/>
        <v>98767.51</v>
      </c>
      <c r="O18" s="13">
        <v>0</v>
      </c>
      <c r="P18" s="13"/>
      <c r="Q18" s="13">
        <f t="shared" si="13"/>
        <v>0</v>
      </c>
      <c r="R18" s="13">
        <f t="shared" si="8"/>
        <v>0</v>
      </c>
      <c r="S18" s="13">
        <f t="shared" si="9"/>
        <v>0</v>
      </c>
      <c r="T18" s="13">
        <f t="shared" si="10"/>
        <v>918290.93</v>
      </c>
      <c r="V18" s="24">
        <f t="shared" si="11"/>
        <v>-2.3424650000000002E-3</v>
      </c>
    </row>
    <row r="19" spans="1:22" x14ac:dyDescent="0.25">
      <c r="A19" s="30">
        <f t="shared" si="1"/>
        <v>16</v>
      </c>
      <c r="B19" s="31">
        <v>43245</v>
      </c>
      <c r="C19" s="30" t="s">
        <v>11</v>
      </c>
      <c r="D19" s="30" t="s">
        <v>11</v>
      </c>
      <c r="E19" s="30" t="s">
        <v>5</v>
      </c>
      <c r="F19" s="30" t="s">
        <v>11</v>
      </c>
      <c r="G19" s="14">
        <f t="shared" si="2"/>
        <v>918290.93</v>
      </c>
      <c r="H19" s="11">
        <f t="shared" si="0"/>
        <v>0.1</v>
      </c>
      <c r="I19" s="12">
        <f t="shared" si="3"/>
        <v>30</v>
      </c>
      <c r="J19" s="13">
        <f t="shared" si="12"/>
        <v>7547.5943424665074</v>
      </c>
      <c r="K19" s="13">
        <f t="shared" si="4"/>
        <v>7547.59</v>
      </c>
      <c r="L19" s="13">
        <f t="shared" ref="L19:L50" si="14">IF(F19="Y",IF(N19&gt;=(K19+R18-S18),(K19+R18-S18),N19),IF(E19="Y",(K19+R18-S18),0))</f>
        <v>7547.59</v>
      </c>
      <c r="M19" s="13">
        <f t="shared" si="6"/>
        <v>0</v>
      </c>
      <c r="N19" s="13">
        <f t="shared" si="7"/>
        <v>7547.59</v>
      </c>
      <c r="O19" s="13">
        <v>0</v>
      </c>
      <c r="P19" s="13"/>
      <c r="Q19" s="13">
        <f t="shared" si="13"/>
        <v>0</v>
      </c>
      <c r="R19" s="13">
        <f t="shared" si="8"/>
        <v>0</v>
      </c>
      <c r="S19" s="13">
        <f t="shared" si="9"/>
        <v>0</v>
      </c>
      <c r="T19" s="13">
        <f t="shared" si="10"/>
        <v>918290.93</v>
      </c>
      <c r="V19" s="24">
        <f t="shared" si="11"/>
        <v>4.342467E-3</v>
      </c>
    </row>
    <row r="20" spans="1:22" x14ac:dyDescent="0.25">
      <c r="A20" s="29">
        <f t="shared" si="1"/>
        <v>17</v>
      </c>
      <c r="B20" s="32">
        <v>43276</v>
      </c>
      <c r="C20" s="29" t="s">
        <v>11</v>
      </c>
      <c r="D20" s="29" t="s">
        <v>5</v>
      </c>
      <c r="E20" s="29" t="s">
        <v>11</v>
      </c>
      <c r="F20" s="29" t="s">
        <v>11</v>
      </c>
      <c r="G20" s="14">
        <f t="shared" si="2"/>
        <v>918290.93</v>
      </c>
      <c r="H20" s="11">
        <f t="shared" si="0"/>
        <v>0.1</v>
      </c>
      <c r="I20" s="12">
        <f t="shared" si="3"/>
        <v>31</v>
      </c>
      <c r="J20" s="13">
        <f t="shared" si="12"/>
        <v>7799.1875835628916</v>
      </c>
      <c r="K20" s="13">
        <f t="shared" si="4"/>
        <v>7799.19</v>
      </c>
      <c r="L20" s="13">
        <f t="shared" si="14"/>
        <v>0</v>
      </c>
      <c r="M20" s="13">
        <f t="shared" si="6"/>
        <v>0</v>
      </c>
      <c r="N20" s="13">
        <f t="shared" si="7"/>
        <v>0</v>
      </c>
      <c r="O20" s="13">
        <v>0</v>
      </c>
      <c r="P20" s="13"/>
      <c r="Q20" s="13">
        <f t="shared" si="13"/>
        <v>0</v>
      </c>
      <c r="R20" s="13">
        <f t="shared" si="8"/>
        <v>7799.19</v>
      </c>
      <c r="S20" s="13">
        <f t="shared" si="9"/>
        <v>7799.19</v>
      </c>
      <c r="T20" s="13">
        <f t="shared" si="10"/>
        <v>926090.12</v>
      </c>
      <c r="V20" s="24">
        <f t="shared" si="11"/>
        <v>-2.416437E-3</v>
      </c>
    </row>
    <row r="21" spans="1:22" x14ac:dyDescent="0.25">
      <c r="A21" s="30">
        <f t="shared" si="1"/>
        <v>18</v>
      </c>
      <c r="B21" s="31">
        <v>43306</v>
      </c>
      <c r="C21" s="30" t="s">
        <v>11</v>
      </c>
      <c r="D21" s="30" t="s">
        <v>11</v>
      </c>
      <c r="E21" s="30" t="s">
        <v>5</v>
      </c>
      <c r="F21" s="30" t="s">
        <v>5</v>
      </c>
      <c r="G21" s="14">
        <f t="shared" si="2"/>
        <v>926090.12</v>
      </c>
      <c r="H21" s="11">
        <f t="shared" si="0"/>
        <v>0.1</v>
      </c>
      <c r="I21" s="12">
        <f t="shared" si="3"/>
        <v>30</v>
      </c>
      <c r="J21" s="13">
        <f t="shared" si="12"/>
        <v>7611.6972000013557</v>
      </c>
      <c r="K21" s="13">
        <f t="shared" si="4"/>
        <v>7611.7</v>
      </c>
      <c r="L21" s="13">
        <f t="shared" si="14"/>
        <v>7611.7</v>
      </c>
      <c r="M21" s="13">
        <f t="shared" si="6"/>
        <v>91155.81</v>
      </c>
      <c r="N21" s="13">
        <f t="shared" si="7"/>
        <v>98767.51</v>
      </c>
      <c r="O21" s="13">
        <v>0</v>
      </c>
      <c r="P21" s="13"/>
      <c r="Q21" s="13">
        <f t="shared" si="13"/>
        <v>0</v>
      </c>
      <c r="R21" s="13">
        <f t="shared" si="8"/>
        <v>0</v>
      </c>
      <c r="S21" s="13">
        <f t="shared" si="9"/>
        <v>0</v>
      </c>
      <c r="T21" s="13">
        <f t="shared" si="10"/>
        <v>834934.31</v>
      </c>
      <c r="V21" s="24">
        <f t="shared" si="11"/>
        <v>-2.7999990000000001E-3</v>
      </c>
    </row>
    <row r="22" spans="1:22" x14ac:dyDescent="0.25">
      <c r="A22" s="29">
        <f t="shared" si="1"/>
        <v>19</v>
      </c>
      <c r="B22" s="32">
        <v>43337</v>
      </c>
      <c r="C22" s="29" t="s">
        <v>11</v>
      </c>
      <c r="D22" s="29" t="s">
        <v>5</v>
      </c>
      <c r="E22" s="29" t="s">
        <v>11</v>
      </c>
      <c r="F22" s="29" t="s">
        <v>11</v>
      </c>
      <c r="G22" s="14">
        <f t="shared" si="2"/>
        <v>834934.31</v>
      </c>
      <c r="H22" s="11">
        <f t="shared" si="0"/>
        <v>0.1</v>
      </c>
      <c r="I22" s="12">
        <f t="shared" si="3"/>
        <v>31</v>
      </c>
      <c r="J22" s="13">
        <f t="shared" si="12"/>
        <v>7091.2201068503164</v>
      </c>
      <c r="K22" s="13">
        <f t="shared" si="4"/>
        <v>7091.22</v>
      </c>
      <c r="L22" s="13">
        <f t="shared" si="14"/>
        <v>0</v>
      </c>
      <c r="M22" s="13">
        <f t="shared" si="6"/>
        <v>0</v>
      </c>
      <c r="N22" s="13">
        <f t="shared" si="7"/>
        <v>0</v>
      </c>
      <c r="O22" s="13">
        <v>0</v>
      </c>
      <c r="P22" s="13"/>
      <c r="Q22" s="13">
        <f t="shared" si="13"/>
        <v>0</v>
      </c>
      <c r="R22" s="13">
        <f t="shared" si="8"/>
        <v>7091.22</v>
      </c>
      <c r="S22" s="13">
        <f t="shared" si="9"/>
        <v>7091.22</v>
      </c>
      <c r="T22" s="13">
        <f t="shared" si="10"/>
        <v>842025.53</v>
      </c>
      <c r="V22" s="24">
        <f t="shared" si="11"/>
        <v>1.0685E-4</v>
      </c>
    </row>
    <row r="23" spans="1:22" x14ac:dyDescent="0.25">
      <c r="A23" s="30">
        <f t="shared" si="1"/>
        <v>20</v>
      </c>
      <c r="B23" s="31">
        <v>43368</v>
      </c>
      <c r="C23" s="30" t="s">
        <v>11</v>
      </c>
      <c r="D23" s="30" t="s">
        <v>11</v>
      </c>
      <c r="E23" s="30" t="s">
        <v>5</v>
      </c>
      <c r="F23" s="30" t="s">
        <v>11</v>
      </c>
      <c r="G23" s="14">
        <f t="shared" si="2"/>
        <v>842025.53</v>
      </c>
      <c r="H23" s="11">
        <f t="shared" si="0"/>
        <v>0.1</v>
      </c>
      <c r="I23" s="12">
        <f t="shared" si="3"/>
        <v>31</v>
      </c>
      <c r="J23" s="13">
        <f t="shared" si="12"/>
        <v>7151.4498136993161</v>
      </c>
      <c r="K23" s="13">
        <f t="shared" si="4"/>
        <v>7151.45</v>
      </c>
      <c r="L23" s="13">
        <f t="shared" si="14"/>
        <v>7151.45</v>
      </c>
      <c r="M23" s="13">
        <f t="shared" si="6"/>
        <v>0</v>
      </c>
      <c r="N23" s="13">
        <f t="shared" si="7"/>
        <v>7151.45</v>
      </c>
      <c r="O23" s="13">
        <v>0</v>
      </c>
      <c r="P23" s="13"/>
      <c r="Q23" s="13">
        <f t="shared" si="13"/>
        <v>0</v>
      </c>
      <c r="R23" s="13">
        <f t="shared" si="8"/>
        <v>0</v>
      </c>
      <c r="S23" s="13">
        <f t="shared" si="9"/>
        <v>0</v>
      </c>
      <c r="T23" s="13">
        <f t="shared" si="10"/>
        <v>842025.53</v>
      </c>
      <c r="V23" s="24">
        <f t="shared" si="11"/>
        <v>-1.8630099999999999E-4</v>
      </c>
    </row>
    <row r="24" spans="1:22" x14ac:dyDescent="0.25">
      <c r="A24" s="30">
        <f t="shared" si="1"/>
        <v>21</v>
      </c>
      <c r="B24" s="31">
        <v>43398</v>
      </c>
      <c r="C24" s="30" t="s">
        <v>11</v>
      </c>
      <c r="D24" s="30" t="s">
        <v>11</v>
      </c>
      <c r="E24" s="30" t="s">
        <v>11</v>
      </c>
      <c r="F24" s="30" t="s">
        <v>5</v>
      </c>
      <c r="G24" s="14">
        <f t="shared" si="2"/>
        <v>842025.53</v>
      </c>
      <c r="H24" s="11">
        <f t="shared" si="0"/>
        <v>0.1</v>
      </c>
      <c r="I24" s="12">
        <f t="shared" si="3"/>
        <v>30</v>
      </c>
      <c r="J24" s="13">
        <f t="shared" si="12"/>
        <v>6920.7575945209182</v>
      </c>
      <c r="K24" s="13">
        <f t="shared" si="4"/>
        <v>6920.76</v>
      </c>
      <c r="L24" s="13">
        <f t="shared" si="14"/>
        <v>6920.76</v>
      </c>
      <c r="M24" s="13">
        <f t="shared" si="6"/>
        <v>91846.75</v>
      </c>
      <c r="N24" s="13">
        <f t="shared" si="7"/>
        <v>98767.51</v>
      </c>
      <c r="O24" s="13">
        <v>0</v>
      </c>
      <c r="P24" s="13"/>
      <c r="Q24" s="13">
        <f t="shared" si="13"/>
        <v>0</v>
      </c>
      <c r="R24" s="13">
        <f t="shared" si="8"/>
        <v>0</v>
      </c>
      <c r="S24" s="13">
        <f t="shared" si="9"/>
        <v>0</v>
      </c>
      <c r="T24" s="13">
        <f t="shared" si="10"/>
        <v>750178.78</v>
      </c>
      <c r="V24" s="24">
        <f t="shared" si="11"/>
        <v>-2.4054789999999999E-3</v>
      </c>
    </row>
    <row r="25" spans="1:22" x14ac:dyDescent="0.25">
      <c r="A25" s="30">
        <f t="shared" si="1"/>
        <v>22</v>
      </c>
      <c r="B25" s="31">
        <v>43429</v>
      </c>
      <c r="C25" s="30" t="s">
        <v>11</v>
      </c>
      <c r="D25" s="30" t="s">
        <v>11</v>
      </c>
      <c r="E25" s="30" t="s">
        <v>5</v>
      </c>
      <c r="F25" s="30" t="s">
        <v>11</v>
      </c>
      <c r="G25" s="14">
        <f t="shared" si="2"/>
        <v>750178.78</v>
      </c>
      <c r="H25" s="11">
        <f t="shared" si="0"/>
        <v>0.1</v>
      </c>
      <c r="I25" s="12">
        <f t="shared" si="3"/>
        <v>31</v>
      </c>
      <c r="J25" s="13">
        <f t="shared" si="12"/>
        <v>6371.3790136990829</v>
      </c>
      <c r="K25" s="13">
        <f t="shared" si="4"/>
        <v>6371.38</v>
      </c>
      <c r="L25" s="13">
        <f t="shared" si="14"/>
        <v>6371.38</v>
      </c>
      <c r="M25" s="13">
        <f t="shared" si="6"/>
        <v>0</v>
      </c>
      <c r="N25" s="13">
        <f t="shared" si="7"/>
        <v>6371.38</v>
      </c>
      <c r="O25" s="13">
        <v>0</v>
      </c>
      <c r="P25" s="13"/>
      <c r="Q25" s="13">
        <f t="shared" si="13"/>
        <v>0</v>
      </c>
      <c r="R25" s="13">
        <f t="shared" si="8"/>
        <v>0</v>
      </c>
      <c r="S25" s="13">
        <f t="shared" si="9"/>
        <v>0</v>
      </c>
      <c r="T25" s="13">
        <f t="shared" si="10"/>
        <v>750178.78</v>
      </c>
      <c r="V25" s="24">
        <f t="shared" si="11"/>
        <v>-9.8630099999999997E-4</v>
      </c>
    </row>
    <row r="26" spans="1:22" x14ac:dyDescent="0.25">
      <c r="A26" s="30">
        <f t="shared" si="1"/>
        <v>23</v>
      </c>
      <c r="B26" s="31">
        <v>43459</v>
      </c>
      <c r="C26" s="30" t="s">
        <v>11</v>
      </c>
      <c r="D26" s="30" t="s">
        <v>11</v>
      </c>
      <c r="E26" s="30" t="s">
        <v>5</v>
      </c>
      <c r="F26" s="30" t="s">
        <v>11</v>
      </c>
      <c r="G26" s="14">
        <f t="shared" si="2"/>
        <v>750178.78</v>
      </c>
      <c r="H26" s="11">
        <f t="shared" si="0"/>
        <v>0.1</v>
      </c>
      <c r="I26" s="12">
        <f t="shared" si="3"/>
        <v>30</v>
      </c>
      <c r="J26" s="13">
        <f t="shared" si="12"/>
        <v>6165.8520000003709</v>
      </c>
      <c r="K26" s="13">
        <f t="shared" si="4"/>
        <v>6165.85</v>
      </c>
      <c r="L26" s="13">
        <f t="shared" si="14"/>
        <v>6165.85</v>
      </c>
      <c r="M26" s="13">
        <f t="shared" si="6"/>
        <v>0</v>
      </c>
      <c r="N26" s="13">
        <f t="shared" si="7"/>
        <v>6165.85</v>
      </c>
      <c r="O26" s="13">
        <v>0</v>
      </c>
      <c r="P26" s="13"/>
      <c r="Q26" s="13">
        <f t="shared" si="13"/>
        <v>0</v>
      </c>
      <c r="R26" s="13">
        <f t="shared" si="8"/>
        <v>0</v>
      </c>
      <c r="S26" s="13">
        <f t="shared" si="9"/>
        <v>0</v>
      </c>
      <c r="T26" s="13">
        <f t="shared" si="10"/>
        <v>750178.78</v>
      </c>
      <c r="V26" s="24">
        <f t="shared" si="11"/>
        <v>2E-3</v>
      </c>
    </row>
    <row r="27" spans="1:22" x14ac:dyDescent="0.25">
      <c r="A27" s="30">
        <f t="shared" si="1"/>
        <v>24</v>
      </c>
      <c r="B27" s="31">
        <v>43490</v>
      </c>
      <c r="C27" s="30" t="s">
        <v>11</v>
      </c>
      <c r="D27" s="30" t="s">
        <v>11</v>
      </c>
      <c r="E27" s="30" t="s">
        <v>5</v>
      </c>
      <c r="F27" s="30" t="s">
        <v>5</v>
      </c>
      <c r="G27" s="14">
        <f t="shared" si="2"/>
        <v>750178.78</v>
      </c>
      <c r="H27" s="11">
        <f t="shared" si="0"/>
        <v>0.1</v>
      </c>
      <c r="I27" s="12">
        <f t="shared" si="3"/>
        <v>31</v>
      </c>
      <c r="J27" s="13">
        <f t="shared" si="12"/>
        <v>6371.3834191780834</v>
      </c>
      <c r="K27" s="13">
        <f t="shared" si="4"/>
        <v>6371.38</v>
      </c>
      <c r="L27" s="13">
        <f t="shared" si="14"/>
        <v>6371.38</v>
      </c>
      <c r="M27" s="13">
        <f t="shared" si="6"/>
        <v>92396.12999999999</v>
      </c>
      <c r="N27" s="13">
        <f t="shared" si="7"/>
        <v>98767.51</v>
      </c>
      <c r="O27" s="13">
        <v>0</v>
      </c>
      <c r="P27" s="13"/>
      <c r="Q27" s="13">
        <f t="shared" si="13"/>
        <v>0</v>
      </c>
      <c r="R27" s="13">
        <f t="shared" si="8"/>
        <v>0</v>
      </c>
      <c r="S27" s="13">
        <f t="shared" si="9"/>
        <v>0</v>
      </c>
      <c r="T27" s="13">
        <f t="shared" si="10"/>
        <v>657782.65</v>
      </c>
      <c r="V27" s="24">
        <f t="shared" si="11"/>
        <v>3.4191780000000001E-3</v>
      </c>
    </row>
    <row r="28" spans="1:22" x14ac:dyDescent="0.25">
      <c r="A28" s="30">
        <f t="shared" si="1"/>
        <v>25</v>
      </c>
      <c r="B28" s="31">
        <v>43521</v>
      </c>
      <c r="C28" s="30" t="s">
        <v>11</v>
      </c>
      <c r="D28" s="30" t="s">
        <v>11</v>
      </c>
      <c r="E28" s="30" t="s">
        <v>5</v>
      </c>
      <c r="F28" s="30" t="s">
        <v>11</v>
      </c>
      <c r="G28" s="14">
        <f t="shared" si="2"/>
        <v>657782.65</v>
      </c>
      <c r="H28" s="11">
        <f t="shared" si="0"/>
        <v>0.1</v>
      </c>
      <c r="I28" s="12">
        <f t="shared" si="3"/>
        <v>31</v>
      </c>
      <c r="J28" s="13">
        <f t="shared" si="12"/>
        <v>5586.6505835615617</v>
      </c>
      <c r="K28" s="13">
        <f t="shared" si="4"/>
        <v>5586.65</v>
      </c>
      <c r="L28" s="13">
        <f t="shared" si="14"/>
        <v>5586.65</v>
      </c>
      <c r="M28" s="13">
        <f t="shared" si="6"/>
        <v>0</v>
      </c>
      <c r="N28" s="13">
        <f t="shared" si="7"/>
        <v>5586.65</v>
      </c>
      <c r="O28" s="13">
        <v>0</v>
      </c>
      <c r="P28" s="13"/>
      <c r="Q28" s="13">
        <f t="shared" si="13"/>
        <v>0</v>
      </c>
      <c r="R28" s="13">
        <f t="shared" si="8"/>
        <v>0</v>
      </c>
      <c r="S28" s="13">
        <f t="shared" si="9"/>
        <v>0</v>
      </c>
      <c r="T28" s="13">
        <f t="shared" si="10"/>
        <v>657782.65</v>
      </c>
      <c r="V28" s="24">
        <f t="shared" si="11"/>
        <v>5.8356200000000003E-4</v>
      </c>
    </row>
    <row r="29" spans="1:22" x14ac:dyDescent="0.25">
      <c r="A29" s="30">
        <f t="shared" si="1"/>
        <v>26</v>
      </c>
      <c r="B29" s="31">
        <v>43549</v>
      </c>
      <c r="C29" s="30" t="s">
        <v>11</v>
      </c>
      <c r="D29" s="30" t="s">
        <v>11</v>
      </c>
      <c r="E29" s="30" t="s">
        <v>5</v>
      </c>
      <c r="F29" s="30" t="s">
        <v>11</v>
      </c>
      <c r="G29" s="14">
        <f t="shared" si="2"/>
        <v>657782.65</v>
      </c>
      <c r="H29" s="11">
        <f t="shared" si="0"/>
        <v>0.1</v>
      </c>
      <c r="I29" s="12">
        <f t="shared" si="3"/>
        <v>28</v>
      </c>
      <c r="J29" s="13">
        <f t="shared" si="12"/>
        <v>5046.0044739729592</v>
      </c>
      <c r="K29" s="13">
        <f t="shared" si="4"/>
        <v>5046</v>
      </c>
      <c r="L29" s="13">
        <f t="shared" si="14"/>
        <v>5046</v>
      </c>
      <c r="M29" s="13">
        <f t="shared" si="6"/>
        <v>0</v>
      </c>
      <c r="N29" s="13">
        <f t="shared" si="7"/>
        <v>5046</v>
      </c>
      <c r="O29" s="13">
        <v>0</v>
      </c>
      <c r="P29" s="13"/>
      <c r="Q29" s="13">
        <f t="shared" si="13"/>
        <v>0</v>
      </c>
      <c r="R29" s="13">
        <f t="shared" si="8"/>
        <v>0</v>
      </c>
      <c r="S29" s="13">
        <f t="shared" si="9"/>
        <v>0</v>
      </c>
      <c r="T29" s="13">
        <f t="shared" si="10"/>
        <v>657782.65</v>
      </c>
      <c r="V29" s="24">
        <f t="shared" si="11"/>
        <v>4.473973E-3</v>
      </c>
    </row>
    <row r="30" spans="1:22" x14ac:dyDescent="0.25">
      <c r="A30" s="30">
        <f t="shared" si="1"/>
        <v>27</v>
      </c>
      <c r="B30" s="31">
        <v>43580</v>
      </c>
      <c r="C30" s="30" t="s">
        <v>11</v>
      </c>
      <c r="D30" s="30" t="s">
        <v>11</v>
      </c>
      <c r="E30" s="30" t="s">
        <v>5</v>
      </c>
      <c r="F30" s="30" t="s">
        <v>5</v>
      </c>
      <c r="G30" s="14">
        <f t="shared" si="2"/>
        <v>657782.65</v>
      </c>
      <c r="H30" s="11">
        <f t="shared" si="0"/>
        <v>0.1</v>
      </c>
      <c r="I30" s="12">
        <f t="shared" si="3"/>
        <v>31</v>
      </c>
      <c r="J30" s="13">
        <f t="shared" si="12"/>
        <v>5586.6516383565622</v>
      </c>
      <c r="K30" s="13">
        <f t="shared" si="4"/>
        <v>5586.65</v>
      </c>
      <c r="L30" s="13">
        <f t="shared" si="14"/>
        <v>5586.65</v>
      </c>
      <c r="M30" s="13">
        <f t="shared" si="6"/>
        <v>93180.86</v>
      </c>
      <c r="N30" s="13">
        <f t="shared" si="7"/>
        <v>98767.51</v>
      </c>
      <c r="O30" s="13">
        <v>0</v>
      </c>
      <c r="P30" s="13"/>
      <c r="Q30" s="13">
        <f t="shared" si="13"/>
        <v>0</v>
      </c>
      <c r="R30" s="13">
        <f t="shared" si="8"/>
        <v>0</v>
      </c>
      <c r="S30" s="13">
        <f t="shared" si="9"/>
        <v>0</v>
      </c>
      <c r="T30" s="13">
        <f t="shared" si="10"/>
        <v>564601.79</v>
      </c>
      <c r="V30" s="24">
        <f t="shared" si="11"/>
        <v>1.638357E-3</v>
      </c>
    </row>
    <row r="31" spans="1:22" x14ac:dyDescent="0.25">
      <c r="A31" s="30">
        <f t="shared" si="1"/>
        <v>28</v>
      </c>
      <c r="B31" s="31">
        <v>43610</v>
      </c>
      <c r="C31" s="30" t="s">
        <v>11</v>
      </c>
      <c r="D31" s="30" t="s">
        <v>11</v>
      </c>
      <c r="E31" s="30" t="s">
        <v>5</v>
      </c>
      <c r="F31" s="30" t="s">
        <v>11</v>
      </c>
      <c r="G31" s="14">
        <f t="shared" si="2"/>
        <v>564601.79</v>
      </c>
      <c r="H31" s="11">
        <f t="shared" si="0"/>
        <v>0.1</v>
      </c>
      <c r="I31" s="12">
        <f t="shared" si="3"/>
        <v>30</v>
      </c>
      <c r="J31" s="13">
        <f t="shared" si="12"/>
        <v>4640.5642958912467</v>
      </c>
      <c r="K31" s="13">
        <f t="shared" si="4"/>
        <v>4640.5600000000004</v>
      </c>
      <c r="L31" s="13">
        <f t="shared" si="14"/>
        <v>4640.5600000000004</v>
      </c>
      <c r="M31" s="13">
        <f t="shared" si="6"/>
        <v>0</v>
      </c>
      <c r="N31" s="13">
        <f t="shared" si="7"/>
        <v>4640.5600000000004</v>
      </c>
      <c r="O31" s="13">
        <v>0</v>
      </c>
      <c r="P31" s="13"/>
      <c r="Q31" s="13">
        <f t="shared" si="13"/>
        <v>0</v>
      </c>
      <c r="R31" s="13">
        <f t="shared" si="8"/>
        <v>0</v>
      </c>
      <c r="S31" s="13">
        <f t="shared" si="9"/>
        <v>0</v>
      </c>
      <c r="T31" s="13">
        <f t="shared" si="10"/>
        <v>564601.79</v>
      </c>
      <c r="V31" s="24">
        <f t="shared" si="11"/>
        <v>4.2958909999999996E-3</v>
      </c>
    </row>
    <row r="32" spans="1:22" x14ac:dyDescent="0.25">
      <c r="A32" s="29">
        <f t="shared" si="1"/>
        <v>29</v>
      </c>
      <c r="B32" s="32">
        <v>43641</v>
      </c>
      <c r="C32" s="29" t="s">
        <v>11</v>
      </c>
      <c r="D32" s="29" t="s">
        <v>5</v>
      </c>
      <c r="E32" s="29" t="s">
        <v>11</v>
      </c>
      <c r="F32" s="29" t="s">
        <v>11</v>
      </c>
      <c r="G32" s="14">
        <f t="shared" si="2"/>
        <v>564601.79</v>
      </c>
      <c r="H32" s="11">
        <f t="shared" si="0"/>
        <v>0.1</v>
      </c>
      <c r="I32" s="12">
        <f t="shared" si="3"/>
        <v>31</v>
      </c>
      <c r="J32" s="13">
        <f t="shared" si="12"/>
        <v>4795.2523753430551</v>
      </c>
      <c r="K32" s="13">
        <f t="shared" si="4"/>
        <v>4795.25</v>
      </c>
      <c r="L32" s="13">
        <f t="shared" si="14"/>
        <v>0</v>
      </c>
      <c r="M32" s="13">
        <f t="shared" si="6"/>
        <v>0</v>
      </c>
      <c r="N32" s="13">
        <f t="shared" si="7"/>
        <v>0</v>
      </c>
      <c r="O32" s="13">
        <v>0</v>
      </c>
      <c r="P32" s="13"/>
      <c r="Q32" s="13">
        <f t="shared" si="13"/>
        <v>0</v>
      </c>
      <c r="R32" s="13">
        <f t="shared" si="8"/>
        <v>4795.25</v>
      </c>
      <c r="S32" s="13">
        <f t="shared" si="9"/>
        <v>4795.25</v>
      </c>
      <c r="T32" s="13">
        <f t="shared" si="10"/>
        <v>569397.04</v>
      </c>
      <c r="V32" s="24">
        <f t="shared" si="11"/>
        <v>2.3753429999999998E-3</v>
      </c>
    </row>
    <row r="33" spans="1:22" x14ac:dyDescent="0.25">
      <c r="A33" s="30">
        <f t="shared" si="1"/>
        <v>30</v>
      </c>
      <c r="B33" s="31">
        <v>43671</v>
      </c>
      <c r="C33" s="30" t="s">
        <v>11</v>
      </c>
      <c r="D33" s="30" t="s">
        <v>11</v>
      </c>
      <c r="E33" s="30" t="s">
        <v>5</v>
      </c>
      <c r="F33" s="30" t="s">
        <v>5</v>
      </c>
      <c r="G33" s="14">
        <f t="shared" si="2"/>
        <v>569397.04</v>
      </c>
      <c r="H33" s="11">
        <f t="shared" si="0"/>
        <v>0.1</v>
      </c>
      <c r="I33" s="12">
        <f t="shared" si="3"/>
        <v>30</v>
      </c>
      <c r="J33" s="13">
        <f t="shared" si="12"/>
        <v>4679.9780465758768</v>
      </c>
      <c r="K33" s="13">
        <f t="shared" si="4"/>
        <v>4679.9799999999996</v>
      </c>
      <c r="L33" s="13">
        <f t="shared" si="14"/>
        <v>4679.9799999999996</v>
      </c>
      <c r="M33" s="13">
        <f t="shared" si="6"/>
        <v>94087.53</v>
      </c>
      <c r="N33" s="13">
        <f t="shared" si="7"/>
        <v>98767.51</v>
      </c>
      <c r="O33" s="13">
        <v>0</v>
      </c>
      <c r="P33" s="13"/>
      <c r="Q33" s="13">
        <f t="shared" si="13"/>
        <v>0</v>
      </c>
      <c r="R33" s="13">
        <f t="shared" si="8"/>
        <v>0</v>
      </c>
      <c r="S33" s="13">
        <f t="shared" si="9"/>
        <v>0</v>
      </c>
      <c r="T33" s="13">
        <f t="shared" si="10"/>
        <v>475309.51</v>
      </c>
      <c r="V33" s="24">
        <f t="shared" si="11"/>
        <v>-1.953424E-3</v>
      </c>
    </row>
    <row r="34" spans="1:22" x14ac:dyDescent="0.25">
      <c r="A34" s="30">
        <f t="shared" si="1"/>
        <v>31</v>
      </c>
      <c r="B34" s="31">
        <v>43702</v>
      </c>
      <c r="C34" s="30" t="s">
        <v>11</v>
      </c>
      <c r="D34" s="30" t="s">
        <v>11</v>
      </c>
      <c r="E34" s="30" t="s">
        <v>5</v>
      </c>
      <c r="F34" s="30" t="s">
        <v>11</v>
      </c>
      <c r="G34" s="14">
        <f t="shared" si="2"/>
        <v>475309.51</v>
      </c>
      <c r="H34" s="11">
        <f t="shared" si="0"/>
        <v>0.1</v>
      </c>
      <c r="I34" s="12">
        <f t="shared" si="3"/>
        <v>31</v>
      </c>
      <c r="J34" s="13">
        <f t="shared" si="12"/>
        <v>4036.8733369869592</v>
      </c>
      <c r="K34" s="13">
        <f t="shared" si="4"/>
        <v>4036.87</v>
      </c>
      <c r="L34" s="13">
        <f t="shared" si="14"/>
        <v>4036.87</v>
      </c>
      <c r="M34" s="13">
        <f t="shared" si="6"/>
        <v>0</v>
      </c>
      <c r="N34" s="13">
        <f t="shared" si="7"/>
        <v>4036.87</v>
      </c>
      <c r="O34" s="13">
        <v>0</v>
      </c>
      <c r="P34" s="13"/>
      <c r="Q34" s="13">
        <f t="shared" si="13"/>
        <v>0</v>
      </c>
      <c r="R34" s="13">
        <f t="shared" si="8"/>
        <v>0</v>
      </c>
      <c r="S34" s="13">
        <f t="shared" si="9"/>
        <v>0</v>
      </c>
      <c r="T34" s="13">
        <f t="shared" si="10"/>
        <v>475309.51</v>
      </c>
      <c r="V34" s="24">
        <f t="shared" si="11"/>
        <v>3.336987E-3</v>
      </c>
    </row>
    <row r="35" spans="1:22" x14ac:dyDescent="0.25">
      <c r="A35" s="30">
        <f t="shared" si="1"/>
        <v>32</v>
      </c>
      <c r="B35" s="31">
        <v>43733</v>
      </c>
      <c r="C35" s="30" t="s">
        <v>11</v>
      </c>
      <c r="D35" s="30" t="s">
        <v>11</v>
      </c>
      <c r="E35" s="30" t="s">
        <v>5</v>
      </c>
      <c r="F35" s="30" t="s">
        <v>11</v>
      </c>
      <c r="G35" s="14">
        <f t="shared" si="2"/>
        <v>475309.51</v>
      </c>
      <c r="H35" s="11">
        <f t="shared" si="0"/>
        <v>0.1</v>
      </c>
      <c r="I35" s="12">
        <f t="shared" si="3"/>
        <v>31</v>
      </c>
      <c r="J35" s="13">
        <f t="shared" si="12"/>
        <v>4036.878627397959</v>
      </c>
      <c r="K35" s="13">
        <f t="shared" si="4"/>
        <v>4036.88</v>
      </c>
      <c r="L35" s="13">
        <f t="shared" si="14"/>
        <v>4036.88</v>
      </c>
      <c r="M35" s="13">
        <f t="shared" si="6"/>
        <v>0</v>
      </c>
      <c r="N35" s="13">
        <f t="shared" si="7"/>
        <v>4036.88</v>
      </c>
      <c r="O35" s="13">
        <v>0</v>
      </c>
      <c r="P35" s="13"/>
      <c r="Q35" s="13">
        <f t="shared" si="13"/>
        <v>0</v>
      </c>
      <c r="R35" s="13">
        <f t="shared" si="8"/>
        <v>0</v>
      </c>
      <c r="S35" s="13">
        <f t="shared" si="9"/>
        <v>0</v>
      </c>
      <c r="T35" s="13">
        <f t="shared" si="10"/>
        <v>475309.51</v>
      </c>
      <c r="V35" s="24">
        <f t="shared" si="11"/>
        <v>-1.3726019999999999E-3</v>
      </c>
    </row>
    <row r="36" spans="1:22" x14ac:dyDescent="0.25">
      <c r="A36" s="29">
        <f t="shared" si="1"/>
        <v>33</v>
      </c>
      <c r="B36" s="32">
        <v>43763</v>
      </c>
      <c r="C36" s="29" t="s">
        <v>11</v>
      </c>
      <c r="D36" s="29" t="s">
        <v>5</v>
      </c>
      <c r="E36" s="29" t="s">
        <v>11</v>
      </c>
      <c r="F36" s="29" t="s">
        <v>11</v>
      </c>
      <c r="G36" s="14">
        <f t="shared" si="2"/>
        <v>475309.51</v>
      </c>
      <c r="H36" s="11">
        <f t="shared" si="0"/>
        <v>0.1</v>
      </c>
      <c r="I36" s="12">
        <f t="shared" si="3"/>
        <v>30</v>
      </c>
      <c r="J36" s="13">
        <f t="shared" si="12"/>
        <v>3906.6521342473152</v>
      </c>
      <c r="K36" s="13">
        <f t="shared" si="4"/>
        <v>3906.65</v>
      </c>
      <c r="L36" s="13">
        <f t="shared" si="14"/>
        <v>0</v>
      </c>
      <c r="M36" s="13">
        <f t="shared" si="6"/>
        <v>0</v>
      </c>
      <c r="N36" s="13">
        <f t="shared" si="7"/>
        <v>0</v>
      </c>
      <c r="O36" s="13">
        <v>0</v>
      </c>
      <c r="P36" s="13"/>
      <c r="Q36" s="13">
        <f t="shared" si="13"/>
        <v>0</v>
      </c>
      <c r="R36" s="13">
        <f t="shared" si="8"/>
        <v>3906.65</v>
      </c>
      <c r="S36" s="13">
        <f t="shared" si="9"/>
        <v>3906.65</v>
      </c>
      <c r="T36" s="13">
        <f t="shared" si="10"/>
        <v>479216.16000000003</v>
      </c>
      <c r="V36" s="24">
        <f t="shared" si="11"/>
        <v>2.1342470000000001E-3</v>
      </c>
    </row>
    <row r="37" spans="1:22" x14ac:dyDescent="0.25">
      <c r="A37" s="30">
        <f t="shared" si="1"/>
        <v>34</v>
      </c>
      <c r="B37" s="31">
        <v>43794</v>
      </c>
      <c r="C37" s="30" t="s">
        <v>11</v>
      </c>
      <c r="D37" s="30" t="s">
        <v>11</v>
      </c>
      <c r="E37" s="30" t="s">
        <v>5</v>
      </c>
      <c r="F37" s="30" t="s">
        <v>11</v>
      </c>
      <c r="G37" s="14">
        <f t="shared" si="2"/>
        <v>479216.16000000003</v>
      </c>
      <c r="H37" s="11">
        <f t="shared" si="0"/>
        <v>0.1</v>
      </c>
      <c r="I37" s="12">
        <f t="shared" si="3"/>
        <v>31</v>
      </c>
      <c r="J37" s="13">
        <f t="shared" si="12"/>
        <v>4070.0571917812476</v>
      </c>
      <c r="K37" s="13">
        <f t="shared" si="4"/>
        <v>4070.06</v>
      </c>
      <c r="L37" s="13">
        <f t="shared" si="14"/>
        <v>4070.06</v>
      </c>
      <c r="M37" s="13">
        <f t="shared" si="6"/>
        <v>0</v>
      </c>
      <c r="N37" s="13">
        <f t="shared" si="7"/>
        <v>4070.06</v>
      </c>
      <c r="O37" s="13">
        <v>0</v>
      </c>
      <c r="P37" s="13"/>
      <c r="Q37" s="13">
        <f t="shared" si="13"/>
        <v>0</v>
      </c>
      <c r="R37" s="13">
        <f t="shared" si="8"/>
        <v>0</v>
      </c>
      <c r="S37" s="13">
        <f t="shared" si="9"/>
        <v>0</v>
      </c>
      <c r="T37" s="13">
        <f t="shared" si="10"/>
        <v>479216.16000000003</v>
      </c>
      <c r="V37" s="24">
        <f t="shared" si="11"/>
        <v>-2.8082189999999998E-3</v>
      </c>
    </row>
    <row r="38" spans="1:22" x14ac:dyDescent="0.25">
      <c r="A38" s="30">
        <f t="shared" si="1"/>
        <v>35</v>
      </c>
      <c r="B38" s="31">
        <v>43824</v>
      </c>
      <c r="C38" s="30" t="s">
        <v>11</v>
      </c>
      <c r="D38" s="30" t="s">
        <v>11</v>
      </c>
      <c r="E38" s="30" t="s">
        <v>5</v>
      </c>
      <c r="F38" s="30" t="s">
        <v>11</v>
      </c>
      <c r="G38" s="14">
        <f t="shared" si="2"/>
        <v>479216.16000000003</v>
      </c>
      <c r="H38" s="11">
        <f t="shared" si="0"/>
        <v>0.1</v>
      </c>
      <c r="I38" s="12">
        <f t="shared" si="3"/>
        <v>30</v>
      </c>
      <c r="J38" s="13">
        <f t="shared" si="12"/>
        <v>3938.7601506851101</v>
      </c>
      <c r="K38" s="13">
        <f t="shared" si="4"/>
        <v>3938.76</v>
      </c>
      <c r="L38" s="13">
        <f t="shared" si="14"/>
        <v>3938.76</v>
      </c>
      <c r="M38" s="13">
        <f t="shared" si="6"/>
        <v>0</v>
      </c>
      <c r="N38" s="13">
        <f t="shared" si="7"/>
        <v>3938.76</v>
      </c>
      <c r="O38" s="13">
        <v>0</v>
      </c>
      <c r="P38" s="13"/>
      <c r="Q38" s="13">
        <f t="shared" si="13"/>
        <v>0</v>
      </c>
      <c r="R38" s="13">
        <f t="shared" si="8"/>
        <v>0</v>
      </c>
      <c r="S38" s="13">
        <f t="shared" si="9"/>
        <v>0</v>
      </c>
      <c r="T38" s="13">
        <f t="shared" si="10"/>
        <v>479216.16000000003</v>
      </c>
      <c r="V38" s="24">
        <f t="shared" si="11"/>
        <v>1.5068500000000001E-4</v>
      </c>
    </row>
    <row r="39" spans="1:22" x14ac:dyDescent="0.25">
      <c r="A39" s="30">
        <f t="shared" si="1"/>
        <v>36</v>
      </c>
      <c r="B39" s="31">
        <v>43855</v>
      </c>
      <c r="C39" s="30" t="s">
        <v>11</v>
      </c>
      <c r="D39" s="30" t="s">
        <v>11</v>
      </c>
      <c r="E39" s="30" t="s">
        <v>5</v>
      </c>
      <c r="F39" s="30" t="s">
        <v>5</v>
      </c>
      <c r="G39" s="14">
        <f t="shared" si="2"/>
        <v>479216.16000000003</v>
      </c>
      <c r="H39" s="11">
        <f t="shared" si="0"/>
        <v>0.1</v>
      </c>
      <c r="I39" s="12">
        <f t="shared" si="3"/>
        <v>31</v>
      </c>
      <c r="J39" s="13">
        <f t="shared" si="12"/>
        <v>4070.0552082192476</v>
      </c>
      <c r="K39" s="13">
        <f t="shared" si="4"/>
        <v>4070.06</v>
      </c>
      <c r="L39" s="13">
        <f t="shared" si="14"/>
        <v>4070.06</v>
      </c>
      <c r="M39" s="13">
        <f t="shared" si="6"/>
        <v>94697.45</v>
      </c>
      <c r="N39" s="13">
        <f t="shared" si="7"/>
        <v>98767.51</v>
      </c>
      <c r="O39" s="13">
        <v>0</v>
      </c>
      <c r="P39" s="13"/>
      <c r="Q39" s="13">
        <f t="shared" si="13"/>
        <v>0</v>
      </c>
      <c r="R39" s="13">
        <f t="shared" si="8"/>
        <v>0</v>
      </c>
      <c r="S39" s="13">
        <f t="shared" si="9"/>
        <v>0</v>
      </c>
      <c r="T39" s="13">
        <f t="shared" si="10"/>
        <v>384518.71</v>
      </c>
      <c r="V39" s="24">
        <f t="shared" si="11"/>
        <v>-4.7917810000000002E-3</v>
      </c>
    </row>
    <row r="40" spans="1:22" x14ac:dyDescent="0.25">
      <c r="A40" s="30">
        <f t="shared" si="1"/>
        <v>37</v>
      </c>
      <c r="B40" s="31">
        <v>43886</v>
      </c>
      <c r="C40" s="30" t="s">
        <v>11</v>
      </c>
      <c r="D40" s="30" t="s">
        <v>11</v>
      </c>
      <c r="E40" s="30" t="s">
        <v>5</v>
      </c>
      <c r="F40" s="30" t="s">
        <v>11</v>
      </c>
      <c r="G40" s="14">
        <f t="shared" si="2"/>
        <v>384518.71</v>
      </c>
      <c r="H40" s="11">
        <f t="shared" si="0"/>
        <v>0.1</v>
      </c>
      <c r="I40" s="12">
        <f t="shared" si="3"/>
        <v>31</v>
      </c>
      <c r="J40" s="13">
        <f t="shared" si="12"/>
        <v>3265.7705534244797</v>
      </c>
      <c r="K40" s="13">
        <f t="shared" si="4"/>
        <v>3265.77</v>
      </c>
      <c r="L40" s="13">
        <f t="shared" si="14"/>
        <v>3265.77</v>
      </c>
      <c r="M40" s="13">
        <f t="shared" si="6"/>
        <v>0</v>
      </c>
      <c r="N40" s="13">
        <f t="shared" si="7"/>
        <v>3265.77</v>
      </c>
      <c r="O40" s="13">
        <v>0</v>
      </c>
      <c r="P40" s="13"/>
      <c r="Q40" s="13">
        <f t="shared" si="13"/>
        <v>0</v>
      </c>
      <c r="R40" s="13">
        <f t="shared" si="8"/>
        <v>0</v>
      </c>
      <c r="S40" s="13">
        <f t="shared" si="9"/>
        <v>0</v>
      </c>
      <c r="T40" s="13">
        <f t="shared" si="10"/>
        <v>384518.71</v>
      </c>
      <c r="V40" s="24">
        <f t="shared" si="11"/>
        <v>5.5342399999999995E-4</v>
      </c>
    </row>
    <row r="41" spans="1:22" x14ac:dyDescent="0.25">
      <c r="A41" s="30">
        <f t="shared" si="1"/>
        <v>38</v>
      </c>
      <c r="B41" s="31">
        <v>43915</v>
      </c>
      <c r="C41" s="30" t="s">
        <v>11</v>
      </c>
      <c r="D41" s="30" t="s">
        <v>11</v>
      </c>
      <c r="E41" s="30" t="s">
        <v>5</v>
      </c>
      <c r="F41" s="30" t="s">
        <v>11</v>
      </c>
      <c r="G41" s="14">
        <f t="shared" si="2"/>
        <v>384518.71</v>
      </c>
      <c r="H41" s="11">
        <f t="shared" si="0"/>
        <v>0.1</v>
      </c>
      <c r="I41" s="12">
        <f t="shared" si="3"/>
        <v>29</v>
      </c>
      <c r="J41" s="13">
        <f t="shared" si="12"/>
        <v>3055.0807150678356</v>
      </c>
      <c r="K41" s="13">
        <f t="shared" si="4"/>
        <v>3055.08</v>
      </c>
      <c r="L41" s="13">
        <f t="shared" si="14"/>
        <v>3055.08</v>
      </c>
      <c r="M41" s="13">
        <f t="shared" si="6"/>
        <v>0</v>
      </c>
      <c r="N41" s="13">
        <f t="shared" si="7"/>
        <v>3055.08</v>
      </c>
      <c r="O41" s="13">
        <v>0</v>
      </c>
      <c r="P41" s="13"/>
      <c r="Q41" s="13">
        <f t="shared" si="13"/>
        <v>0</v>
      </c>
      <c r="R41" s="13">
        <f t="shared" si="8"/>
        <v>0</v>
      </c>
      <c r="S41" s="13">
        <f t="shared" si="9"/>
        <v>0</v>
      </c>
      <c r="T41" s="13">
        <f t="shared" si="10"/>
        <v>384518.71</v>
      </c>
      <c r="V41" s="24">
        <f t="shared" si="11"/>
        <v>7.1506800000000002E-4</v>
      </c>
    </row>
    <row r="42" spans="1:22" x14ac:dyDescent="0.25">
      <c r="A42" s="30">
        <f t="shared" si="1"/>
        <v>39</v>
      </c>
      <c r="B42" s="31">
        <v>43946</v>
      </c>
      <c r="C42" s="30" t="s">
        <v>11</v>
      </c>
      <c r="D42" s="30" t="s">
        <v>11</v>
      </c>
      <c r="E42" s="30" t="s">
        <v>5</v>
      </c>
      <c r="F42" s="30" t="s">
        <v>5</v>
      </c>
      <c r="G42" s="14">
        <f t="shared" si="2"/>
        <v>384518.71</v>
      </c>
      <c r="H42" s="11">
        <f t="shared" si="0"/>
        <v>0.1</v>
      </c>
      <c r="I42" s="12">
        <f t="shared" si="3"/>
        <v>31</v>
      </c>
      <c r="J42" s="13">
        <f t="shared" si="12"/>
        <v>3265.7760602734797</v>
      </c>
      <c r="K42" s="13">
        <f t="shared" si="4"/>
        <v>3265.78</v>
      </c>
      <c r="L42" s="13">
        <f t="shared" si="14"/>
        <v>3265.78</v>
      </c>
      <c r="M42" s="13">
        <f t="shared" si="6"/>
        <v>95501.73</v>
      </c>
      <c r="N42" s="13">
        <f t="shared" si="7"/>
        <v>98767.51</v>
      </c>
      <c r="O42" s="13">
        <v>0</v>
      </c>
      <c r="P42" s="13"/>
      <c r="Q42" s="13">
        <f t="shared" si="13"/>
        <v>0</v>
      </c>
      <c r="R42" s="13">
        <f t="shared" si="8"/>
        <v>0</v>
      </c>
      <c r="S42" s="13">
        <f t="shared" si="9"/>
        <v>0</v>
      </c>
      <c r="T42" s="13">
        <f t="shared" si="10"/>
        <v>289016.98000000004</v>
      </c>
      <c r="V42" s="24">
        <f t="shared" si="11"/>
        <v>-3.9397269999999996E-3</v>
      </c>
    </row>
    <row r="43" spans="1:22" x14ac:dyDescent="0.25">
      <c r="A43" s="30">
        <f t="shared" si="1"/>
        <v>40</v>
      </c>
      <c r="B43" s="31">
        <v>43976</v>
      </c>
      <c r="C43" s="30" t="s">
        <v>11</v>
      </c>
      <c r="D43" s="30" t="s">
        <v>11</v>
      </c>
      <c r="E43" s="30" t="s">
        <v>5</v>
      </c>
      <c r="F43" s="30" t="s">
        <v>11</v>
      </c>
      <c r="G43" s="14">
        <f t="shared" si="2"/>
        <v>289016.98000000004</v>
      </c>
      <c r="H43" s="11">
        <f t="shared" si="0"/>
        <v>0.1</v>
      </c>
      <c r="I43" s="12">
        <f t="shared" si="3"/>
        <v>30</v>
      </c>
      <c r="J43" s="13">
        <f t="shared" si="12"/>
        <v>2375.4780876702607</v>
      </c>
      <c r="K43" s="13">
        <f t="shared" si="4"/>
        <v>2375.48</v>
      </c>
      <c r="L43" s="13">
        <f t="shared" si="14"/>
        <v>2375.48</v>
      </c>
      <c r="M43" s="13">
        <f t="shared" si="6"/>
        <v>0</v>
      </c>
      <c r="N43" s="13">
        <f t="shared" si="7"/>
        <v>2375.48</v>
      </c>
      <c r="O43" s="13">
        <v>0</v>
      </c>
      <c r="P43" s="13"/>
      <c r="Q43" s="13">
        <f t="shared" si="13"/>
        <v>0</v>
      </c>
      <c r="R43" s="13">
        <f t="shared" si="8"/>
        <v>0</v>
      </c>
      <c r="S43" s="13">
        <f t="shared" si="9"/>
        <v>0</v>
      </c>
      <c r="T43" s="13">
        <f t="shared" si="10"/>
        <v>289016.98000000004</v>
      </c>
      <c r="V43" s="24">
        <f t="shared" si="11"/>
        <v>-1.9123300000000001E-3</v>
      </c>
    </row>
    <row r="44" spans="1:22" x14ac:dyDescent="0.25">
      <c r="A44" s="29">
        <f t="shared" si="1"/>
        <v>41</v>
      </c>
      <c r="B44" s="32">
        <v>44007</v>
      </c>
      <c r="C44" s="29" t="s">
        <v>11</v>
      </c>
      <c r="D44" s="29" t="s">
        <v>5</v>
      </c>
      <c r="E44" s="29" t="s">
        <v>11</v>
      </c>
      <c r="F44" s="29" t="s">
        <v>11</v>
      </c>
      <c r="G44" s="14">
        <f t="shared" si="2"/>
        <v>289016.98000000004</v>
      </c>
      <c r="H44" s="11">
        <f t="shared" si="0"/>
        <v>0.1</v>
      </c>
      <c r="I44" s="12">
        <f t="shared" si="3"/>
        <v>31</v>
      </c>
      <c r="J44" s="13">
        <f t="shared" si="12"/>
        <v>2454.662849313836</v>
      </c>
      <c r="K44" s="13">
        <f t="shared" si="4"/>
        <v>2454.66</v>
      </c>
      <c r="L44" s="13">
        <f t="shared" si="14"/>
        <v>0</v>
      </c>
      <c r="M44" s="13">
        <f t="shared" si="6"/>
        <v>0</v>
      </c>
      <c r="N44" s="13">
        <f t="shared" si="7"/>
        <v>0</v>
      </c>
      <c r="O44" s="13">
        <v>0</v>
      </c>
      <c r="P44" s="13"/>
      <c r="Q44" s="13">
        <f t="shared" si="13"/>
        <v>0</v>
      </c>
      <c r="R44" s="13">
        <f t="shared" si="8"/>
        <v>2454.66</v>
      </c>
      <c r="S44" s="13">
        <f t="shared" si="9"/>
        <v>2454.66</v>
      </c>
      <c r="T44" s="13">
        <f t="shared" si="10"/>
        <v>291471.64</v>
      </c>
      <c r="V44" s="24">
        <f t="shared" si="11"/>
        <v>2.8493139999999999E-3</v>
      </c>
    </row>
    <row r="45" spans="1:22" x14ac:dyDescent="0.25">
      <c r="A45" s="30">
        <f t="shared" si="1"/>
        <v>42</v>
      </c>
      <c r="B45" s="31">
        <v>44037</v>
      </c>
      <c r="C45" s="30" t="s">
        <v>11</v>
      </c>
      <c r="D45" s="30" t="s">
        <v>11</v>
      </c>
      <c r="E45" s="30" t="s">
        <v>5</v>
      </c>
      <c r="F45" s="30" t="s">
        <v>5</v>
      </c>
      <c r="G45" s="14">
        <f t="shared" si="2"/>
        <v>291471.64</v>
      </c>
      <c r="H45" s="11">
        <f t="shared" si="0"/>
        <v>0.1</v>
      </c>
      <c r="I45" s="12">
        <f t="shared" si="3"/>
        <v>30</v>
      </c>
      <c r="J45" s="13">
        <f t="shared" si="12"/>
        <v>2395.6601643824933</v>
      </c>
      <c r="K45" s="13">
        <f t="shared" si="4"/>
        <v>2395.66</v>
      </c>
      <c r="L45" s="13">
        <f t="shared" si="14"/>
        <v>2395.66</v>
      </c>
      <c r="M45" s="13">
        <f t="shared" si="6"/>
        <v>96371.849999999991</v>
      </c>
      <c r="N45" s="13">
        <f t="shared" si="7"/>
        <v>98767.51</v>
      </c>
      <c r="O45" s="13">
        <v>0</v>
      </c>
      <c r="P45" s="13"/>
      <c r="Q45" s="13">
        <f t="shared" si="13"/>
        <v>0</v>
      </c>
      <c r="R45" s="13">
        <f t="shared" si="8"/>
        <v>0</v>
      </c>
      <c r="S45" s="13">
        <f t="shared" si="9"/>
        <v>0</v>
      </c>
      <c r="T45" s="13">
        <f t="shared" si="10"/>
        <v>195099.79000000004</v>
      </c>
      <c r="V45" s="24">
        <f t="shared" si="11"/>
        <v>1.64382E-4</v>
      </c>
    </row>
    <row r="46" spans="1:22" x14ac:dyDescent="0.25">
      <c r="A46" s="30">
        <f t="shared" si="1"/>
        <v>43</v>
      </c>
      <c r="B46" s="31">
        <v>44068</v>
      </c>
      <c r="C46" s="30" t="s">
        <v>11</v>
      </c>
      <c r="D46" s="30" t="s">
        <v>11</v>
      </c>
      <c r="E46" s="30" t="s">
        <v>5</v>
      </c>
      <c r="F46" s="30" t="s">
        <v>11</v>
      </c>
      <c r="G46" s="14">
        <f t="shared" si="2"/>
        <v>195099.79000000004</v>
      </c>
      <c r="H46" s="11">
        <f t="shared" si="0"/>
        <v>0.1</v>
      </c>
      <c r="I46" s="12">
        <f t="shared" si="3"/>
        <v>31</v>
      </c>
      <c r="J46" s="13">
        <f t="shared" si="12"/>
        <v>1657.0120794504933</v>
      </c>
      <c r="K46" s="13">
        <f t="shared" si="4"/>
        <v>1657.01</v>
      </c>
      <c r="L46" s="13">
        <f t="shared" si="14"/>
        <v>1657.01</v>
      </c>
      <c r="M46" s="13">
        <f t="shared" si="6"/>
        <v>0</v>
      </c>
      <c r="N46" s="13">
        <f t="shared" si="7"/>
        <v>1657.01</v>
      </c>
      <c r="O46" s="13">
        <v>0</v>
      </c>
      <c r="P46" s="13"/>
      <c r="Q46" s="13">
        <f t="shared" si="13"/>
        <v>0</v>
      </c>
      <c r="R46" s="13">
        <f t="shared" si="8"/>
        <v>0</v>
      </c>
      <c r="S46" s="13">
        <f t="shared" si="9"/>
        <v>0</v>
      </c>
      <c r="T46" s="13">
        <f t="shared" si="10"/>
        <v>195099.79000000004</v>
      </c>
      <c r="V46" s="24">
        <f t="shared" si="11"/>
        <v>2.07945E-3</v>
      </c>
    </row>
    <row r="47" spans="1:22" x14ac:dyDescent="0.25">
      <c r="A47" s="30">
        <f t="shared" si="1"/>
        <v>44</v>
      </c>
      <c r="B47" s="31">
        <v>44099</v>
      </c>
      <c r="C47" s="30" t="s">
        <v>11</v>
      </c>
      <c r="D47" s="30" t="s">
        <v>11</v>
      </c>
      <c r="E47" s="30" t="s">
        <v>5</v>
      </c>
      <c r="F47" s="30" t="s">
        <v>11</v>
      </c>
      <c r="G47" s="14">
        <f t="shared" si="2"/>
        <v>195099.79000000004</v>
      </c>
      <c r="H47" s="11">
        <f t="shared" si="0"/>
        <v>0.1</v>
      </c>
      <c r="I47" s="12">
        <f t="shared" si="3"/>
        <v>31</v>
      </c>
      <c r="J47" s="13">
        <f t="shared" si="12"/>
        <v>1657.0139945184933</v>
      </c>
      <c r="K47" s="13">
        <f t="shared" si="4"/>
        <v>1657.01</v>
      </c>
      <c r="L47" s="13">
        <f t="shared" si="14"/>
        <v>1657.01</v>
      </c>
      <c r="M47" s="13">
        <f t="shared" si="6"/>
        <v>0</v>
      </c>
      <c r="N47" s="13">
        <f t="shared" si="7"/>
        <v>1657.01</v>
      </c>
      <c r="O47" s="13">
        <v>0</v>
      </c>
      <c r="P47" s="13"/>
      <c r="Q47" s="13">
        <f t="shared" si="13"/>
        <v>0</v>
      </c>
      <c r="R47" s="13">
        <f t="shared" si="8"/>
        <v>0</v>
      </c>
      <c r="S47" s="13">
        <f t="shared" si="9"/>
        <v>0</v>
      </c>
      <c r="T47" s="13">
        <f t="shared" si="10"/>
        <v>195099.79000000004</v>
      </c>
      <c r="V47" s="24">
        <f t="shared" si="11"/>
        <v>3.9945179999999999E-3</v>
      </c>
    </row>
    <row r="48" spans="1:22" x14ac:dyDescent="0.25">
      <c r="A48" s="30">
        <f t="shared" si="1"/>
        <v>45</v>
      </c>
      <c r="B48" s="31">
        <v>44129</v>
      </c>
      <c r="C48" s="30" t="s">
        <v>11</v>
      </c>
      <c r="D48" s="30" t="s">
        <v>11</v>
      </c>
      <c r="E48" s="30" t="s">
        <v>5</v>
      </c>
      <c r="F48" s="30" t="s">
        <v>5</v>
      </c>
      <c r="G48" s="14">
        <f t="shared" si="2"/>
        <v>195099.79000000004</v>
      </c>
      <c r="H48" s="11">
        <f t="shared" si="0"/>
        <v>0.1</v>
      </c>
      <c r="I48" s="12">
        <f t="shared" si="3"/>
        <v>30</v>
      </c>
      <c r="J48" s="13">
        <f t="shared" si="12"/>
        <v>1603.5639123262195</v>
      </c>
      <c r="K48" s="13">
        <f t="shared" si="4"/>
        <v>1603.56</v>
      </c>
      <c r="L48" s="13">
        <f t="shared" si="14"/>
        <v>1603.56</v>
      </c>
      <c r="M48" s="13">
        <f t="shared" si="6"/>
        <v>97163.95</v>
      </c>
      <c r="N48" s="13">
        <f t="shared" si="7"/>
        <v>98767.51</v>
      </c>
      <c r="O48" s="13">
        <v>0</v>
      </c>
      <c r="P48" s="13"/>
      <c r="Q48" s="13">
        <f t="shared" si="13"/>
        <v>0</v>
      </c>
      <c r="R48" s="13">
        <f t="shared" si="8"/>
        <v>0</v>
      </c>
      <c r="S48" s="13">
        <f t="shared" si="9"/>
        <v>0</v>
      </c>
      <c r="T48" s="13">
        <f t="shared" si="10"/>
        <v>97935.84000000004</v>
      </c>
      <c r="V48" s="24">
        <f t="shared" si="11"/>
        <v>3.9123259999999998E-3</v>
      </c>
    </row>
    <row r="49" spans="1:22" x14ac:dyDescent="0.25">
      <c r="A49" s="30">
        <f t="shared" si="1"/>
        <v>46</v>
      </c>
      <c r="B49" s="31">
        <v>44160</v>
      </c>
      <c r="C49" s="30" t="s">
        <v>11</v>
      </c>
      <c r="D49" s="30" t="s">
        <v>11</v>
      </c>
      <c r="E49" s="30" t="s">
        <v>5</v>
      </c>
      <c r="F49" s="30" t="s">
        <v>11</v>
      </c>
      <c r="G49" s="14">
        <f t="shared" si="2"/>
        <v>97935.84000000004</v>
      </c>
      <c r="H49" s="11">
        <f t="shared" si="0"/>
        <v>0.1</v>
      </c>
      <c r="I49" s="12">
        <f t="shared" si="3"/>
        <v>31</v>
      </c>
      <c r="J49" s="13">
        <f t="shared" si="12"/>
        <v>831.78775890134273</v>
      </c>
      <c r="K49" s="13">
        <f t="shared" si="4"/>
        <v>831.79</v>
      </c>
      <c r="L49" s="13">
        <f t="shared" si="14"/>
        <v>831.79</v>
      </c>
      <c r="M49" s="13">
        <f t="shared" si="6"/>
        <v>0</v>
      </c>
      <c r="N49" s="13">
        <f t="shared" si="7"/>
        <v>831.79</v>
      </c>
      <c r="O49" s="13">
        <v>0</v>
      </c>
      <c r="P49" s="13"/>
      <c r="Q49" s="13">
        <f t="shared" si="13"/>
        <v>0</v>
      </c>
      <c r="R49" s="13">
        <f t="shared" si="8"/>
        <v>0</v>
      </c>
      <c r="S49" s="13">
        <f t="shared" si="9"/>
        <v>0</v>
      </c>
      <c r="T49" s="13">
        <f t="shared" si="10"/>
        <v>97935.84000000004</v>
      </c>
      <c r="V49" s="24">
        <f t="shared" si="11"/>
        <v>-2.2410989999999999E-3</v>
      </c>
    </row>
    <row r="50" spans="1:22" x14ac:dyDescent="0.25">
      <c r="A50" s="30">
        <f t="shared" si="1"/>
        <v>47</v>
      </c>
      <c r="B50" s="31">
        <v>44190</v>
      </c>
      <c r="C50" s="30" t="s">
        <v>11</v>
      </c>
      <c r="D50" s="30" t="s">
        <v>11</v>
      </c>
      <c r="E50" s="30" t="s">
        <v>5</v>
      </c>
      <c r="F50" s="30" t="s">
        <v>11</v>
      </c>
      <c r="G50" s="14">
        <f t="shared" si="2"/>
        <v>97935.84000000004</v>
      </c>
      <c r="H50" s="11">
        <f t="shared" si="0"/>
        <v>0.1</v>
      </c>
      <c r="I50" s="12">
        <f t="shared" si="3"/>
        <v>30</v>
      </c>
      <c r="J50" s="13">
        <f t="shared" si="12"/>
        <v>804.94986849004147</v>
      </c>
      <c r="K50" s="13">
        <f t="shared" si="4"/>
        <v>804.95</v>
      </c>
      <c r="L50" s="13">
        <f t="shared" si="14"/>
        <v>804.95</v>
      </c>
      <c r="M50" s="13">
        <f t="shared" si="6"/>
        <v>0</v>
      </c>
      <c r="N50" s="13">
        <f t="shared" si="7"/>
        <v>804.95</v>
      </c>
      <c r="O50" s="13">
        <v>0</v>
      </c>
      <c r="P50" s="13"/>
      <c r="Q50" s="13">
        <f t="shared" si="13"/>
        <v>0</v>
      </c>
      <c r="R50" s="13">
        <f t="shared" si="8"/>
        <v>0</v>
      </c>
      <c r="S50" s="13">
        <f t="shared" si="9"/>
        <v>0</v>
      </c>
      <c r="T50" s="13">
        <f t="shared" si="10"/>
        <v>97935.84000000004</v>
      </c>
      <c r="V50" s="24">
        <f t="shared" si="11"/>
        <v>-1.3150999999999999E-4</v>
      </c>
    </row>
    <row r="51" spans="1:22" x14ac:dyDescent="0.25">
      <c r="A51" s="30">
        <f t="shared" si="1"/>
        <v>48</v>
      </c>
      <c r="B51" s="31">
        <v>44221</v>
      </c>
      <c r="C51" s="30" t="s">
        <v>11</v>
      </c>
      <c r="D51" s="30" t="s">
        <v>11</v>
      </c>
      <c r="E51" s="30" t="s">
        <v>5</v>
      </c>
      <c r="F51" s="30" t="s">
        <v>5</v>
      </c>
      <c r="G51" s="14">
        <f t="shared" si="2"/>
        <v>97935.84000000004</v>
      </c>
      <c r="H51" s="11">
        <f t="shared" si="0"/>
        <v>0.1</v>
      </c>
      <c r="I51" s="12">
        <f t="shared" si="3"/>
        <v>31</v>
      </c>
      <c r="J51" s="13">
        <f t="shared" si="12"/>
        <v>831.78371506534279</v>
      </c>
      <c r="K51" s="13">
        <f t="shared" si="4"/>
        <v>831.78</v>
      </c>
      <c r="L51" s="13">
        <f>J51+R50-S50</f>
        <v>831.78371506534279</v>
      </c>
      <c r="M51" s="13">
        <f>T50</f>
        <v>97935.84000000004</v>
      </c>
      <c r="N51" s="13">
        <f>M51+L51</f>
        <v>98767.623715065376</v>
      </c>
      <c r="O51" s="13">
        <v>0</v>
      </c>
      <c r="P51" s="13"/>
      <c r="Q51" s="13">
        <f t="shared" si="13"/>
        <v>0</v>
      </c>
      <c r="R51" s="13">
        <f t="shared" si="8"/>
        <v>-3.7150653428170699E-3</v>
      </c>
      <c r="S51" s="13">
        <f t="shared" si="9"/>
        <v>0</v>
      </c>
      <c r="T51" s="13">
        <f t="shared" si="10"/>
        <v>0</v>
      </c>
      <c r="V51" s="24">
        <f t="shared" si="11"/>
        <v>3.715065E-3</v>
      </c>
    </row>
    <row r="52" spans="1:22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6">
        <f>SUM(J3:J51)</f>
        <v>270956.00895068655</v>
      </c>
      <c r="K52" s="16"/>
      <c r="L52" s="16">
        <f>SUM(L3:L51)</f>
        <v>236415.86371506544</v>
      </c>
      <c r="M52" s="16">
        <f>SUM(M3:M51)</f>
        <v>1034540.12</v>
      </c>
      <c r="N52" s="16">
        <f>SUM(N3:N51)</f>
        <v>1270955.9837150655</v>
      </c>
      <c r="O52" s="15"/>
      <c r="P52" s="15"/>
      <c r="Q52" s="16">
        <f>SUM(Q3:Q51)</f>
        <v>0</v>
      </c>
      <c r="R52" s="15"/>
      <c r="S52" s="16">
        <f>SUM(S3:S51)</f>
        <v>34540.120000000003</v>
      </c>
      <c r="T52" s="15"/>
    </row>
    <row r="55" spans="1:22" x14ac:dyDescent="0.25">
      <c r="N55" s="5"/>
    </row>
  </sheetData>
  <dataValidations count="2">
    <dataValidation type="list" allowBlank="1" showInputMessage="1" showErrorMessage="1" sqref="H1">
      <formula1>"PD,AD"</formula1>
    </dataValidation>
    <dataValidation type="list" allowBlank="1" showInputMessage="1" showErrorMessage="1" sqref="S1">
      <formula1>"DD, PS, FI, ET, NI"</formula1>
    </dataValidation>
  </dataValidation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A55"/>
  <sheetViews>
    <sheetView topLeftCell="K1" workbookViewId="0">
      <pane ySplit="2" topLeftCell="A3" activePane="bottomLeft" state="frozen"/>
      <selection pane="bottomLeft" activeCell="L13" sqref="L13"/>
    </sheetView>
  </sheetViews>
  <sheetFormatPr defaultRowHeight="15" x14ac:dyDescent="0.25"/>
  <cols>
    <col min="1" max="1" width="5.5703125" style="1" bestFit="1" customWidth="1"/>
    <col min="2" max="2" width="10.140625" style="1" bestFit="1" customWidth="1"/>
    <col min="3" max="3" width="6.140625" style="1" bestFit="1" customWidth="1"/>
    <col min="4" max="4" width="4.28515625" style="1" bestFit="1" customWidth="1"/>
    <col min="5" max="5" width="7" style="1" bestFit="1" customWidth="1"/>
    <col min="6" max="6" width="4.42578125" style="1" bestFit="1" customWidth="1"/>
    <col min="7" max="7" width="13.7109375" style="1" bestFit="1" customWidth="1"/>
    <col min="8" max="8" width="7.140625" style="1" bestFit="1" customWidth="1"/>
    <col min="9" max="9" width="5.140625" style="1" bestFit="1" customWidth="1"/>
    <col min="10" max="10" width="18" style="1" bestFit="1" customWidth="1"/>
    <col min="11" max="11" width="16.140625" style="1" bestFit="1" customWidth="1"/>
    <col min="12" max="12" width="13.28515625" style="1" bestFit="1" customWidth="1"/>
    <col min="13" max="13" width="12.5703125" style="1" bestFit="1" customWidth="1"/>
    <col min="14" max="14" width="13.28515625" style="1" bestFit="1" customWidth="1"/>
    <col min="15" max="15" width="13.5703125" style="1" bestFit="1" customWidth="1"/>
    <col min="16" max="16" width="11" style="1" bestFit="1" customWidth="1"/>
    <col min="17" max="17" width="11" style="1" customWidth="1"/>
    <col min="18" max="18" width="11.140625" style="1" bestFit="1" customWidth="1"/>
    <col min="19" max="19" width="11" style="1" bestFit="1" customWidth="1"/>
    <col min="20" max="20" width="12.5703125" style="1" bestFit="1" customWidth="1"/>
    <col min="21" max="21" width="9.140625" style="1"/>
    <col min="22" max="22" width="10.7109375" style="1" bestFit="1" customWidth="1"/>
    <col min="23" max="27" width="11" style="1" bestFit="1" customWidth="1"/>
    <col min="28" max="16384" width="9.140625" style="1"/>
  </cols>
  <sheetData>
    <row r="1" spans="1:27" x14ac:dyDescent="0.25">
      <c r="G1" s="1" t="s">
        <v>21</v>
      </c>
      <c r="H1" s="17" t="s">
        <v>26</v>
      </c>
      <c r="J1" s="1" t="s">
        <v>18</v>
      </c>
      <c r="N1" s="3">
        <v>44916.19</v>
      </c>
      <c r="O1" s="5">
        <f>N1-N51</f>
        <v>-664103.02479726565</v>
      </c>
      <c r="Q1" s="3" t="s">
        <v>22</v>
      </c>
      <c r="R1" s="3">
        <v>10000</v>
      </c>
      <c r="S1" s="17" t="s">
        <v>23</v>
      </c>
      <c r="T1" s="4">
        <f>ROUND(IF(S1="FI",R1,IF(S1="NI",R1/5,IF(S1="ET",R1/48,0))),2)</f>
        <v>0</v>
      </c>
      <c r="W1" s="4">
        <f>N51</f>
        <v>709019.21479726571</v>
      </c>
    </row>
    <row r="2" spans="1:27" s="2" customFormat="1" x14ac:dyDescent="0.25">
      <c r="A2" s="6" t="s">
        <v>3</v>
      </c>
      <c r="B2" s="7" t="s">
        <v>0</v>
      </c>
      <c r="C2" s="7" t="s">
        <v>19</v>
      </c>
      <c r="D2" s="7" t="s">
        <v>6</v>
      </c>
      <c r="E2" s="7" t="s">
        <v>13</v>
      </c>
      <c r="F2" s="7" t="s">
        <v>7</v>
      </c>
      <c r="G2" s="7" t="s">
        <v>14</v>
      </c>
      <c r="H2" s="7" t="s">
        <v>2</v>
      </c>
      <c r="I2" s="7" t="s">
        <v>1</v>
      </c>
      <c r="J2" s="7" t="s">
        <v>15</v>
      </c>
      <c r="K2" s="7" t="s">
        <v>28</v>
      </c>
      <c r="L2" s="7" t="s">
        <v>16</v>
      </c>
      <c r="M2" s="7" t="s">
        <v>10</v>
      </c>
      <c r="N2" s="7" t="s">
        <v>9</v>
      </c>
      <c r="O2" s="7" t="s">
        <v>8</v>
      </c>
      <c r="P2" s="7" t="s">
        <v>20</v>
      </c>
      <c r="Q2" s="7" t="s">
        <v>24</v>
      </c>
      <c r="R2" s="7" t="s">
        <v>17</v>
      </c>
      <c r="S2" s="7" t="s">
        <v>25</v>
      </c>
      <c r="T2" s="7" t="s">
        <v>4</v>
      </c>
      <c r="V2" s="2" t="s">
        <v>29</v>
      </c>
      <c r="W2" s="1" t="s">
        <v>38</v>
      </c>
      <c r="X2" s="1" t="s">
        <v>39</v>
      </c>
      <c r="Y2" s="1" t="s">
        <v>40</v>
      </c>
      <c r="Z2" s="1" t="s">
        <v>41</v>
      </c>
      <c r="AA2" s="1" t="s">
        <v>37</v>
      </c>
    </row>
    <row r="3" spans="1:27" x14ac:dyDescent="0.25">
      <c r="A3" s="8">
        <v>0</v>
      </c>
      <c r="B3" s="9">
        <v>42745</v>
      </c>
      <c r="C3" s="9"/>
      <c r="D3" s="8" t="s">
        <v>11</v>
      </c>
      <c r="E3" s="8" t="s">
        <v>11</v>
      </c>
      <c r="F3" s="8" t="s">
        <v>11</v>
      </c>
      <c r="G3" s="10">
        <v>0</v>
      </c>
      <c r="H3" s="11">
        <v>0.1</v>
      </c>
      <c r="I3" s="12">
        <v>0</v>
      </c>
      <c r="J3" s="13">
        <v>0</v>
      </c>
      <c r="K3" s="13"/>
      <c r="L3" s="13">
        <v>0</v>
      </c>
      <c r="M3" s="13">
        <v>0</v>
      </c>
      <c r="N3" s="13">
        <f>IF(F3&lt;&gt;"Y",0,IF(A3=24,(G3+L3),#REF!))</f>
        <v>0</v>
      </c>
      <c r="O3" s="13">
        <v>1100000</v>
      </c>
      <c r="P3" s="13">
        <v>100000</v>
      </c>
      <c r="Q3" s="13">
        <v>0</v>
      </c>
      <c r="R3" s="13">
        <v>0</v>
      </c>
      <c r="S3" s="13">
        <f>IF(D3="Y",R3,0)</f>
        <v>0</v>
      </c>
      <c r="T3" s="13">
        <f>IF(S1="PS",O3-P3+R1,O3-P3)</f>
        <v>1000000</v>
      </c>
      <c r="W3" s="3">
        <v>709019.21</v>
      </c>
      <c r="X3" s="3">
        <v>44916.19</v>
      </c>
      <c r="Y3" s="3">
        <f t="shared" ref="Y3:Y27" si="0">ROUND((W3+X3)/2,2)</f>
        <v>376967.7</v>
      </c>
      <c r="Z3" s="3">
        <v>0</v>
      </c>
      <c r="AA3" s="3">
        <f t="shared" ref="AA3:AA27" si="1">Y3-Z3</f>
        <v>376967.7</v>
      </c>
    </row>
    <row r="4" spans="1:27" x14ac:dyDescent="0.25">
      <c r="A4" s="18">
        <v>1</v>
      </c>
      <c r="B4" s="19">
        <v>42791</v>
      </c>
      <c r="C4" s="19" t="s">
        <v>5</v>
      </c>
      <c r="D4" s="18" t="s">
        <v>11</v>
      </c>
      <c r="E4" s="18" t="s">
        <v>11</v>
      </c>
      <c r="F4" s="18" t="s">
        <v>11</v>
      </c>
      <c r="G4" s="20">
        <f>T3</f>
        <v>1000000</v>
      </c>
      <c r="H4" s="21">
        <f t="shared" ref="H4:H51" si="2">H3</f>
        <v>0.1</v>
      </c>
      <c r="I4" s="22">
        <f>IF($H$1="PD",(360*(YEAR(B4)-YEAR(B3)))+(30*(MONTH(B4)-MONTH(B3)))+(DAY(B4)-DAY(B3)),B4-B3)</f>
        <v>46</v>
      </c>
      <c r="J4" s="23">
        <f>G4*H3*I4/365</f>
        <v>12602.739726027397</v>
      </c>
      <c r="K4" s="23">
        <f>ROUND(J4,2)</f>
        <v>12602.74</v>
      </c>
      <c r="L4" s="23">
        <f>IF(F4="N",IF(E4="Y",K4+R3-S3,0),IF(K4&gt;=(K4+R3-S3),(K4+R3-S3),N4))</f>
        <v>0</v>
      </c>
      <c r="M4" s="23">
        <f>N4-L4</f>
        <v>0</v>
      </c>
      <c r="N4" s="23">
        <f>IF(F4="Y",$N$1,L4)</f>
        <v>0</v>
      </c>
      <c r="O4" s="23">
        <v>0</v>
      </c>
      <c r="P4" s="23"/>
      <c r="Q4" s="23">
        <f>IF(OR($S$1="NI",$S$1="ET"),$T$1,0)</f>
        <v>0</v>
      </c>
      <c r="R4" s="23">
        <f>R3-S3+K4-L4</f>
        <v>12602.74</v>
      </c>
      <c r="S4" s="23">
        <f>IF(D4="Y",R4,0)</f>
        <v>0</v>
      </c>
      <c r="T4" s="23">
        <f>T3-M4+O4+S4-P4</f>
        <v>1000000</v>
      </c>
      <c r="V4" s="24">
        <f>ROUND(J4-K4,9)</f>
        <v>-2.73973E-4</v>
      </c>
      <c r="W4" s="3">
        <f>IF(Z3=0,Y3,IF(Z3&gt;Y3,W3,Y3))</f>
        <v>376967.7</v>
      </c>
      <c r="X4" s="3">
        <f>IF(W4=Y3,X3,Y3)</f>
        <v>44916.19</v>
      </c>
      <c r="Y4" s="3">
        <f t="shared" si="0"/>
        <v>210941.95</v>
      </c>
      <c r="Z4" s="3">
        <v>0</v>
      </c>
      <c r="AA4" s="3">
        <f t="shared" si="1"/>
        <v>210941.95</v>
      </c>
    </row>
    <row r="5" spans="1:27" x14ac:dyDescent="0.25">
      <c r="A5" s="18">
        <f t="shared" ref="A5:A51" si="3">A4+1</f>
        <v>2</v>
      </c>
      <c r="B5" s="19">
        <v>42819</v>
      </c>
      <c r="C5" s="19" t="s">
        <v>5</v>
      </c>
      <c r="D5" s="18" t="s">
        <v>11</v>
      </c>
      <c r="E5" s="18" t="s">
        <v>11</v>
      </c>
      <c r="F5" s="18" t="s">
        <v>11</v>
      </c>
      <c r="G5" s="20">
        <f t="shared" ref="G5:G51" si="4">T4</f>
        <v>1000000</v>
      </c>
      <c r="H5" s="21">
        <f t="shared" si="2"/>
        <v>0.1</v>
      </c>
      <c r="I5" s="22">
        <f t="shared" ref="I5:I51" si="5">IF($H$1="PD",(360*(YEAR(B5)-YEAR(B4)))+(30*(MONTH(B5)-MONTH(B4)))+(DAY(B5)-DAY(B4)),B5-B4)</f>
        <v>28</v>
      </c>
      <c r="J5" s="23">
        <f t="shared" ref="J5:J51" si="6">(G5*H4*I5/365)+V4</f>
        <v>7671.2326027393292</v>
      </c>
      <c r="K5" s="23">
        <f t="shared" ref="K5:K51" si="7">ROUND(J5,2)</f>
        <v>7671.23</v>
      </c>
      <c r="L5" s="23">
        <f t="shared" ref="L5:L15" si="8">IF(F5="N",IF(E5="Y",K5+R4-S4,0),IF(K5&gt;=(K5+R4-S4),(K5+R4-S4),N5))</f>
        <v>0</v>
      </c>
      <c r="M5" s="23">
        <f t="shared" ref="M5:M50" si="9">N5-L5</f>
        <v>0</v>
      </c>
      <c r="N5" s="23">
        <f t="shared" ref="N5:N50" si="10">IF(F5="Y",$N$1,L5)</f>
        <v>0</v>
      </c>
      <c r="O5" s="23">
        <v>0</v>
      </c>
      <c r="P5" s="23"/>
      <c r="Q5" s="23">
        <f>IF(OR($S$1="NI",$S$1="ET"),$T$1,0)</f>
        <v>0</v>
      </c>
      <c r="R5" s="23">
        <f t="shared" ref="R5:R51" si="11">R4-S4+K5-L5</f>
        <v>20273.97</v>
      </c>
      <c r="S5" s="23">
        <f t="shared" ref="S5:S51" si="12">IF(D5="Y",R5,0)</f>
        <v>0</v>
      </c>
      <c r="T5" s="23">
        <f t="shared" ref="T5:T51" si="13">T4-M5+O5+S5-P5</f>
        <v>1000000</v>
      </c>
      <c r="V5" s="24">
        <f t="shared" ref="V5:V51" si="14">ROUND(J5-K5,9)</f>
        <v>2.6027390000000002E-3</v>
      </c>
      <c r="W5" s="3">
        <f t="shared" ref="W5:W6" si="15">IF(Z4=0,Y4,IF(Z4&gt;Y4,W4,Y4))</f>
        <v>210941.95</v>
      </c>
      <c r="X5" s="3">
        <f t="shared" ref="X5:X27" si="16">IF(W5=Y4,X4,Y4)</f>
        <v>44916.19</v>
      </c>
      <c r="Y5" s="3">
        <f t="shared" si="0"/>
        <v>127929.07</v>
      </c>
      <c r="Z5" s="3">
        <v>35474.83</v>
      </c>
      <c r="AA5" s="3">
        <f t="shared" si="1"/>
        <v>92454.24</v>
      </c>
    </row>
    <row r="6" spans="1:27" x14ac:dyDescent="0.25">
      <c r="A6" s="18">
        <f t="shared" si="3"/>
        <v>3</v>
      </c>
      <c r="B6" s="19">
        <v>42850</v>
      </c>
      <c r="C6" s="19" t="s">
        <v>5</v>
      </c>
      <c r="D6" s="18" t="s">
        <v>11</v>
      </c>
      <c r="E6" s="18" t="s">
        <v>11</v>
      </c>
      <c r="F6" s="18" t="s">
        <v>11</v>
      </c>
      <c r="G6" s="20">
        <f t="shared" si="4"/>
        <v>1000000</v>
      </c>
      <c r="H6" s="21">
        <f t="shared" si="2"/>
        <v>0.1</v>
      </c>
      <c r="I6" s="22">
        <f t="shared" si="5"/>
        <v>31</v>
      </c>
      <c r="J6" s="23">
        <f t="shared" si="6"/>
        <v>8493.153287670506</v>
      </c>
      <c r="K6" s="23">
        <f t="shared" si="7"/>
        <v>8493.15</v>
      </c>
      <c r="L6" s="23">
        <f t="shared" si="8"/>
        <v>0</v>
      </c>
      <c r="M6" s="23">
        <f t="shared" si="9"/>
        <v>0</v>
      </c>
      <c r="N6" s="23">
        <f t="shared" si="10"/>
        <v>0</v>
      </c>
      <c r="O6" s="23">
        <v>0</v>
      </c>
      <c r="P6" s="23"/>
      <c r="Q6" s="23">
        <f>IF(OR($S$1="NI",$S$1="ET"),$T$1,0)</f>
        <v>0</v>
      </c>
      <c r="R6" s="23">
        <f t="shared" si="11"/>
        <v>28767.120000000003</v>
      </c>
      <c r="S6" s="23">
        <f t="shared" si="12"/>
        <v>0</v>
      </c>
      <c r="T6" s="23">
        <f t="shared" si="13"/>
        <v>1000000</v>
      </c>
      <c r="V6" s="24">
        <f t="shared" si="14"/>
        <v>3.2876709999999998E-3</v>
      </c>
      <c r="W6" s="3">
        <f t="shared" si="15"/>
        <v>127929.07</v>
      </c>
      <c r="X6" s="3">
        <f t="shared" si="16"/>
        <v>44916.19</v>
      </c>
      <c r="Y6" s="3">
        <f t="shared" si="0"/>
        <v>86422.63</v>
      </c>
      <c r="Z6" s="3">
        <v>155207.74</v>
      </c>
      <c r="AA6" s="3">
        <f t="shared" si="1"/>
        <v>-68785.109999999986</v>
      </c>
    </row>
    <row r="7" spans="1:27" x14ac:dyDescent="0.25">
      <c r="A7" s="18">
        <f t="shared" si="3"/>
        <v>4</v>
      </c>
      <c r="B7" s="19">
        <v>42880</v>
      </c>
      <c r="C7" s="19" t="s">
        <v>5</v>
      </c>
      <c r="D7" s="18" t="s">
        <v>11</v>
      </c>
      <c r="E7" s="18" t="s">
        <v>11</v>
      </c>
      <c r="F7" s="18" t="s">
        <v>11</v>
      </c>
      <c r="G7" s="20">
        <f t="shared" si="4"/>
        <v>1000000</v>
      </c>
      <c r="H7" s="21">
        <f t="shared" si="2"/>
        <v>0.1</v>
      </c>
      <c r="I7" s="22">
        <f t="shared" si="5"/>
        <v>30</v>
      </c>
      <c r="J7" s="23">
        <f t="shared" si="6"/>
        <v>8219.1813698627793</v>
      </c>
      <c r="K7" s="23">
        <f t="shared" si="7"/>
        <v>8219.18</v>
      </c>
      <c r="L7" s="23">
        <f t="shared" si="8"/>
        <v>0</v>
      </c>
      <c r="M7" s="23">
        <f t="shared" si="9"/>
        <v>0</v>
      </c>
      <c r="N7" s="23">
        <f t="shared" si="10"/>
        <v>0</v>
      </c>
      <c r="O7" s="23">
        <v>0</v>
      </c>
      <c r="P7" s="23"/>
      <c r="Q7" s="23">
        <f>IF(OR($S$1="NI",$S$1="ET"),$T$1,0)</f>
        <v>0</v>
      </c>
      <c r="R7" s="23">
        <f t="shared" si="11"/>
        <v>36986.300000000003</v>
      </c>
      <c r="S7" s="23">
        <f t="shared" si="12"/>
        <v>0</v>
      </c>
      <c r="T7" s="23">
        <f t="shared" si="13"/>
        <v>1000000</v>
      </c>
      <c r="V7" s="24">
        <f t="shared" si="14"/>
        <v>1.369863E-3</v>
      </c>
      <c r="W7" s="3">
        <f>IF(Z6=0,Y6,IF(Z6&gt;Y6,W6,Y6))</f>
        <v>127929.07</v>
      </c>
      <c r="X7" s="3">
        <f t="shared" si="16"/>
        <v>86422.63</v>
      </c>
      <c r="Y7" s="3">
        <f t="shared" si="0"/>
        <v>107175.85</v>
      </c>
      <c r="Z7" s="3">
        <v>95341.29</v>
      </c>
      <c r="AA7" s="3">
        <f t="shared" si="1"/>
        <v>11834.560000000012</v>
      </c>
    </row>
    <row r="8" spans="1:27" x14ac:dyDescent="0.25">
      <c r="A8" s="18">
        <f t="shared" si="3"/>
        <v>5</v>
      </c>
      <c r="B8" s="19">
        <v>42911</v>
      </c>
      <c r="C8" s="19" t="s">
        <v>5</v>
      </c>
      <c r="D8" s="18" t="s">
        <v>11</v>
      </c>
      <c r="E8" s="18" t="s">
        <v>11</v>
      </c>
      <c r="F8" s="18" t="s">
        <v>11</v>
      </c>
      <c r="G8" s="20">
        <f t="shared" si="4"/>
        <v>1000000</v>
      </c>
      <c r="H8" s="21">
        <f t="shared" si="2"/>
        <v>0.1</v>
      </c>
      <c r="I8" s="22">
        <f t="shared" si="5"/>
        <v>31</v>
      </c>
      <c r="J8" s="23">
        <f t="shared" si="6"/>
        <v>8493.1520547945056</v>
      </c>
      <c r="K8" s="23">
        <f t="shared" si="7"/>
        <v>8493.15</v>
      </c>
      <c r="L8" s="23">
        <f t="shared" si="8"/>
        <v>0</v>
      </c>
      <c r="M8" s="23">
        <f t="shared" si="9"/>
        <v>0</v>
      </c>
      <c r="N8" s="23">
        <f t="shared" si="10"/>
        <v>0</v>
      </c>
      <c r="O8" s="23">
        <v>0</v>
      </c>
      <c r="P8" s="23"/>
      <c r="Q8" s="23">
        <f>IF(OR($S$1="NI",$S$1="ET"),$T$1,0)</f>
        <v>0</v>
      </c>
      <c r="R8" s="23">
        <f t="shared" si="11"/>
        <v>45479.450000000004</v>
      </c>
      <c r="S8" s="23">
        <f t="shared" si="12"/>
        <v>0</v>
      </c>
      <c r="T8" s="23">
        <f t="shared" si="13"/>
        <v>1000000</v>
      </c>
      <c r="V8" s="24">
        <f t="shared" si="14"/>
        <v>2.0547949999999999E-3</v>
      </c>
      <c r="W8" s="3">
        <f>IF(Z7=0,Y7,IF(Z7&gt;Y7,W7,Y7))</f>
        <v>107175.85</v>
      </c>
      <c r="X8" s="3">
        <f t="shared" si="16"/>
        <v>86422.63</v>
      </c>
      <c r="Y8" s="3">
        <f t="shared" si="0"/>
        <v>96799.24</v>
      </c>
      <c r="Z8" s="3">
        <v>125274.46</v>
      </c>
      <c r="AA8" s="3">
        <f t="shared" si="1"/>
        <v>-28475.22</v>
      </c>
    </row>
    <row r="9" spans="1:27" x14ac:dyDescent="0.25">
      <c r="A9" s="18">
        <f t="shared" si="3"/>
        <v>6</v>
      </c>
      <c r="B9" s="19">
        <v>42941</v>
      </c>
      <c r="C9" s="19" t="s">
        <v>5</v>
      </c>
      <c r="D9" s="18" t="s">
        <v>11</v>
      </c>
      <c r="E9" s="18" t="s">
        <v>11</v>
      </c>
      <c r="F9" s="18" t="s">
        <v>11</v>
      </c>
      <c r="G9" s="20">
        <f t="shared" si="4"/>
        <v>1000000</v>
      </c>
      <c r="H9" s="21">
        <f t="shared" si="2"/>
        <v>0.1</v>
      </c>
      <c r="I9" s="22">
        <f t="shared" si="5"/>
        <v>30</v>
      </c>
      <c r="J9" s="23">
        <f t="shared" si="6"/>
        <v>8219.1801369867808</v>
      </c>
      <c r="K9" s="23">
        <f t="shared" si="7"/>
        <v>8219.18</v>
      </c>
      <c r="L9" s="23">
        <f t="shared" si="8"/>
        <v>0</v>
      </c>
      <c r="M9" s="23">
        <f t="shared" si="9"/>
        <v>0</v>
      </c>
      <c r="N9" s="23">
        <f t="shared" si="10"/>
        <v>0</v>
      </c>
      <c r="O9" s="23">
        <v>0</v>
      </c>
      <c r="P9" s="23"/>
      <c r="Q9" s="23">
        <f t="shared" ref="Q9:Q51" si="17">IF($S$1="ET",$T$1,0)</f>
        <v>0</v>
      </c>
      <c r="R9" s="23">
        <f t="shared" si="11"/>
        <v>53698.630000000005</v>
      </c>
      <c r="S9" s="23">
        <f t="shared" si="12"/>
        <v>0</v>
      </c>
      <c r="T9" s="23">
        <f t="shared" si="13"/>
        <v>1000000</v>
      </c>
      <c r="V9" s="24">
        <f t="shared" si="14"/>
        <v>1.3698700000000001E-4</v>
      </c>
      <c r="W9" s="3">
        <f t="shared" ref="W9:W27" si="18">IF(Z8=0,Y8,IF(Z8&gt;Y8,W8,Y8))</f>
        <v>107175.85</v>
      </c>
      <c r="X9" s="3">
        <f t="shared" si="16"/>
        <v>96799.24</v>
      </c>
      <c r="Y9" s="3">
        <f t="shared" si="0"/>
        <v>101987.55</v>
      </c>
      <c r="Z9" s="3">
        <v>110307.84</v>
      </c>
      <c r="AA9" s="3">
        <f t="shared" si="1"/>
        <v>-8320.2899999999936</v>
      </c>
    </row>
    <row r="10" spans="1:27" x14ac:dyDescent="0.25">
      <c r="A10" s="18">
        <f t="shared" si="3"/>
        <v>7</v>
      </c>
      <c r="B10" s="19">
        <v>42972</v>
      </c>
      <c r="C10" s="19" t="s">
        <v>5</v>
      </c>
      <c r="D10" s="18" t="s">
        <v>11</v>
      </c>
      <c r="E10" s="18" t="s">
        <v>11</v>
      </c>
      <c r="F10" s="18" t="s">
        <v>11</v>
      </c>
      <c r="G10" s="20">
        <f t="shared" si="4"/>
        <v>1000000</v>
      </c>
      <c r="H10" s="21">
        <f t="shared" si="2"/>
        <v>0.1</v>
      </c>
      <c r="I10" s="22">
        <f t="shared" si="5"/>
        <v>31</v>
      </c>
      <c r="J10" s="23">
        <f t="shared" si="6"/>
        <v>8493.1508219185071</v>
      </c>
      <c r="K10" s="23">
        <f t="shared" si="7"/>
        <v>8493.15</v>
      </c>
      <c r="L10" s="23">
        <f t="shared" si="8"/>
        <v>0</v>
      </c>
      <c r="M10" s="23">
        <f t="shared" si="9"/>
        <v>0</v>
      </c>
      <c r="N10" s="23">
        <f t="shared" si="10"/>
        <v>0</v>
      </c>
      <c r="O10" s="23">
        <v>0</v>
      </c>
      <c r="P10" s="23"/>
      <c r="Q10" s="23">
        <f t="shared" si="17"/>
        <v>0</v>
      </c>
      <c r="R10" s="23">
        <f t="shared" si="11"/>
        <v>62191.780000000006</v>
      </c>
      <c r="S10" s="23">
        <f t="shared" si="12"/>
        <v>0</v>
      </c>
      <c r="T10" s="23">
        <f t="shared" si="13"/>
        <v>1000000</v>
      </c>
      <c r="V10" s="24">
        <f t="shared" si="14"/>
        <v>8.2191899999999995E-4</v>
      </c>
      <c r="W10" s="3">
        <f t="shared" si="18"/>
        <v>107175.85</v>
      </c>
      <c r="X10" s="3">
        <f t="shared" si="16"/>
        <v>101987.55</v>
      </c>
      <c r="Y10" s="3">
        <f t="shared" si="0"/>
        <v>104581.7</v>
      </c>
      <c r="Z10" s="3">
        <v>102824.51</v>
      </c>
      <c r="AA10" s="3">
        <f t="shared" si="1"/>
        <v>1757.1900000000023</v>
      </c>
    </row>
    <row r="11" spans="1:27" x14ac:dyDescent="0.25">
      <c r="A11" s="18">
        <f t="shared" si="3"/>
        <v>8</v>
      </c>
      <c r="B11" s="19">
        <v>43003</v>
      </c>
      <c r="C11" s="19" t="s">
        <v>5</v>
      </c>
      <c r="D11" s="18" t="s">
        <v>11</v>
      </c>
      <c r="E11" s="18" t="s">
        <v>11</v>
      </c>
      <c r="F11" s="18" t="s">
        <v>11</v>
      </c>
      <c r="G11" s="20">
        <f t="shared" si="4"/>
        <v>1000000</v>
      </c>
      <c r="H11" s="21">
        <f t="shared" si="2"/>
        <v>0.1</v>
      </c>
      <c r="I11" s="22">
        <f t="shared" si="5"/>
        <v>31</v>
      </c>
      <c r="J11" s="23">
        <f t="shared" si="6"/>
        <v>8493.1515068505068</v>
      </c>
      <c r="K11" s="23">
        <f t="shared" si="7"/>
        <v>8493.15</v>
      </c>
      <c r="L11" s="23">
        <f t="shared" si="8"/>
        <v>0</v>
      </c>
      <c r="M11" s="23">
        <f t="shared" si="9"/>
        <v>0</v>
      </c>
      <c r="N11" s="23">
        <f t="shared" si="10"/>
        <v>0</v>
      </c>
      <c r="O11" s="23">
        <v>0</v>
      </c>
      <c r="P11" s="23"/>
      <c r="Q11" s="23">
        <f t="shared" si="17"/>
        <v>0</v>
      </c>
      <c r="R11" s="23">
        <f t="shared" si="11"/>
        <v>70684.930000000008</v>
      </c>
      <c r="S11" s="23">
        <f t="shared" si="12"/>
        <v>0</v>
      </c>
      <c r="T11" s="23">
        <f t="shared" si="13"/>
        <v>1000000</v>
      </c>
      <c r="V11" s="24">
        <f t="shared" si="14"/>
        <v>1.506851E-3</v>
      </c>
      <c r="W11" s="3">
        <f t="shared" si="18"/>
        <v>104581.7</v>
      </c>
      <c r="X11" s="3">
        <f t="shared" si="16"/>
        <v>101987.55</v>
      </c>
      <c r="Y11" s="3">
        <f t="shared" si="0"/>
        <v>103284.63</v>
      </c>
      <c r="Z11" s="3">
        <v>99082.9</v>
      </c>
      <c r="AA11" s="3">
        <f t="shared" si="1"/>
        <v>4201.7300000000105</v>
      </c>
    </row>
    <row r="12" spans="1:27" x14ac:dyDescent="0.25">
      <c r="A12" s="18">
        <f t="shared" si="3"/>
        <v>9</v>
      </c>
      <c r="B12" s="19">
        <v>43033</v>
      </c>
      <c r="C12" s="19" t="s">
        <v>5</v>
      </c>
      <c r="D12" s="18" t="s">
        <v>11</v>
      </c>
      <c r="E12" s="18" t="s">
        <v>11</v>
      </c>
      <c r="F12" s="18" t="s">
        <v>11</v>
      </c>
      <c r="G12" s="20">
        <f t="shared" si="4"/>
        <v>1000000</v>
      </c>
      <c r="H12" s="21">
        <f t="shared" si="2"/>
        <v>0.1</v>
      </c>
      <c r="I12" s="22">
        <f t="shared" si="5"/>
        <v>30</v>
      </c>
      <c r="J12" s="23">
        <f t="shared" si="6"/>
        <v>8219.1795890427802</v>
      </c>
      <c r="K12" s="23">
        <f t="shared" si="7"/>
        <v>8219.18</v>
      </c>
      <c r="L12" s="23">
        <f t="shared" si="8"/>
        <v>0</v>
      </c>
      <c r="M12" s="23">
        <f t="shared" si="9"/>
        <v>0</v>
      </c>
      <c r="N12" s="23">
        <f t="shared" si="10"/>
        <v>0</v>
      </c>
      <c r="O12" s="23">
        <v>0</v>
      </c>
      <c r="P12" s="23"/>
      <c r="Q12" s="23">
        <f t="shared" si="17"/>
        <v>0</v>
      </c>
      <c r="R12" s="23">
        <f t="shared" si="11"/>
        <v>78904.110000000015</v>
      </c>
      <c r="S12" s="23">
        <f t="shared" si="12"/>
        <v>0</v>
      </c>
      <c r="T12" s="23">
        <f t="shared" si="13"/>
        <v>1000000</v>
      </c>
      <c r="V12" s="24">
        <f t="shared" si="14"/>
        <v>-4.1095699999999999E-4</v>
      </c>
      <c r="W12" s="3">
        <f t="shared" si="18"/>
        <v>103284.63</v>
      </c>
      <c r="X12" s="3">
        <f t="shared" si="16"/>
        <v>101987.55</v>
      </c>
      <c r="Y12" s="3">
        <f t="shared" si="0"/>
        <v>102636.09</v>
      </c>
      <c r="Z12" s="3">
        <v>100953.72</v>
      </c>
      <c r="AA12" s="3">
        <f t="shared" si="1"/>
        <v>1682.3699999999953</v>
      </c>
    </row>
    <row r="13" spans="1:27" x14ac:dyDescent="0.25">
      <c r="A13" s="18">
        <f t="shared" si="3"/>
        <v>10</v>
      </c>
      <c r="B13" s="19">
        <v>43064</v>
      </c>
      <c r="C13" s="19" t="s">
        <v>5</v>
      </c>
      <c r="D13" s="18" t="s">
        <v>11</v>
      </c>
      <c r="E13" s="18" t="s">
        <v>11</v>
      </c>
      <c r="F13" s="18" t="s">
        <v>11</v>
      </c>
      <c r="G13" s="20">
        <f t="shared" si="4"/>
        <v>1000000</v>
      </c>
      <c r="H13" s="21">
        <f t="shared" si="2"/>
        <v>0.1</v>
      </c>
      <c r="I13" s="22">
        <f t="shared" si="5"/>
        <v>31</v>
      </c>
      <c r="J13" s="23">
        <f t="shared" si="6"/>
        <v>8493.1502739745065</v>
      </c>
      <c r="K13" s="23">
        <f t="shared" si="7"/>
        <v>8493.15</v>
      </c>
      <c r="L13" s="23">
        <f t="shared" si="8"/>
        <v>0</v>
      </c>
      <c r="M13" s="23">
        <f t="shared" si="9"/>
        <v>0</v>
      </c>
      <c r="N13" s="23">
        <f t="shared" si="10"/>
        <v>0</v>
      </c>
      <c r="O13" s="23">
        <v>0</v>
      </c>
      <c r="P13" s="23"/>
      <c r="Q13" s="23">
        <f t="shared" si="17"/>
        <v>0</v>
      </c>
      <c r="R13" s="23">
        <f t="shared" si="11"/>
        <v>87397.260000000009</v>
      </c>
      <c r="S13" s="23">
        <f t="shared" si="12"/>
        <v>0</v>
      </c>
      <c r="T13" s="23">
        <f t="shared" si="13"/>
        <v>1000000</v>
      </c>
      <c r="V13" s="24">
        <f t="shared" si="14"/>
        <v>2.7397499999999998E-4</v>
      </c>
      <c r="W13" s="3">
        <f t="shared" si="18"/>
        <v>102636.09</v>
      </c>
      <c r="X13" s="3">
        <f t="shared" si="16"/>
        <v>101987.55</v>
      </c>
      <c r="Y13" s="3">
        <f t="shared" si="0"/>
        <v>102311.82</v>
      </c>
      <c r="Z13" s="3">
        <v>101889.11</v>
      </c>
      <c r="AA13" s="3">
        <f t="shared" si="1"/>
        <v>422.7100000000064</v>
      </c>
    </row>
    <row r="14" spans="1:27" x14ac:dyDescent="0.25">
      <c r="A14" s="18">
        <f t="shared" si="3"/>
        <v>11</v>
      </c>
      <c r="B14" s="19">
        <v>43094</v>
      </c>
      <c r="C14" s="19" t="s">
        <v>5</v>
      </c>
      <c r="D14" s="18" t="s">
        <v>11</v>
      </c>
      <c r="E14" s="18" t="s">
        <v>11</v>
      </c>
      <c r="F14" s="18" t="s">
        <v>11</v>
      </c>
      <c r="G14" s="20">
        <f t="shared" si="4"/>
        <v>1000000</v>
      </c>
      <c r="H14" s="21">
        <f t="shared" si="2"/>
        <v>0.1</v>
      </c>
      <c r="I14" s="22">
        <f t="shared" si="5"/>
        <v>30</v>
      </c>
      <c r="J14" s="23">
        <f t="shared" si="6"/>
        <v>8219.1783561667798</v>
      </c>
      <c r="K14" s="23">
        <f t="shared" si="7"/>
        <v>8219.18</v>
      </c>
      <c r="L14" s="23">
        <f t="shared" si="8"/>
        <v>0</v>
      </c>
      <c r="M14" s="23">
        <f t="shared" si="9"/>
        <v>0</v>
      </c>
      <c r="N14" s="23">
        <f t="shared" si="10"/>
        <v>0</v>
      </c>
      <c r="O14" s="23">
        <v>0</v>
      </c>
      <c r="P14" s="23"/>
      <c r="Q14" s="23">
        <f t="shared" si="17"/>
        <v>0</v>
      </c>
      <c r="R14" s="23">
        <f t="shared" si="11"/>
        <v>95616.44</v>
      </c>
      <c r="S14" s="23">
        <f t="shared" si="12"/>
        <v>0</v>
      </c>
      <c r="T14" s="23">
        <f t="shared" si="13"/>
        <v>1000000</v>
      </c>
      <c r="V14" s="24">
        <f t="shared" si="14"/>
        <v>-1.6438329999999999E-3</v>
      </c>
      <c r="W14" s="3">
        <f t="shared" si="18"/>
        <v>102311.82</v>
      </c>
      <c r="X14" s="3">
        <f t="shared" si="16"/>
        <v>101987.55</v>
      </c>
      <c r="Y14" s="3">
        <f t="shared" si="0"/>
        <v>102149.69</v>
      </c>
      <c r="Z14" s="3">
        <v>101421.34</v>
      </c>
      <c r="AA14" s="3">
        <f t="shared" si="1"/>
        <v>728.35000000000582</v>
      </c>
    </row>
    <row r="15" spans="1:27" x14ac:dyDescent="0.25">
      <c r="A15" s="18">
        <f t="shared" si="3"/>
        <v>12</v>
      </c>
      <c r="B15" s="19">
        <v>43125</v>
      </c>
      <c r="C15" s="19" t="s">
        <v>5</v>
      </c>
      <c r="D15" s="18" t="s">
        <v>11</v>
      </c>
      <c r="E15" s="18" t="s">
        <v>5</v>
      </c>
      <c r="F15" s="18" t="s">
        <v>11</v>
      </c>
      <c r="G15" s="20">
        <f t="shared" si="4"/>
        <v>1000000</v>
      </c>
      <c r="H15" s="21">
        <f t="shared" si="2"/>
        <v>0.1</v>
      </c>
      <c r="I15" s="22">
        <f t="shared" si="5"/>
        <v>31</v>
      </c>
      <c r="J15" s="23">
        <f t="shared" si="6"/>
        <v>8493.1490410985061</v>
      </c>
      <c r="K15" s="23">
        <f t="shared" si="7"/>
        <v>8493.15</v>
      </c>
      <c r="L15" s="23">
        <f t="shared" si="8"/>
        <v>104109.59</v>
      </c>
      <c r="M15" s="23">
        <f t="shared" si="9"/>
        <v>0</v>
      </c>
      <c r="N15" s="23">
        <f t="shared" si="10"/>
        <v>104109.59</v>
      </c>
      <c r="O15" s="23">
        <v>0</v>
      </c>
      <c r="P15" s="23"/>
      <c r="Q15" s="23">
        <f t="shared" si="17"/>
        <v>0</v>
      </c>
      <c r="R15" s="23">
        <f t="shared" si="11"/>
        <v>0</v>
      </c>
      <c r="S15" s="23">
        <f t="shared" si="12"/>
        <v>0</v>
      </c>
      <c r="T15" s="23">
        <f t="shared" si="13"/>
        <v>1000000</v>
      </c>
      <c r="V15" s="24">
        <f t="shared" si="14"/>
        <v>-9.5890099999999996E-4</v>
      </c>
      <c r="W15" s="3">
        <f t="shared" si="18"/>
        <v>102149.69</v>
      </c>
      <c r="X15" s="3">
        <f t="shared" si="16"/>
        <v>101987.55</v>
      </c>
      <c r="Y15" s="3">
        <f t="shared" si="0"/>
        <v>102068.62</v>
      </c>
      <c r="Z15" s="3">
        <v>101187.48</v>
      </c>
      <c r="AA15" s="3">
        <f t="shared" si="1"/>
        <v>881.13999999999942</v>
      </c>
    </row>
    <row r="16" spans="1:27" x14ac:dyDescent="0.25">
      <c r="A16" s="30">
        <f t="shared" si="3"/>
        <v>13</v>
      </c>
      <c r="B16" s="31">
        <v>43156</v>
      </c>
      <c r="C16" s="30" t="s">
        <v>11</v>
      </c>
      <c r="D16" s="30" t="s">
        <v>11</v>
      </c>
      <c r="E16" s="30" t="s">
        <v>5</v>
      </c>
      <c r="F16" s="30" t="s">
        <v>11</v>
      </c>
      <c r="G16" s="14">
        <f t="shared" si="4"/>
        <v>1000000</v>
      </c>
      <c r="H16" s="11">
        <f t="shared" si="2"/>
        <v>0.1</v>
      </c>
      <c r="I16" s="12">
        <f t="shared" si="5"/>
        <v>31</v>
      </c>
      <c r="J16" s="13">
        <f t="shared" si="6"/>
        <v>8493.1497260305059</v>
      </c>
      <c r="K16" s="13">
        <f t="shared" si="7"/>
        <v>8493.15</v>
      </c>
      <c r="L16" s="13">
        <f>IF(F16="Y",IF(N16&gt;=(K16+R15-S15),(K16+R15-S15),N16),IF(E16="Y",(K16+R15-S15),0))</f>
        <v>8493.15</v>
      </c>
      <c r="M16" s="13">
        <f t="shared" si="9"/>
        <v>0</v>
      </c>
      <c r="N16" s="13">
        <f t="shared" si="10"/>
        <v>8493.15</v>
      </c>
      <c r="O16" s="13">
        <v>0</v>
      </c>
      <c r="P16" s="13"/>
      <c r="Q16" s="13">
        <f t="shared" si="17"/>
        <v>0</v>
      </c>
      <c r="R16" s="13">
        <f t="shared" si="11"/>
        <v>0</v>
      </c>
      <c r="S16" s="13">
        <f t="shared" si="12"/>
        <v>0</v>
      </c>
      <c r="T16" s="13">
        <f t="shared" si="13"/>
        <v>1000000</v>
      </c>
      <c r="V16" s="24">
        <f t="shared" si="14"/>
        <v>-2.7396899999999999E-4</v>
      </c>
      <c r="W16" s="3">
        <f t="shared" si="18"/>
        <v>102068.62</v>
      </c>
      <c r="X16" s="3">
        <f t="shared" si="16"/>
        <v>101987.55</v>
      </c>
      <c r="Y16" s="3">
        <f t="shared" si="0"/>
        <v>102028.09</v>
      </c>
      <c r="Z16" s="3">
        <v>101070.6</v>
      </c>
      <c r="AA16" s="3">
        <f t="shared" si="1"/>
        <v>957.48999999999069</v>
      </c>
    </row>
    <row r="17" spans="1:27" x14ac:dyDescent="0.25">
      <c r="A17" s="30">
        <f t="shared" si="3"/>
        <v>14</v>
      </c>
      <c r="B17" s="31">
        <v>43184</v>
      </c>
      <c r="C17" s="30" t="s">
        <v>11</v>
      </c>
      <c r="D17" s="30" t="s">
        <v>11</v>
      </c>
      <c r="E17" s="30" t="s">
        <v>5</v>
      </c>
      <c r="F17" s="30" t="s">
        <v>11</v>
      </c>
      <c r="G17" s="14">
        <f t="shared" si="4"/>
        <v>1000000</v>
      </c>
      <c r="H17" s="11">
        <f t="shared" si="2"/>
        <v>0.1</v>
      </c>
      <c r="I17" s="12">
        <f t="shared" si="5"/>
        <v>28</v>
      </c>
      <c r="J17" s="13">
        <f t="shared" si="6"/>
        <v>7671.2326027433292</v>
      </c>
      <c r="K17" s="13">
        <f t="shared" si="7"/>
        <v>7671.23</v>
      </c>
      <c r="L17" s="13">
        <f>IF(F17="Y",IF(N17&gt;=(K17+R16-S16),(K17+R16-S16),N17),IF(E17="Y",(K17+R16-S16),0))</f>
        <v>7671.23</v>
      </c>
      <c r="M17" s="13">
        <f t="shared" si="9"/>
        <v>0</v>
      </c>
      <c r="N17" s="13">
        <f t="shared" si="10"/>
        <v>7671.23</v>
      </c>
      <c r="O17" s="13">
        <v>0</v>
      </c>
      <c r="P17" s="13"/>
      <c r="Q17" s="13">
        <f t="shared" si="17"/>
        <v>0</v>
      </c>
      <c r="R17" s="13">
        <f t="shared" si="11"/>
        <v>0</v>
      </c>
      <c r="S17" s="13">
        <f t="shared" si="12"/>
        <v>0</v>
      </c>
      <c r="T17" s="13">
        <f t="shared" si="13"/>
        <v>1000000</v>
      </c>
      <c r="V17" s="24">
        <f t="shared" si="14"/>
        <v>2.6027429999999998E-3</v>
      </c>
      <c r="W17" s="3">
        <f t="shared" si="18"/>
        <v>102028.09</v>
      </c>
      <c r="X17" s="3">
        <f t="shared" si="16"/>
        <v>101987.55</v>
      </c>
      <c r="Y17" s="3">
        <f t="shared" si="0"/>
        <v>102007.82</v>
      </c>
      <c r="Z17" s="3">
        <v>101012.1</v>
      </c>
      <c r="AA17" s="3">
        <f t="shared" si="1"/>
        <v>995.72000000000116</v>
      </c>
    </row>
    <row r="18" spans="1:27" x14ac:dyDescent="0.25">
      <c r="A18" s="30">
        <f t="shared" si="3"/>
        <v>15</v>
      </c>
      <c r="B18" s="31">
        <v>43215</v>
      </c>
      <c r="C18" s="30" t="s">
        <v>11</v>
      </c>
      <c r="D18" s="30" t="s">
        <v>11</v>
      </c>
      <c r="E18" s="30" t="s">
        <v>5</v>
      </c>
      <c r="F18" s="30" t="s">
        <v>5</v>
      </c>
      <c r="G18" s="14">
        <f t="shared" si="4"/>
        <v>1000000</v>
      </c>
      <c r="H18" s="11">
        <f t="shared" si="2"/>
        <v>0.1</v>
      </c>
      <c r="I18" s="12">
        <f t="shared" si="5"/>
        <v>31</v>
      </c>
      <c r="J18" s="13">
        <f t="shared" si="6"/>
        <v>8493.1532876745059</v>
      </c>
      <c r="K18" s="13">
        <f t="shared" si="7"/>
        <v>8493.15</v>
      </c>
      <c r="L18" s="13">
        <f>IF(F18="Y",IF(N18&gt;=(K18+R17-S17),(K18+R17-S17),N18),IF(E18="Y",(K18+R17-S17),0))</f>
        <v>8493.15</v>
      </c>
      <c r="M18" s="13">
        <f t="shared" si="9"/>
        <v>36423.040000000001</v>
      </c>
      <c r="N18" s="13">
        <f t="shared" si="10"/>
        <v>44916.19</v>
      </c>
      <c r="O18" s="13">
        <v>0</v>
      </c>
      <c r="P18" s="13"/>
      <c r="Q18" s="13">
        <f t="shared" si="17"/>
        <v>0</v>
      </c>
      <c r="R18" s="13">
        <f t="shared" si="11"/>
        <v>0</v>
      </c>
      <c r="S18" s="13">
        <f t="shared" si="12"/>
        <v>0</v>
      </c>
      <c r="T18" s="13">
        <f t="shared" si="13"/>
        <v>963576.96</v>
      </c>
      <c r="V18" s="24">
        <f t="shared" si="14"/>
        <v>3.2876749999999999E-3</v>
      </c>
      <c r="W18" s="3">
        <f t="shared" si="18"/>
        <v>102007.82</v>
      </c>
      <c r="X18" s="3">
        <f t="shared" si="16"/>
        <v>101987.55</v>
      </c>
      <c r="Y18" s="3">
        <f t="shared" si="0"/>
        <v>101997.69</v>
      </c>
      <c r="Z18" s="3">
        <v>101041.35</v>
      </c>
      <c r="AA18" s="3">
        <f t="shared" si="1"/>
        <v>956.33999999999651</v>
      </c>
    </row>
    <row r="19" spans="1:27" x14ac:dyDescent="0.25">
      <c r="A19" s="30">
        <f t="shared" si="3"/>
        <v>16</v>
      </c>
      <c r="B19" s="31">
        <v>43245</v>
      </c>
      <c r="C19" s="30" t="s">
        <v>11</v>
      </c>
      <c r="D19" s="30" t="s">
        <v>11</v>
      </c>
      <c r="E19" s="30" t="s">
        <v>5</v>
      </c>
      <c r="F19" s="30" t="s">
        <v>11</v>
      </c>
      <c r="G19" s="14">
        <f t="shared" si="4"/>
        <v>963576.96</v>
      </c>
      <c r="H19" s="11">
        <f t="shared" si="2"/>
        <v>0.1</v>
      </c>
      <c r="I19" s="12">
        <f t="shared" si="5"/>
        <v>30</v>
      </c>
      <c r="J19" s="13">
        <f t="shared" si="6"/>
        <v>7919.8139178119864</v>
      </c>
      <c r="K19" s="13">
        <f t="shared" si="7"/>
        <v>7919.81</v>
      </c>
      <c r="L19" s="13">
        <f t="shared" ref="L19:L50" si="19">IF(F19="Y",IF(N19&gt;=(K19+R18-S18),(K19+R18-S18),N19),IF(E19="Y",(K19+R18-S18),0))</f>
        <v>7919.81</v>
      </c>
      <c r="M19" s="13">
        <f t="shared" si="9"/>
        <v>0</v>
      </c>
      <c r="N19" s="13">
        <f t="shared" si="10"/>
        <v>7919.81</v>
      </c>
      <c r="O19" s="13">
        <v>0</v>
      </c>
      <c r="P19" s="13"/>
      <c r="Q19" s="13">
        <f t="shared" si="17"/>
        <v>0</v>
      </c>
      <c r="R19" s="13">
        <f t="shared" si="11"/>
        <v>0</v>
      </c>
      <c r="S19" s="13">
        <f t="shared" si="12"/>
        <v>0</v>
      </c>
      <c r="T19" s="13">
        <f t="shared" si="13"/>
        <v>963576.96</v>
      </c>
      <c r="V19" s="24">
        <f t="shared" si="14"/>
        <v>3.9178119999999997E-3</v>
      </c>
      <c r="W19" s="3">
        <f t="shared" si="18"/>
        <v>101997.69</v>
      </c>
      <c r="X19" s="3">
        <f t="shared" si="16"/>
        <v>101987.55</v>
      </c>
      <c r="Y19" s="3">
        <f t="shared" si="0"/>
        <v>101992.62</v>
      </c>
      <c r="Z19" s="3">
        <v>101026.7</v>
      </c>
      <c r="AA19" s="3">
        <f t="shared" si="1"/>
        <v>965.91999999999825</v>
      </c>
    </row>
    <row r="20" spans="1:27" x14ac:dyDescent="0.25">
      <c r="A20" s="29">
        <f t="shared" si="3"/>
        <v>17</v>
      </c>
      <c r="B20" s="32">
        <v>43276</v>
      </c>
      <c r="C20" s="29" t="s">
        <v>11</v>
      </c>
      <c r="D20" s="29" t="s">
        <v>5</v>
      </c>
      <c r="E20" s="29" t="s">
        <v>11</v>
      </c>
      <c r="F20" s="29" t="s">
        <v>11</v>
      </c>
      <c r="G20" s="14">
        <f t="shared" si="4"/>
        <v>963576.96</v>
      </c>
      <c r="H20" s="11">
        <f t="shared" si="2"/>
        <v>0.1</v>
      </c>
      <c r="I20" s="12">
        <f t="shared" si="5"/>
        <v>31</v>
      </c>
      <c r="J20" s="13">
        <f t="shared" si="6"/>
        <v>8183.8082356202185</v>
      </c>
      <c r="K20" s="13">
        <f t="shared" si="7"/>
        <v>8183.81</v>
      </c>
      <c r="L20" s="13">
        <f t="shared" si="19"/>
        <v>0</v>
      </c>
      <c r="M20" s="13">
        <f t="shared" si="9"/>
        <v>0</v>
      </c>
      <c r="N20" s="13">
        <f t="shared" si="10"/>
        <v>0</v>
      </c>
      <c r="O20" s="13">
        <v>0</v>
      </c>
      <c r="P20" s="13"/>
      <c r="Q20" s="13">
        <f t="shared" si="17"/>
        <v>0</v>
      </c>
      <c r="R20" s="13">
        <f t="shared" si="11"/>
        <v>8183.81</v>
      </c>
      <c r="S20" s="13">
        <f t="shared" si="12"/>
        <v>8183.81</v>
      </c>
      <c r="T20" s="13">
        <f t="shared" si="13"/>
        <v>971760.77</v>
      </c>
      <c r="V20" s="24">
        <f t="shared" si="14"/>
        <v>-1.7643800000000001E-3</v>
      </c>
      <c r="W20" s="3">
        <f t="shared" si="18"/>
        <v>101992.62</v>
      </c>
      <c r="X20" s="3">
        <f t="shared" si="16"/>
        <v>101987.55</v>
      </c>
      <c r="Y20" s="3">
        <f t="shared" si="0"/>
        <v>101990.09</v>
      </c>
      <c r="Z20" s="3">
        <v>101034.04</v>
      </c>
      <c r="AA20" s="3">
        <f t="shared" si="1"/>
        <v>956.05000000000291</v>
      </c>
    </row>
    <row r="21" spans="1:27" x14ac:dyDescent="0.25">
      <c r="A21" s="30">
        <f t="shared" si="3"/>
        <v>18</v>
      </c>
      <c r="B21" s="31">
        <v>43306</v>
      </c>
      <c r="C21" s="30" t="s">
        <v>11</v>
      </c>
      <c r="D21" s="30" t="s">
        <v>11</v>
      </c>
      <c r="E21" s="30" t="s">
        <v>5</v>
      </c>
      <c r="F21" s="30" t="s">
        <v>5</v>
      </c>
      <c r="G21" s="14">
        <f t="shared" si="4"/>
        <v>971760.77</v>
      </c>
      <c r="H21" s="11">
        <f t="shared" si="2"/>
        <v>0.1</v>
      </c>
      <c r="I21" s="12">
        <f t="shared" si="5"/>
        <v>30</v>
      </c>
      <c r="J21" s="13">
        <f t="shared" si="6"/>
        <v>7987.0730575378084</v>
      </c>
      <c r="K21" s="13">
        <f t="shared" si="7"/>
        <v>7987.07</v>
      </c>
      <c r="L21" s="13">
        <f t="shared" si="19"/>
        <v>7987.0700000000006</v>
      </c>
      <c r="M21" s="13">
        <f t="shared" si="9"/>
        <v>36929.120000000003</v>
      </c>
      <c r="N21" s="13">
        <f t="shared" si="10"/>
        <v>44916.19</v>
      </c>
      <c r="O21" s="13">
        <v>0</v>
      </c>
      <c r="P21" s="13"/>
      <c r="Q21" s="13">
        <f t="shared" si="17"/>
        <v>0</v>
      </c>
      <c r="R21" s="13">
        <f t="shared" si="11"/>
        <v>0</v>
      </c>
      <c r="S21" s="13">
        <f t="shared" si="12"/>
        <v>0</v>
      </c>
      <c r="T21" s="13">
        <f t="shared" si="13"/>
        <v>934831.65</v>
      </c>
      <c r="V21" s="24">
        <f t="shared" si="14"/>
        <v>3.0575379999999998E-3</v>
      </c>
      <c r="W21" s="3">
        <f t="shared" si="18"/>
        <v>101990.09</v>
      </c>
      <c r="X21" s="3">
        <f t="shared" si="16"/>
        <v>101987.55</v>
      </c>
      <c r="Y21" s="3">
        <f t="shared" si="0"/>
        <v>101988.82</v>
      </c>
      <c r="Z21" s="3">
        <v>101037.64</v>
      </c>
      <c r="AA21" s="3">
        <f t="shared" si="1"/>
        <v>951.18000000000757</v>
      </c>
    </row>
    <row r="22" spans="1:27" x14ac:dyDescent="0.25">
      <c r="A22" s="29">
        <f t="shared" si="3"/>
        <v>19</v>
      </c>
      <c r="B22" s="32">
        <v>43337</v>
      </c>
      <c r="C22" s="29" t="s">
        <v>11</v>
      </c>
      <c r="D22" s="29" t="s">
        <v>5</v>
      </c>
      <c r="E22" s="29" t="s">
        <v>11</v>
      </c>
      <c r="F22" s="29" t="s">
        <v>11</v>
      </c>
      <c r="G22" s="14">
        <f t="shared" si="4"/>
        <v>934831.65</v>
      </c>
      <c r="H22" s="11">
        <f t="shared" si="2"/>
        <v>0.1</v>
      </c>
      <c r="I22" s="12">
        <f t="shared" si="5"/>
        <v>31</v>
      </c>
      <c r="J22" s="13">
        <f t="shared" si="6"/>
        <v>7939.6691260311509</v>
      </c>
      <c r="K22" s="13">
        <f t="shared" si="7"/>
        <v>7939.67</v>
      </c>
      <c r="L22" s="13">
        <f t="shared" si="19"/>
        <v>0</v>
      </c>
      <c r="M22" s="13">
        <f t="shared" si="9"/>
        <v>0</v>
      </c>
      <c r="N22" s="13">
        <f t="shared" si="10"/>
        <v>0</v>
      </c>
      <c r="O22" s="13">
        <v>0</v>
      </c>
      <c r="P22" s="13"/>
      <c r="Q22" s="13">
        <f t="shared" si="17"/>
        <v>0</v>
      </c>
      <c r="R22" s="13">
        <f t="shared" si="11"/>
        <v>7939.67</v>
      </c>
      <c r="S22" s="13">
        <f t="shared" si="12"/>
        <v>7939.67</v>
      </c>
      <c r="T22" s="13">
        <f t="shared" si="13"/>
        <v>942771.32000000007</v>
      </c>
      <c r="V22" s="24">
        <f t="shared" si="14"/>
        <v>-8.7396900000000005E-4</v>
      </c>
      <c r="W22" s="3">
        <f t="shared" si="18"/>
        <v>101988.82</v>
      </c>
      <c r="X22" s="3">
        <f t="shared" si="16"/>
        <v>101987.55</v>
      </c>
      <c r="Y22" s="3">
        <f t="shared" si="0"/>
        <v>101988.19</v>
      </c>
      <c r="Z22" s="3">
        <v>101039.46</v>
      </c>
      <c r="AA22" s="3">
        <f t="shared" si="1"/>
        <v>948.72999999999593</v>
      </c>
    </row>
    <row r="23" spans="1:27" x14ac:dyDescent="0.25">
      <c r="A23" s="30">
        <f t="shared" si="3"/>
        <v>20</v>
      </c>
      <c r="B23" s="31">
        <v>43368</v>
      </c>
      <c r="C23" s="30" t="s">
        <v>11</v>
      </c>
      <c r="D23" s="30" t="s">
        <v>11</v>
      </c>
      <c r="E23" s="30" t="s">
        <v>5</v>
      </c>
      <c r="F23" s="30" t="s">
        <v>11</v>
      </c>
      <c r="G23" s="14">
        <f t="shared" si="4"/>
        <v>942771.32000000007</v>
      </c>
      <c r="H23" s="11">
        <f t="shared" si="2"/>
        <v>0.1</v>
      </c>
      <c r="I23" s="12">
        <f t="shared" si="5"/>
        <v>31</v>
      </c>
      <c r="J23" s="13">
        <f t="shared" si="6"/>
        <v>8007.0980082227816</v>
      </c>
      <c r="K23" s="13">
        <f t="shared" si="7"/>
        <v>8007.1</v>
      </c>
      <c r="L23" s="13">
        <f t="shared" si="19"/>
        <v>8007.1</v>
      </c>
      <c r="M23" s="13">
        <f t="shared" si="9"/>
        <v>0</v>
      </c>
      <c r="N23" s="13">
        <f t="shared" si="10"/>
        <v>8007.1</v>
      </c>
      <c r="O23" s="13">
        <v>0</v>
      </c>
      <c r="P23" s="13"/>
      <c r="Q23" s="13">
        <f t="shared" si="17"/>
        <v>0</v>
      </c>
      <c r="R23" s="13">
        <f t="shared" si="11"/>
        <v>0</v>
      </c>
      <c r="S23" s="13">
        <f t="shared" si="12"/>
        <v>0</v>
      </c>
      <c r="T23" s="13">
        <f t="shared" si="13"/>
        <v>942771.32000000007</v>
      </c>
      <c r="V23" s="24">
        <f t="shared" si="14"/>
        <v>-1.9917770000000001E-3</v>
      </c>
      <c r="W23" s="3">
        <f t="shared" si="18"/>
        <v>101988.19</v>
      </c>
      <c r="X23" s="3">
        <f t="shared" si="16"/>
        <v>101987.55</v>
      </c>
      <c r="Y23" s="3">
        <f t="shared" si="0"/>
        <v>101987.87</v>
      </c>
      <c r="Z23" s="3">
        <v>101038.54</v>
      </c>
      <c r="AA23" s="3">
        <f t="shared" si="1"/>
        <v>949.33000000000175</v>
      </c>
    </row>
    <row r="24" spans="1:27" x14ac:dyDescent="0.25">
      <c r="A24" s="30">
        <f t="shared" si="3"/>
        <v>21</v>
      </c>
      <c r="B24" s="31">
        <v>43398</v>
      </c>
      <c r="C24" s="30" t="s">
        <v>11</v>
      </c>
      <c r="D24" s="30" t="s">
        <v>11</v>
      </c>
      <c r="E24" s="30" t="s">
        <v>11</v>
      </c>
      <c r="F24" s="30" t="s">
        <v>5</v>
      </c>
      <c r="G24" s="14">
        <f t="shared" si="4"/>
        <v>942771.32000000007</v>
      </c>
      <c r="H24" s="11">
        <f t="shared" si="2"/>
        <v>0.1</v>
      </c>
      <c r="I24" s="12">
        <f t="shared" si="5"/>
        <v>30</v>
      </c>
      <c r="J24" s="13">
        <f t="shared" si="6"/>
        <v>7748.8033780860151</v>
      </c>
      <c r="K24" s="13">
        <f t="shared" si="7"/>
        <v>7748.8</v>
      </c>
      <c r="L24" s="13">
        <f t="shared" si="19"/>
        <v>7748.8</v>
      </c>
      <c r="M24" s="13">
        <f t="shared" si="9"/>
        <v>37167.39</v>
      </c>
      <c r="N24" s="13">
        <f t="shared" si="10"/>
        <v>44916.19</v>
      </c>
      <c r="O24" s="13">
        <v>0</v>
      </c>
      <c r="P24" s="13"/>
      <c r="Q24" s="13">
        <f t="shared" si="17"/>
        <v>0</v>
      </c>
      <c r="R24" s="13">
        <f t="shared" si="11"/>
        <v>0</v>
      </c>
      <c r="S24" s="13">
        <f t="shared" si="12"/>
        <v>0</v>
      </c>
      <c r="T24" s="13">
        <f t="shared" si="13"/>
        <v>905603.93</v>
      </c>
      <c r="V24" s="24">
        <f t="shared" si="14"/>
        <v>3.3780860000000002E-3</v>
      </c>
      <c r="W24" s="3">
        <f t="shared" si="18"/>
        <v>101987.87</v>
      </c>
      <c r="X24" s="3">
        <f t="shared" si="16"/>
        <v>101987.55</v>
      </c>
      <c r="Y24" s="3">
        <f t="shared" si="0"/>
        <v>101987.71</v>
      </c>
      <c r="Z24" s="3">
        <v>101038.05</v>
      </c>
      <c r="AA24" s="3">
        <f t="shared" si="1"/>
        <v>949.66000000000349</v>
      </c>
    </row>
    <row r="25" spans="1:27" x14ac:dyDescent="0.25">
      <c r="A25" s="30">
        <f t="shared" si="3"/>
        <v>22</v>
      </c>
      <c r="B25" s="31">
        <v>43429</v>
      </c>
      <c r="C25" s="30" t="s">
        <v>11</v>
      </c>
      <c r="D25" s="30" t="s">
        <v>11</v>
      </c>
      <c r="E25" s="30" t="s">
        <v>5</v>
      </c>
      <c r="F25" s="30" t="s">
        <v>11</v>
      </c>
      <c r="G25" s="14">
        <f t="shared" si="4"/>
        <v>905603.93</v>
      </c>
      <c r="H25" s="11">
        <f t="shared" si="2"/>
        <v>0.1</v>
      </c>
      <c r="I25" s="12">
        <f t="shared" si="5"/>
        <v>31</v>
      </c>
      <c r="J25" s="13">
        <f t="shared" si="6"/>
        <v>7691.4340164421656</v>
      </c>
      <c r="K25" s="13">
        <f t="shared" si="7"/>
        <v>7691.43</v>
      </c>
      <c r="L25" s="13">
        <f t="shared" si="19"/>
        <v>7691.43</v>
      </c>
      <c r="M25" s="13">
        <f t="shared" si="9"/>
        <v>0</v>
      </c>
      <c r="N25" s="13">
        <f t="shared" si="10"/>
        <v>7691.43</v>
      </c>
      <c r="O25" s="13">
        <v>0</v>
      </c>
      <c r="P25" s="13"/>
      <c r="Q25" s="13">
        <f t="shared" si="17"/>
        <v>0</v>
      </c>
      <c r="R25" s="13">
        <f t="shared" si="11"/>
        <v>0</v>
      </c>
      <c r="S25" s="13">
        <f t="shared" si="12"/>
        <v>0</v>
      </c>
      <c r="T25" s="13">
        <f t="shared" si="13"/>
        <v>905603.93</v>
      </c>
      <c r="V25" s="24">
        <f t="shared" si="14"/>
        <v>4.0164420000000003E-3</v>
      </c>
      <c r="W25" s="3">
        <f t="shared" si="18"/>
        <v>101987.71</v>
      </c>
      <c r="X25" s="3">
        <f t="shared" si="16"/>
        <v>101987.55</v>
      </c>
      <c r="Y25" s="3">
        <f t="shared" si="0"/>
        <v>101987.63</v>
      </c>
      <c r="Z25" s="3">
        <v>101038.26</v>
      </c>
      <c r="AA25" s="3">
        <f t="shared" si="1"/>
        <v>949.3700000000099</v>
      </c>
    </row>
    <row r="26" spans="1:27" x14ac:dyDescent="0.25">
      <c r="A26" s="30">
        <f t="shared" si="3"/>
        <v>23</v>
      </c>
      <c r="B26" s="31">
        <v>43459</v>
      </c>
      <c r="C26" s="30" t="s">
        <v>11</v>
      </c>
      <c r="D26" s="30" t="s">
        <v>11</v>
      </c>
      <c r="E26" s="30" t="s">
        <v>5</v>
      </c>
      <c r="F26" s="30" t="s">
        <v>11</v>
      </c>
      <c r="G26" s="14">
        <f t="shared" si="4"/>
        <v>905603.93</v>
      </c>
      <c r="H26" s="11">
        <f t="shared" si="2"/>
        <v>0.1</v>
      </c>
      <c r="I26" s="12">
        <f t="shared" si="5"/>
        <v>30</v>
      </c>
      <c r="J26" s="13">
        <f t="shared" si="6"/>
        <v>7443.3239890447412</v>
      </c>
      <c r="K26" s="13">
        <f t="shared" si="7"/>
        <v>7443.32</v>
      </c>
      <c r="L26" s="13">
        <f t="shared" si="19"/>
        <v>7443.32</v>
      </c>
      <c r="M26" s="13">
        <f t="shared" si="9"/>
        <v>0</v>
      </c>
      <c r="N26" s="13">
        <f t="shared" si="10"/>
        <v>7443.32</v>
      </c>
      <c r="O26" s="13">
        <v>0</v>
      </c>
      <c r="P26" s="13"/>
      <c r="Q26" s="13">
        <f t="shared" si="17"/>
        <v>0</v>
      </c>
      <c r="R26" s="13">
        <f t="shared" si="11"/>
        <v>0</v>
      </c>
      <c r="S26" s="13">
        <f t="shared" si="12"/>
        <v>0</v>
      </c>
      <c r="T26" s="13">
        <f t="shared" si="13"/>
        <v>905603.93</v>
      </c>
      <c r="V26" s="24">
        <f t="shared" si="14"/>
        <v>3.9890450000000001E-3</v>
      </c>
      <c r="W26" s="3">
        <f t="shared" si="18"/>
        <v>101987.63</v>
      </c>
      <c r="X26" s="3">
        <f t="shared" si="16"/>
        <v>101987.55</v>
      </c>
      <c r="Y26" s="3">
        <f t="shared" si="0"/>
        <v>101987.59</v>
      </c>
      <c r="Z26" s="3">
        <v>101038.15</v>
      </c>
      <c r="AA26" s="3">
        <f t="shared" si="1"/>
        <v>949.44000000000233</v>
      </c>
    </row>
    <row r="27" spans="1:27" x14ac:dyDescent="0.25">
      <c r="A27" s="30">
        <f t="shared" si="3"/>
        <v>24</v>
      </c>
      <c r="B27" s="31">
        <v>43490</v>
      </c>
      <c r="C27" s="30" t="s">
        <v>11</v>
      </c>
      <c r="D27" s="30" t="s">
        <v>11</v>
      </c>
      <c r="E27" s="30" t="s">
        <v>5</v>
      </c>
      <c r="F27" s="30" t="s">
        <v>5</v>
      </c>
      <c r="G27" s="14">
        <f t="shared" si="4"/>
        <v>905603.93</v>
      </c>
      <c r="H27" s="11">
        <f t="shared" si="2"/>
        <v>0.1</v>
      </c>
      <c r="I27" s="12">
        <f t="shared" si="5"/>
        <v>31</v>
      </c>
      <c r="J27" s="13">
        <f t="shared" si="6"/>
        <v>7691.434627401165</v>
      </c>
      <c r="K27" s="13">
        <f t="shared" si="7"/>
        <v>7691.43</v>
      </c>
      <c r="L27" s="13">
        <f t="shared" si="19"/>
        <v>7691.43</v>
      </c>
      <c r="M27" s="13">
        <f t="shared" si="9"/>
        <v>37224.76</v>
      </c>
      <c r="N27" s="13">
        <f t="shared" si="10"/>
        <v>44916.19</v>
      </c>
      <c r="O27" s="13">
        <v>0</v>
      </c>
      <c r="P27" s="13"/>
      <c r="Q27" s="13">
        <f t="shared" si="17"/>
        <v>0</v>
      </c>
      <c r="R27" s="13">
        <f t="shared" si="11"/>
        <v>0</v>
      </c>
      <c r="S27" s="13">
        <f t="shared" si="12"/>
        <v>0</v>
      </c>
      <c r="T27" s="13">
        <f t="shared" si="13"/>
        <v>868379.17</v>
      </c>
      <c r="V27" s="24">
        <f t="shared" si="14"/>
        <v>4.6274009999999997E-3</v>
      </c>
      <c r="W27" s="3">
        <f t="shared" si="18"/>
        <v>101987.59</v>
      </c>
      <c r="X27" s="3">
        <f t="shared" si="16"/>
        <v>101987.55</v>
      </c>
      <c r="Y27" s="3">
        <f t="shared" si="0"/>
        <v>101987.57</v>
      </c>
      <c r="Z27" s="3">
        <v>101038.05</v>
      </c>
      <c r="AA27" s="3">
        <f t="shared" si="1"/>
        <v>949.52000000000407</v>
      </c>
    </row>
    <row r="28" spans="1:27" x14ac:dyDescent="0.25">
      <c r="A28" s="30">
        <f t="shared" si="3"/>
        <v>25</v>
      </c>
      <c r="B28" s="31">
        <v>43521</v>
      </c>
      <c r="C28" s="30" t="s">
        <v>11</v>
      </c>
      <c r="D28" s="30" t="s">
        <v>11</v>
      </c>
      <c r="E28" s="30" t="s">
        <v>5</v>
      </c>
      <c r="F28" s="30" t="s">
        <v>11</v>
      </c>
      <c r="G28" s="14">
        <f t="shared" si="4"/>
        <v>868379.17</v>
      </c>
      <c r="H28" s="11">
        <f t="shared" si="2"/>
        <v>0.1</v>
      </c>
      <c r="I28" s="12">
        <f t="shared" si="5"/>
        <v>31</v>
      </c>
      <c r="J28" s="13">
        <f t="shared" si="6"/>
        <v>7375.2797698667555</v>
      </c>
      <c r="K28" s="13">
        <f t="shared" si="7"/>
        <v>7375.28</v>
      </c>
      <c r="L28" s="13">
        <f t="shared" si="19"/>
        <v>7375.28</v>
      </c>
      <c r="M28" s="13">
        <f t="shared" si="9"/>
        <v>0</v>
      </c>
      <c r="N28" s="13">
        <f t="shared" si="10"/>
        <v>7375.28</v>
      </c>
      <c r="O28" s="13">
        <v>0</v>
      </c>
      <c r="P28" s="13"/>
      <c r="Q28" s="13">
        <f t="shared" si="17"/>
        <v>0</v>
      </c>
      <c r="R28" s="13">
        <f t="shared" si="11"/>
        <v>0</v>
      </c>
      <c r="S28" s="13">
        <f t="shared" si="12"/>
        <v>0</v>
      </c>
      <c r="T28" s="13">
        <f t="shared" si="13"/>
        <v>868379.17</v>
      </c>
      <c r="V28" s="24">
        <f t="shared" si="14"/>
        <v>-2.3013299999999999E-4</v>
      </c>
    </row>
    <row r="29" spans="1:27" x14ac:dyDescent="0.25">
      <c r="A29" s="30">
        <f t="shared" si="3"/>
        <v>26</v>
      </c>
      <c r="B29" s="31">
        <v>43549</v>
      </c>
      <c r="C29" s="30" t="s">
        <v>11</v>
      </c>
      <c r="D29" s="30" t="s">
        <v>11</v>
      </c>
      <c r="E29" s="30" t="s">
        <v>5</v>
      </c>
      <c r="F29" s="30" t="s">
        <v>11</v>
      </c>
      <c r="G29" s="14">
        <f t="shared" si="4"/>
        <v>868379.17</v>
      </c>
      <c r="H29" s="11">
        <f t="shared" si="2"/>
        <v>0.1</v>
      </c>
      <c r="I29" s="12">
        <f t="shared" si="5"/>
        <v>28</v>
      </c>
      <c r="J29" s="13">
        <f t="shared" si="6"/>
        <v>6661.5386082231662</v>
      </c>
      <c r="K29" s="13">
        <f t="shared" si="7"/>
        <v>6661.54</v>
      </c>
      <c r="L29" s="13">
        <f t="shared" si="19"/>
        <v>6661.54</v>
      </c>
      <c r="M29" s="13">
        <f t="shared" si="9"/>
        <v>0</v>
      </c>
      <c r="N29" s="13">
        <f t="shared" si="10"/>
        <v>6661.54</v>
      </c>
      <c r="O29" s="13">
        <v>0</v>
      </c>
      <c r="P29" s="13"/>
      <c r="Q29" s="13">
        <f t="shared" si="17"/>
        <v>0</v>
      </c>
      <c r="R29" s="13">
        <f t="shared" si="11"/>
        <v>0</v>
      </c>
      <c r="S29" s="13">
        <f t="shared" si="12"/>
        <v>0</v>
      </c>
      <c r="T29" s="13">
        <f t="shared" si="13"/>
        <v>868379.17</v>
      </c>
      <c r="V29" s="24">
        <f t="shared" si="14"/>
        <v>-1.3917770000000001E-3</v>
      </c>
    </row>
    <row r="30" spans="1:27" x14ac:dyDescent="0.25">
      <c r="A30" s="30">
        <f t="shared" si="3"/>
        <v>27</v>
      </c>
      <c r="B30" s="31">
        <v>43580</v>
      </c>
      <c r="C30" s="30" t="s">
        <v>11</v>
      </c>
      <c r="D30" s="30" t="s">
        <v>11</v>
      </c>
      <c r="E30" s="30" t="s">
        <v>5</v>
      </c>
      <c r="F30" s="30" t="s">
        <v>5</v>
      </c>
      <c r="G30" s="14">
        <f t="shared" si="4"/>
        <v>868379.17</v>
      </c>
      <c r="H30" s="11">
        <f t="shared" si="2"/>
        <v>0.1</v>
      </c>
      <c r="I30" s="12">
        <f t="shared" si="5"/>
        <v>31</v>
      </c>
      <c r="J30" s="13">
        <f t="shared" si="6"/>
        <v>7375.2737506887552</v>
      </c>
      <c r="K30" s="13">
        <f t="shared" si="7"/>
        <v>7375.27</v>
      </c>
      <c r="L30" s="13">
        <f t="shared" si="19"/>
        <v>7375.27</v>
      </c>
      <c r="M30" s="13">
        <f t="shared" si="9"/>
        <v>37540.92</v>
      </c>
      <c r="N30" s="13">
        <f t="shared" si="10"/>
        <v>44916.19</v>
      </c>
      <c r="O30" s="13">
        <v>0</v>
      </c>
      <c r="P30" s="13"/>
      <c r="Q30" s="13">
        <f t="shared" si="17"/>
        <v>0</v>
      </c>
      <c r="R30" s="13">
        <f t="shared" si="11"/>
        <v>0</v>
      </c>
      <c r="S30" s="13">
        <f t="shared" si="12"/>
        <v>0</v>
      </c>
      <c r="T30" s="13">
        <f t="shared" si="13"/>
        <v>830838.25</v>
      </c>
      <c r="V30" s="24">
        <f t="shared" si="14"/>
        <v>3.7506890000000002E-3</v>
      </c>
    </row>
    <row r="31" spans="1:27" x14ac:dyDescent="0.25">
      <c r="A31" s="30">
        <f t="shared" si="3"/>
        <v>28</v>
      </c>
      <c r="B31" s="31">
        <v>43610</v>
      </c>
      <c r="C31" s="30" t="s">
        <v>11</v>
      </c>
      <c r="D31" s="30" t="s">
        <v>11</v>
      </c>
      <c r="E31" s="30" t="s">
        <v>5</v>
      </c>
      <c r="F31" s="30" t="s">
        <v>11</v>
      </c>
      <c r="G31" s="14">
        <f t="shared" si="4"/>
        <v>830838.25</v>
      </c>
      <c r="H31" s="11">
        <f t="shared" si="2"/>
        <v>0.1</v>
      </c>
      <c r="I31" s="12">
        <f t="shared" si="5"/>
        <v>30</v>
      </c>
      <c r="J31" s="13">
        <f t="shared" si="6"/>
        <v>6828.8112849355766</v>
      </c>
      <c r="K31" s="13">
        <f t="shared" si="7"/>
        <v>6828.81</v>
      </c>
      <c r="L31" s="13">
        <f t="shared" si="19"/>
        <v>6828.81</v>
      </c>
      <c r="M31" s="13">
        <f t="shared" si="9"/>
        <v>0</v>
      </c>
      <c r="N31" s="13">
        <f t="shared" si="10"/>
        <v>6828.81</v>
      </c>
      <c r="O31" s="13">
        <v>0</v>
      </c>
      <c r="P31" s="13"/>
      <c r="Q31" s="13">
        <f t="shared" si="17"/>
        <v>0</v>
      </c>
      <c r="R31" s="13">
        <f t="shared" si="11"/>
        <v>0</v>
      </c>
      <c r="S31" s="13">
        <f t="shared" si="12"/>
        <v>0</v>
      </c>
      <c r="T31" s="13">
        <f t="shared" si="13"/>
        <v>830838.25</v>
      </c>
      <c r="V31" s="24">
        <f t="shared" si="14"/>
        <v>1.284936E-3</v>
      </c>
    </row>
    <row r="32" spans="1:27" x14ac:dyDescent="0.25">
      <c r="A32" s="29">
        <f t="shared" si="3"/>
        <v>29</v>
      </c>
      <c r="B32" s="32">
        <v>43641</v>
      </c>
      <c r="C32" s="29" t="s">
        <v>11</v>
      </c>
      <c r="D32" s="29" t="s">
        <v>5</v>
      </c>
      <c r="E32" s="29" t="s">
        <v>11</v>
      </c>
      <c r="F32" s="29" t="s">
        <v>11</v>
      </c>
      <c r="G32" s="14">
        <f t="shared" si="4"/>
        <v>830838.25</v>
      </c>
      <c r="H32" s="11">
        <f t="shared" si="2"/>
        <v>0.1</v>
      </c>
      <c r="I32" s="12">
        <f t="shared" si="5"/>
        <v>31</v>
      </c>
      <c r="J32" s="13">
        <f t="shared" si="6"/>
        <v>7056.4357369907948</v>
      </c>
      <c r="K32" s="13">
        <f t="shared" si="7"/>
        <v>7056.44</v>
      </c>
      <c r="L32" s="13">
        <f t="shared" si="19"/>
        <v>0</v>
      </c>
      <c r="M32" s="13">
        <f t="shared" si="9"/>
        <v>0</v>
      </c>
      <c r="N32" s="13">
        <f t="shared" si="10"/>
        <v>0</v>
      </c>
      <c r="O32" s="13">
        <v>0</v>
      </c>
      <c r="P32" s="13"/>
      <c r="Q32" s="13">
        <f t="shared" si="17"/>
        <v>0</v>
      </c>
      <c r="R32" s="13">
        <f t="shared" si="11"/>
        <v>7056.44</v>
      </c>
      <c r="S32" s="13">
        <f t="shared" si="12"/>
        <v>7056.44</v>
      </c>
      <c r="T32" s="13">
        <f t="shared" si="13"/>
        <v>837894.69</v>
      </c>
      <c r="V32" s="24">
        <f t="shared" si="14"/>
        <v>-4.2630089999999999E-3</v>
      </c>
    </row>
    <row r="33" spans="1:22" x14ac:dyDescent="0.25">
      <c r="A33" s="30">
        <f t="shared" si="3"/>
        <v>30</v>
      </c>
      <c r="B33" s="31">
        <v>43671</v>
      </c>
      <c r="C33" s="30" t="s">
        <v>11</v>
      </c>
      <c r="D33" s="30" t="s">
        <v>11</v>
      </c>
      <c r="E33" s="30" t="s">
        <v>5</v>
      </c>
      <c r="F33" s="30" t="s">
        <v>5</v>
      </c>
      <c r="G33" s="14">
        <f t="shared" si="4"/>
        <v>837894.69</v>
      </c>
      <c r="H33" s="11">
        <f t="shared" si="2"/>
        <v>0.1</v>
      </c>
      <c r="I33" s="12">
        <f t="shared" si="5"/>
        <v>30</v>
      </c>
      <c r="J33" s="13">
        <f t="shared" si="6"/>
        <v>6886.801408223876</v>
      </c>
      <c r="K33" s="13">
        <f t="shared" si="7"/>
        <v>6886.8</v>
      </c>
      <c r="L33" s="13">
        <f t="shared" si="19"/>
        <v>6886.8</v>
      </c>
      <c r="M33" s="13">
        <f t="shared" si="9"/>
        <v>38029.39</v>
      </c>
      <c r="N33" s="13">
        <f t="shared" si="10"/>
        <v>44916.19</v>
      </c>
      <c r="O33" s="13">
        <v>0</v>
      </c>
      <c r="P33" s="13"/>
      <c r="Q33" s="13">
        <f t="shared" si="17"/>
        <v>0</v>
      </c>
      <c r="R33" s="13">
        <f t="shared" si="11"/>
        <v>0</v>
      </c>
      <c r="S33" s="13">
        <f t="shared" si="12"/>
        <v>0</v>
      </c>
      <c r="T33" s="13">
        <f t="shared" si="13"/>
        <v>799865.29999999993</v>
      </c>
      <c r="V33" s="24">
        <f t="shared" si="14"/>
        <v>1.408224E-3</v>
      </c>
    </row>
    <row r="34" spans="1:22" x14ac:dyDescent="0.25">
      <c r="A34" s="30">
        <f t="shared" si="3"/>
        <v>31</v>
      </c>
      <c r="B34" s="31">
        <v>43702</v>
      </c>
      <c r="C34" s="30" t="s">
        <v>11</v>
      </c>
      <c r="D34" s="30" t="s">
        <v>11</v>
      </c>
      <c r="E34" s="30" t="s">
        <v>5</v>
      </c>
      <c r="F34" s="30" t="s">
        <v>11</v>
      </c>
      <c r="G34" s="14">
        <f t="shared" si="4"/>
        <v>799865.29999999993</v>
      </c>
      <c r="H34" s="11">
        <f t="shared" si="2"/>
        <v>0.1</v>
      </c>
      <c r="I34" s="12">
        <f t="shared" si="5"/>
        <v>31</v>
      </c>
      <c r="J34" s="13">
        <f t="shared" si="6"/>
        <v>6793.3779287719462</v>
      </c>
      <c r="K34" s="13">
        <f t="shared" si="7"/>
        <v>6793.38</v>
      </c>
      <c r="L34" s="13">
        <f t="shared" si="19"/>
        <v>6793.38</v>
      </c>
      <c r="M34" s="13">
        <f t="shared" si="9"/>
        <v>0</v>
      </c>
      <c r="N34" s="13">
        <f t="shared" si="10"/>
        <v>6793.38</v>
      </c>
      <c r="O34" s="13">
        <v>0</v>
      </c>
      <c r="P34" s="13"/>
      <c r="Q34" s="13">
        <f t="shared" si="17"/>
        <v>0</v>
      </c>
      <c r="R34" s="13">
        <f t="shared" si="11"/>
        <v>0</v>
      </c>
      <c r="S34" s="13">
        <f t="shared" si="12"/>
        <v>0</v>
      </c>
      <c r="T34" s="13">
        <f t="shared" si="13"/>
        <v>799865.29999999993</v>
      </c>
      <c r="V34" s="24">
        <f t="shared" si="14"/>
        <v>-2.071228E-3</v>
      </c>
    </row>
    <row r="35" spans="1:22" x14ac:dyDescent="0.25">
      <c r="A35" s="30">
        <f t="shared" si="3"/>
        <v>32</v>
      </c>
      <c r="B35" s="31">
        <v>43733</v>
      </c>
      <c r="C35" s="30" t="s">
        <v>11</v>
      </c>
      <c r="D35" s="30" t="s">
        <v>11</v>
      </c>
      <c r="E35" s="30" t="s">
        <v>5</v>
      </c>
      <c r="F35" s="30" t="s">
        <v>11</v>
      </c>
      <c r="G35" s="14">
        <f t="shared" si="4"/>
        <v>799865.29999999993</v>
      </c>
      <c r="H35" s="11">
        <f t="shared" si="2"/>
        <v>0.1</v>
      </c>
      <c r="I35" s="12">
        <f t="shared" si="5"/>
        <v>31</v>
      </c>
      <c r="J35" s="13">
        <f t="shared" si="6"/>
        <v>6793.3744493199456</v>
      </c>
      <c r="K35" s="13">
        <f t="shared" si="7"/>
        <v>6793.37</v>
      </c>
      <c r="L35" s="13">
        <f t="shared" si="19"/>
        <v>6793.37</v>
      </c>
      <c r="M35" s="13">
        <f t="shared" si="9"/>
        <v>0</v>
      </c>
      <c r="N35" s="13">
        <f t="shared" si="10"/>
        <v>6793.37</v>
      </c>
      <c r="O35" s="13">
        <v>0</v>
      </c>
      <c r="P35" s="13"/>
      <c r="Q35" s="13">
        <f t="shared" si="17"/>
        <v>0</v>
      </c>
      <c r="R35" s="13">
        <f t="shared" si="11"/>
        <v>0</v>
      </c>
      <c r="S35" s="13">
        <f t="shared" si="12"/>
        <v>0</v>
      </c>
      <c r="T35" s="13">
        <f t="shared" si="13"/>
        <v>799865.29999999993</v>
      </c>
      <c r="V35" s="24">
        <f t="shared" si="14"/>
        <v>4.4493199999999997E-3</v>
      </c>
    </row>
    <row r="36" spans="1:22" x14ac:dyDescent="0.25">
      <c r="A36" s="29">
        <f t="shared" si="3"/>
        <v>33</v>
      </c>
      <c r="B36" s="32">
        <v>43763</v>
      </c>
      <c r="C36" s="29" t="s">
        <v>11</v>
      </c>
      <c r="D36" s="29" t="s">
        <v>5</v>
      </c>
      <c r="E36" s="29" t="s">
        <v>11</v>
      </c>
      <c r="F36" s="29" t="s">
        <v>11</v>
      </c>
      <c r="G36" s="14">
        <f t="shared" si="4"/>
        <v>799865.29999999993</v>
      </c>
      <c r="H36" s="11">
        <f t="shared" si="2"/>
        <v>0.1</v>
      </c>
      <c r="I36" s="12">
        <f t="shared" si="5"/>
        <v>30</v>
      </c>
      <c r="J36" s="13">
        <f t="shared" si="6"/>
        <v>6574.2397917857534</v>
      </c>
      <c r="K36" s="13">
        <f t="shared" si="7"/>
        <v>6574.24</v>
      </c>
      <c r="L36" s="13">
        <f t="shared" si="19"/>
        <v>0</v>
      </c>
      <c r="M36" s="13">
        <f t="shared" si="9"/>
        <v>0</v>
      </c>
      <c r="N36" s="13">
        <f t="shared" si="10"/>
        <v>0</v>
      </c>
      <c r="O36" s="13">
        <v>0</v>
      </c>
      <c r="P36" s="13"/>
      <c r="Q36" s="13">
        <f t="shared" si="17"/>
        <v>0</v>
      </c>
      <c r="R36" s="13">
        <f t="shared" si="11"/>
        <v>6574.24</v>
      </c>
      <c r="S36" s="13">
        <f t="shared" si="12"/>
        <v>6574.24</v>
      </c>
      <c r="T36" s="13">
        <f t="shared" si="13"/>
        <v>806439.53999999992</v>
      </c>
      <c r="V36" s="24">
        <f t="shared" si="14"/>
        <v>-2.08214E-4</v>
      </c>
    </row>
    <row r="37" spans="1:22" x14ac:dyDescent="0.25">
      <c r="A37" s="30">
        <f t="shared" si="3"/>
        <v>34</v>
      </c>
      <c r="B37" s="31">
        <v>43794</v>
      </c>
      <c r="C37" s="30" t="s">
        <v>11</v>
      </c>
      <c r="D37" s="30" t="s">
        <v>11</v>
      </c>
      <c r="E37" s="30" t="s">
        <v>5</v>
      </c>
      <c r="F37" s="30" t="s">
        <v>11</v>
      </c>
      <c r="G37" s="14">
        <f t="shared" si="4"/>
        <v>806439.53999999992</v>
      </c>
      <c r="H37" s="11">
        <f t="shared" si="2"/>
        <v>0.1</v>
      </c>
      <c r="I37" s="12">
        <f t="shared" si="5"/>
        <v>31</v>
      </c>
      <c r="J37" s="13">
        <f t="shared" si="6"/>
        <v>6849.2123232928498</v>
      </c>
      <c r="K37" s="13">
        <f t="shared" si="7"/>
        <v>6849.21</v>
      </c>
      <c r="L37" s="13">
        <f t="shared" si="19"/>
        <v>6849.2100000000009</v>
      </c>
      <c r="M37" s="13">
        <f t="shared" si="9"/>
        <v>0</v>
      </c>
      <c r="N37" s="13">
        <f t="shared" si="10"/>
        <v>6849.2100000000009</v>
      </c>
      <c r="O37" s="13">
        <v>0</v>
      </c>
      <c r="P37" s="13"/>
      <c r="Q37" s="13">
        <f t="shared" si="17"/>
        <v>0</v>
      </c>
      <c r="R37" s="13">
        <f t="shared" si="11"/>
        <v>0</v>
      </c>
      <c r="S37" s="13">
        <f t="shared" si="12"/>
        <v>0</v>
      </c>
      <c r="T37" s="13">
        <f t="shared" si="13"/>
        <v>806439.53999999992</v>
      </c>
      <c r="V37" s="24">
        <f t="shared" si="14"/>
        <v>2.3232930000000001E-3</v>
      </c>
    </row>
    <row r="38" spans="1:22" x14ac:dyDescent="0.25">
      <c r="A38" s="30">
        <f t="shared" si="3"/>
        <v>35</v>
      </c>
      <c r="B38" s="31">
        <v>43824</v>
      </c>
      <c r="C38" s="30" t="s">
        <v>11</v>
      </c>
      <c r="D38" s="30" t="s">
        <v>11</v>
      </c>
      <c r="E38" s="30" t="s">
        <v>5</v>
      </c>
      <c r="F38" s="30" t="s">
        <v>11</v>
      </c>
      <c r="G38" s="14">
        <f t="shared" si="4"/>
        <v>806439.53999999992</v>
      </c>
      <c r="H38" s="11">
        <f t="shared" si="2"/>
        <v>0.1</v>
      </c>
      <c r="I38" s="12">
        <f t="shared" si="5"/>
        <v>30</v>
      </c>
      <c r="J38" s="13">
        <f t="shared" si="6"/>
        <v>6628.2725150738224</v>
      </c>
      <c r="K38" s="13">
        <f t="shared" si="7"/>
        <v>6628.27</v>
      </c>
      <c r="L38" s="13">
        <f t="shared" si="19"/>
        <v>6628.27</v>
      </c>
      <c r="M38" s="13">
        <f t="shared" si="9"/>
        <v>0</v>
      </c>
      <c r="N38" s="13">
        <f t="shared" si="10"/>
        <v>6628.27</v>
      </c>
      <c r="O38" s="13">
        <v>0</v>
      </c>
      <c r="P38" s="13"/>
      <c r="Q38" s="13">
        <f t="shared" si="17"/>
        <v>0</v>
      </c>
      <c r="R38" s="13">
        <f t="shared" si="11"/>
        <v>0</v>
      </c>
      <c r="S38" s="13">
        <f t="shared" si="12"/>
        <v>0</v>
      </c>
      <c r="T38" s="13">
        <f t="shared" si="13"/>
        <v>806439.53999999992</v>
      </c>
      <c r="V38" s="24">
        <f t="shared" si="14"/>
        <v>2.515074E-3</v>
      </c>
    </row>
    <row r="39" spans="1:22" x14ac:dyDescent="0.25">
      <c r="A39" s="30">
        <f t="shared" si="3"/>
        <v>36</v>
      </c>
      <c r="B39" s="31">
        <v>43855</v>
      </c>
      <c r="C39" s="30" t="s">
        <v>11</v>
      </c>
      <c r="D39" s="30" t="s">
        <v>11</v>
      </c>
      <c r="E39" s="30" t="s">
        <v>5</v>
      </c>
      <c r="F39" s="30" t="s">
        <v>5</v>
      </c>
      <c r="G39" s="14">
        <f t="shared" si="4"/>
        <v>806439.53999999992</v>
      </c>
      <c r="H39" s="11">
        <f t="shared" si="2"/>
        <v>0.1</v>
      </c>
      <c r="I39" s="12">
        <f t="shared" si="5"/>
        <v>31</v>
      </c>
      <c r="J39" s="13">
        <f t="shared" si="6"/>
        <v>6849.21504658085</v>
      </c>
      <c r="K39" s="13">
        <f t="shared" si="7"/>
        <v>6849.22</v>
      </c>
      <c r="L39" s="13">
        <f t="shared" si="19"/>
        <v>6849.22</v>
      </c>
      <c r="M39" s="13">
        <f t="shared" si="9"/>
        <v>38066.97</v>
      </c>
      <c r="N39" s="13">
        <f t="shared" si="10"/>
        <v>44916.19</v>
      </c>
      <c r="O39" s="13">
        <v>0</v>
      </c>
      <c r="P39" s="13"/>
      <c r="Q39" s="13">
        <f t="shared" si="17"/>
        <v>0</v>
      </c>
      <c r="R39" s="13">
        <f t="shared" si="11"/>
        <v>0</v>
      </c>
      <c r="S39" s="13">
        <f t="shared" si="12"/>
        <v>0</v>
      </c>
      <c r="T39" s="13">
        <f t="shared" si="13"/>
        <v>768372.57</v>
      </c>
      <c r="V39" s="24">
        <f t="shared" si="14"/>
        <v>-4.9534189999999997E-3</v>
      </c>
    </row>
    <row r="40" spans="1:22" x14ac:dyDescent="0.25">
      <c r="A40" s="30">
        <f t="shared" si="3"/>
        <v>37</v>
      </c>
      <c r="B40" s="31">
        <v>43886</v>
      </c>
      <c r="C40" s="30" t="s">
        <v>11</v>
      </c>
      <c r="D40" s="30" t="s">
        <v>11</v>
      </c>
      <c r="E40" s="30" t="s">
        <v>5</v>
      </c>
      <c r="F40" s="30" t="s">
        <v>11</v>
      </c>
      <c r="G40" s="14">
        <f t="shared" si="4"/>
        <v>768372.57</v>
      </c>
      <c r="H40" s="11">
        <f t="shared" si="2"/>
        <v>0.1</v>
      </c>
      <c r="I40" s="12">
        <f t="shared" si="5"/>
        <v>31</v>
      </c>
      <c r="J40" s="13">
        <f t="shared" si="6"/>
        <v>6525.8990657590812</v>
      </c>
      <c r="K40" s="13">
        <f t="shared" si="7"/>
        <v>6525.9</v>
      </c>
      <c r="L40" s="13">
        <f t="shared" si="19"/>
        <v>6525.9</v>
      </c>
      <c r="M40" s="13">
        <f t="shared" si="9"/>
        <v>0</v>
      </c>
      <c r="N40" s="13">
        <f t="shared" si="10"/>
        <v>6525.9</v>
      </c>
      <c r="O40" s="13">
        <v>0</v>
      </c>
      <c r="P40" s="13"/>
      <c r="Q40" s="13">
        <f t="shared" si="17"/>
        <v>0</v>
      </c>
      <c r="R40" s="13">
        <f t="shared" si="11"/>
        <v>0</v>
      </c>
      <c r="S40" s="13">
        <f t="shared" si="12"/>
        <v>0</v>
      </c>
      <c r="T40" s="13">
        <f t="shared" si="13"/>
        <v>768372.57</v>
      </c>
      <c r="V40" s="24">
        <f t="shared" si="14"/>
        <v>-9.3424100000000004E-4</v>
      </c>
    </row>
    <row r="41" spans="1:22" x14ac:dyDescent="0.25">
      <c r="A41" s="30">
        <f t="shared" si="3"/>
        <v>38</v>
      </c>
      <c r="B41" s="31">
        <v>43915</v>
      </c>
      <c r="C41" s="30" t="s">
        <v>11</v>
      </c>
      <c r="D41" s="30" t="s">
        <v>11</v>
      </c>
      <c r="E41" s="30" t="s">
        <v>5</v>
      </c>
      <c r="F41" s="30" t="s">
        <v>11</v>
      </c>
      <c r="G41" s="14">
        <f t="shared" si="4"/>
        <v>768372.57</v>
      </c>
      <c r="H41" s="11">
        <f t="shared" si="2"/>
        <v>0.1</v>
      </c>
      <c r="I41" s="12">
        <f t="shared" si="5"/>
        <v>29</v>
      </c>
      <c r="J41" s="13">
        <f t="shared" si="6"/>
        <v>6104.8770191836566</v>
      </c>
      <c r="K41" s="13">
        <f t="shared" si="7"/>
        <v>6104.88</v>
      </c>
      <c r="L41" s="13">
        <f t="shared" si="19"/>
        <v>6104.88</v>
      </c>
      <c r="M41" s="13">
        <f t="shared" si="9"/>
        <v>0</v>
      </c>
      <c r="N41" s="13">
        <f t="shared" si="10"/>
        <v>6104.88</v>
      </c>
      <c r="O41" s="13">
        <v>0</v>
      </c>
      <c r="P41" s="13"/>
      <c r="Q41" s="13">
        <f t="shared" si="17"/>
        <v>0</v>
      </c>
      <c r="R41" s="13">
        <f t="shared" si="11"/>
        <v>0</v>
      </c>
      <c r="S41" s="13">
        <f t="shared" si="12"/>
        <v>0</v>
      </c>
      <c r="T41" s="13">
        <f t="shared" si="13"/>
        <v>768372.57</v>
      </c>
      <c r="V41" s="24">
        <f t="shared" si="14"/>
        <v>-2.9808159999999998E-3</v>
      </c>
    </row>
    <row r="42" spans="1:22" x14ac:dyDescent="0.25">
      <c r="A42" s="30">
        <f t="shared" si="3"/>
        <v>39</v>
      </c>
      <c r="B42" s="31">
        <v>43946</v>
      </c>
      <c r="C42" s="30" t="s">
        <v>11</v>
      </c>
      <c r="D42" s="30" t="s">
        <v>11</v>
      </c>
      <c r="E42" s="30" t="s">
        <v>5</v>
      </c>
      <c r="F42" s="30" t="s">
        <v>5</v>
      </c>
      <c r="G42" s="14">
        <f t="shared" si="4"/>
        <v>768372.57</v>
      </c>
      <c r="H42" s="11">
        <f t="shared" si="2"/>
        <v>0.1</v>
      </c>
      <c r="I42" s="12">
        <f t="shared" si="5"/>
        <v>31</v>
      </c>
      <c r="J42" s="13">
        <f t="shared" si="6"/>
        <v>6525.9010383620816</v>
      </c>
      <c r="K42" s="13">
        <f t="shared" si="7"/>
        <v>6525.9</v>
      </c>
      <c r="L42" s="13">
        <f t="shared" si="19"/>
        <v>6525.9</v>
      </c>
      <c r="M42" s="13">
        <f t="shared" si="9"/>
        <v>38390.29</v>
      </c>
      <c r="N42" s="13">
        <f t="shared" si="10"/>
        <v>44916.19</v>
      </c>
      <c r="O42" s="13">
        <v>0</v>
      </c>
      <c r="P42" s="13"/>
      <c r="Q42" s="13">
        <f t="shared" si="17"/>
        <v>0</v>
      </c>
      <c r="R42" s="13">
        <f t="shared" si="11"/>
        <v>0</v>
      </c>
      <c r="S42" s="13">
        <f t="shared" si="12"/>
        <v>0</v>
      </c>
      <c r="T42" s="13">
        <f t="shared" si="13"/>
        <v>729982.27999999991</v>
      </c>
      <c r="V42" s="24">
        <f t="shared" si="14"/>
        <v>1.0383619999999999E-3</v>
      </c>
    </row>
    <row r="43" spans="1:22" x14ac:dyDescent="0.25">
      <c r="A43" s="30">
        <f t="shared" si="3"/>
        <v>40</v>
      </c>
      <c r="B43" s="31">
        <v>43976</v>
      </c>
      <c r="C43" s="30" t="s">
        <v>11</v>
      </c>
      <c r="D43" s="30" t="s">
        <v>11</v>
      </c>
      <c r="E43" s="30" t="s">
        <v>5</v>
      </c>
      <c r="F43" s="30" t="s">
        <v>11</v>
      </c>
      <c r="G43" s="14">
        <f t="shared" si="4"/>
        <v>729982.27999999991</v>
      </c>
      <c r="H43" s="11">
        <f t="shared" si="2"/>
        <v>0.1</v>
      </c>
      <c r="I43" s="12">
        <f t="shared" si="5"/>
        <v>30</v>
      </c>
      <c r="J43" s="13">
        <f t="shared" si="6"/>
        <v>5999.855394526383</v>
      </c>
      <c r="K43" s="13">
        <f t="shared" si="7"/>
        <v>5999.86</v>
      </c>
      <c r="L43" s="13">
        <f t="shared" si="19"/>
        <v>5999.86</v>
      </c>
      <c r="M43" s="13">
        <f t="shared" si="9"/>
        <v>0</v>
      </c>
      <c r="N43" s="13">
        <f t="shared" si="10"/>
        <v>5999.86</v>
      </c>
      <c r="O43" s="13">
        <v>0</v>
      </c>
      <c r="P43" s="13"/>
      <c r="Q43" s="13">
        <f t="shared" si="17"/>
        <v>0</v>
      </c>
      <c r="R43" s="13">
        <f t="shared" si="11"/>
        <v>0</v>
      </c>
      <c r="S43" s="13">
        <f t="shared" si="12"/>
        <v>0</v>
      </c>
      <c r="T43" s="13">
        <f t="shared" si="13"/>
        <v>729982.27999999991</v>
      </c>
      <c r="V43" s="24">
        <f t="shared" si="14"/>
        <v>-4.605474E-3</v>
      </c>
    </row>
    <row r="44" spans="1:22" x14ac:dyDescent="0.25">
      <c r="A44" s="29">
        <f t="shared" si="3"/>
        <v>41</v>
      </c>
      <c r="B44" s="32">
        <v>44007</v>
      </c>
      <c r="C44" s="29" t="s">
        <v>11</v>
      </c>
      <c r="D44" s="29" t="s">
        <v>5</v>
      </c>
      <c r="E44" s="29" t="s">
        <v>11</v>
      </c>
      <c r="F44" s="29" t="s">
        <v>11</v>
      </c>
      <c r="G44" s="14">
        <f t="shared" si="4"/>
        <v>729982.27999999991</v>
      </c>
      <c r="H44" s="11">
        <f t="shared" si="2"/>
        <v>0.1</v>
      </c>
      <c r="I44" s="12">
        <f t="shared" si="5"/>
        <v>31</v>
      </c>
      <c r="J44" s="13">
        <f t="shared" si="6"/>
        <v>6199.8448958958625</v>
      </c>
      <c r="K44" s="13">
        <f t="shared" si="7"/>
        <v>6199.84</v>
      </c>
      <c r="L44" s="13">
        <f t="shared" si="19"/>
        <v>0</v>
      </c>
      <c r="M44" s="13">
        <f t="shared" si="9"/>
        <v>0</v>
      </c>
      <c r="N44" s="13">
        <f t="shared" si="10"/>
        <v>0</v>
      </c>
      <c r="O44" s="13">
        <v>0</v>
      </c>
      <c r="P44" s="13"/>
      <c r="Q44" s="13">
        <f t="shared" si="17"/>
        <v>0</v>
      </c>
      <c r="R44" s="13">
        <f t="shared" si="11"/>
        <v>6199.84</v>
      </c>
      <c r="S44" s="13">
        <f t="shared" si="12"/>
        <v>6199.84</v>
      </c>
      <c r="T44" s="13">
        <f t="shared" si="13"/>
        <v>736182.11999999988</v>
      </c>
      <c r="V44" s="24">
        <f t="shared" si="14"/>
        <v>4.8958960000000003E-3</v>
      </c>
    </row>
    <row r="45" spans="1:22" x14ac:dyDescent="0.25">
      <c r="A45" s="30">
        <f t="shared" si="3"/>
        <v>42</v>
      </c>
      <c r="B45" s="31">
        <v>44037</v>
      </c>
      <c r="C45" s="30" t="s">
        <v>11</v>
      </c>
      <c r="D45" s="30" t="s">
        <v>11</v>
      </c>
      <c r="E45" s="30" t="s">
        <v>5</v>
      </c>
      <c r="F45" s="30" t="s">
        <v>5</v>
      </c>
      <c r="G45" s="14">
        <f t="shared" si="4"/>
        <v>736182.11999999988</v>
      </c>
      <c r="H45" s="11">
        <f t="shared" si="2"/>
        <v>0.1</v>
      </c>
      <c r="I45" s="12">
        <f t="shared" si="5"/>
        <v>30</v>
      </c>
      <c r="J45" s="13">
        <f t="shared" si="6"/>
        <v>6050.8168411014776</v>
      </c>
      <c r="K45" s="13">
        <f t="shared" si="7"/>
        <v>6050.82</v>
      </c>
      <c r="L45" s="13">
        <f t="shared" si="19"/>
        <v>6050.82</v>
      </c>
      <c r="M45" s="13">
        <f t="shared" si="9"/>
        <v>38865.370000000003</v>
      </c>
      <c r="N45" s="13">
        <f t="shared" si="10"/>
        <v>44916.19</v>
      </c>
      <c r="O45" s="13">
        <v>0</v>
      </c>
      <c r="P45" s="13"/>
      <c r="Q45" s="13">
        <f t="shared" si="17"/>
        <v>0</v>
      </c>
      <c r="R45" s="13">
        <f t="shared" si="11"/>
        <v>0</v>
      </c>
      <c r="S45" s="13">
        <f t="shared" si="12"/>
        <v>0</v>
      </c>
      <c r="T45" s="13">
        <f t="shared" si="13"/>
        <v>697316.74999999988</v>
      </c>
      <c r="V45" s="24">
        <f t="shared" si="14"/>
        <v>-3.1588990000000002E-3</v>
      </c>
    </row>
    <row r="46" spans="1:22" x14ac:dyDescent="0.25">
      <c r="A46" s="30">
        <f t="shared" si="3"/>
        <v>43</v>
      </c>
      <c r="B46" s="31">
        <v>44068</v>
      </c>
      <c r="C46" s="30" t="s">
        <v>11</v>
      </c>
      <c r="D46" s="30" t="s">
        <v>11</v>
      </c>
      <c r="E46" s="30" t="s">
        <v>5</v>
      </c>
      <c r="F46" s="30" t="s">
        <v>11</v>
      </c>
      <c r="G46" s="14">
        <f t="shared" si="4"/>
        <v>697316.74999999988</v>
      </c>
      <c r="H46" s="11">
        <f t="shared" si="2"/>
        <v>0.1</v>
      </c>
      <c r="I46" s="12">
        <f t="shared" si="5"/>
        <v>31</v>
      </c>
      <c r="J46" s="13">
        <f t="shared" si="6"/>
        <v>5922.413073977712</v>
      </c>
      <c r="K46" s="13">
        <f t="shared" si="7"/>
        <v>5922.41</v>
      </c>
      <c r="L46" s="13">
        <f t="shared" si="19"/>
        <v>5922.41</v>
      </c>
      <c r="M46" s="13">
        <f t="shared" si="9"/>
        <v>0</v>
      </c>
      <c r="N46" s="13">
        <f t="shared" si="10"/>
        <v>5922.41</v>
      </c>
      <c r="O46" s="13">
        <v>0</v>
      </c>
      <c r="P46" s="13"/>
      <c r="Q46" s="13">
        <f t="shared" si="17"/>
        <v>0</v>
      </c>
      <c r="R46" s="13">
        <f t="shared" si="11"/>
        <v>0</v>
      </c>
      <c r="S46" s="13">
        <f t="shared" si="12"/>
        <v>0</v>
      </c>
      <c r="T46" s="13">
        <f t="shared" si="13"/>
        <v>697316.74999999988</v>
      </c>
      <c r="V46" s="24">
        <f t="shared" si="14"/>
        <v>3.0739780000000002E-3</v>
      </c>
    </row>
    <row r="47" spans="1:22" x14ac:dyDescent="0.25">
      <c r="A47" s="30">
        <f t="shared" si="3"/>
        <v>44</v>
      </c>
      <c r="B47" s="31">
        <v>44099</v>
      </c>
      <c r="C47" s="30" t="s">
        <v>11</v>
      </c>
      <c r="D47" s="30" t="s">
        <v>11</v>
      </c>
      <c r="E47" s="30" t="s">
        <v>5</v>
      </c>
      <c r="F47" s="30" t="s">
        <v>11</v>
      </c>
      <c r="G47" s="14">
        <f t="shared" si="4"/>
        <v>697316.74999999988</v>
      </c>
      <c r="H47" s="11">
        <f t="shared" si="2"/>
        <v>0.1</v>
      </c>
      <c r="I47" s="12">
        <f t="shared" si="5"/>
        <v>31</v>
      </c>
      <c r="J47" s="13">
        <f t="shared" si="6"/>
        <v>5922.419306854712</v>
      </c>
      <c r="K47" s="13">
        <f t="shared" si="7"/>
        <v>5922.42</v>
      </c>
      <c r="L47" s="13">
        <f t="shared" si="19"/>
        <v>5922.42</v>
      </c>
      <c r="M47" s="13">
        <f t="shared" si="9"/>
        <v>0</v>
      </c>
      <c r="N47" s="13">
        <f t="shared" si="10"/>
        <v>5922.42</v>
      </c>
      <c r="O47" s="13">
        <v>0</v>
      </c>
      <c r="P47" s="13"/>
      <c r="Q47" s="13">
        <f t="shared" si="17"/>
        <v>0</v>
      </c>
      <c r="R47" s="13">
        <f t="shared" si="11"/>
        <v>0</v>
      </c>
      <c r="S47" s="13">
        <f t="shared" si="12"/>
        <v>0</v>
      </c>
      <c r="T47" s="13">
        <f t="shared" si="13"/>
        <v>697316.74999999988</v>
      </c>
      <c r="V47" s="24">
        <f t="shared" si="14"/>
        <v>-6.9314500000000005E-4</v>
      </c>
    </row>
    <row r="48" spans="1:22" x14ac:dyDescent="0.25">
      <c r="A48" s="29">
        <f t="shared" si="3"/>
        <v>45</v>
      </c>
      <c r="B48" s="32">
        <v>44129</v>
      </c>
      <c r="C48" s="29" t="s">
        <v>11</v>
      </c>
      <c r="D48" s="29" t="s">
        <v>5</v>
      </c>
      <c r="E48" s="29" t="s">
        <v>11</v>
      </c>
      <c r="F48" s="29" t="s">
        <v>11</v>
      </c>
      <c r="G48" s="14">
        <f t="shared" si="4"/>
        <v>697316.74999999988</v>
      </c>
      <c r="H48" s="11">
        <f t="shared" si="2"/>
        <v>0.1</v>
      </c>
      <c r="I48" s="12">
        <f t="shared" si="5"/>
        <v>30</v>
      </c>
      <c r="J48" s="13">
        <f t="shared" si="6"/>
        <v>5731.3698548002048</v>
      </c>
      <c r="K48" s="13">
        <f t="shared" si="7"/>
        <v>5731.37</v>
      </c>
      <c r="L48" s="13">
        <f t="shared" si="19"/>
        <v>0</v>
      </c>
      <c r="M48" s="13">
        <f t="shared" si="9"/>
        <v>0</v>
      </c>
      <c r="N48" s="13">
        <f t="shared" si="10"/>
        <v>0</v>
      </c>
      <c r="O48" s="13">
        <v>0</v>
      </c>
      <c r="P48" s="13"/>
      <c r="Q48" s="13">
        <f t="shared" si="17"/>
        <v>0</v>
      </c>
      <c r="R48" s="13">
        <f t="shared" si="11"/>
        <v>5731.37</v>
      </c>
      <c r="S48" s="13">
        <f t="shared" si="12"/>
        <v>5731.37</v>
      </c>
      <c r="T48" s="13">
        <f t="shared" si="13"/>
        <v>703048.11999999988</v>
      </c>
      <c r="V48" s="24">
        <f t="shared" si="14"/>
        <v>-1.4520000000000001E-4</v>
      </c>
    </row>
    <row r="49" spans="1:22" x14ac:dyDescent="0.25">
      <c r="A49" s="30">
        <f t="shared" si="3"/>
        <v>46</v>
      </c>
      <c r="B49" s="31">
        <v>44160</v>
      </c>
      <c r="C49" s="30" t="s">
        <v>11</v>
      </c>
      <c r="D49" s="30" t="s">
        <v>11</v>
      </c>
      <c r="E49" s="30" t="s">
        <v>5</v>
      </c>
      <c r="F49" s="30" t="s">
        <v>11</v>
      </c>
      <c r="G49" s="14">
        <f t="shared" si="4"/>
        <v>703048.11999999988</v>
      </c>
      <c r="H49" s="11">
        <f t="shared" si="2"/>
        <v>0.1</v>
      </c>
      <c r="I49" s="12">
        <f t="shared" si="5"/>
        <v>31</v>
      </c>
      <c r="J49" s="13">
        <f t="shared" si="6"/>
        <v>5971.0934767178078</v>
      </c>
      <c r="K49" s="13">
        <f t="shared" si="7"/>
        <v>5971.09</v>
      </c>
      <c r="L49" s="13">
        <f t="shared" si="19"/>
        <v>5971.0899999999992</v>
      </c>
      <c r="M49" s="13">
        <f t="shared" si="9"/>
        <v>0</v>
      </c>
      <c r="N49" s="13">
        <f t="shared" si="10"/>
        <v>5971.0899999999992</v>
      </c>
      <c r="O49" s="13">
        <v>0</v>
      </c>
      <c r="P49" s="13"/>
      <c r="Q49" s="13">
        <f t="shared" si="17"/>
        <v>0</v>
      </c>
      <c r="R49" s="13">
        <f t="shared" si="11"/>
        <v>0</v>
      </c>
      <c r="S49" s="13">
        <f t="shared" si="12"/>
        <v>0</v>
      </c>
      <c r="T49" s="13">
        <f t="shared" si="13"/>
        <v>703048.11999999988</v>
      </c>
      <c r="V49" s="24">
        <f t="shared" si="14"/>
        <v>3.4767180000000002E-3</v>
      </c>
    </row>
    <row r="50" spans="1:22" x14ac:dyDescent="0.25">
      <c r="A50" s="30">
        <f t="shared" si="3"/>
        <v>47</v>
      </c>
      <c r="B50" s="31">
        <v>44190</v>
      </c>
      <c r="C50" s="30" t="s">
        <v>11</v>
      </c>
      <c r="D50" s="30" t="s">
        <v>11</v>
      </c>
      <c r="E50" s="30" t="s">
        <v>5</v>
      </c>
      <c r="F50" s="30" t="s">
        <v>11</v>
      </c>
      <c r="G50" s="14">
        <f t="shared" si="4"/>
        <v>703048.11999999988</v>
      </c>
      <c r="H50" s="11">
        <f t="shared" si="2"/>
        <v>0.1</v>
      </c>
      <c r="I50" s="12">
        <f t="shared" si="5"/>
        <v>30</v>
      </c>
      <c r="J50" s="13">
        <f t="shared" si="6"/>
        <v>5778.4811753481363</v>
      </c>
      <c r="K50" s="13">
        <f t="shared" si="7"/>
        <v>5778.48</v>
      </c>
      <c r="L50" s="13">
        <f t="shared" si="19"/>
        <v>5778.48</v>
      </c>
      <c r="M50" s="13">
        <f t="shared" si="9"/>
        <v>0</v>
      </c>
      <c r="N50" s="13">
        <f t="shared" si="10"/>
        <v>5778.48</v>
      </c>
      <c r="O50" s="13">
        <v>0</v>
      </c>
      <c r="P50" s="13"/>
      <c r="Q50" s="13">
        <f t="shared" si="17"/>
        <v>0</v>
      </c>
      <c r="R50" s="13">
        <f t="shared" si="11"/>
        <v>0</v>
      </c>
      <c r="S50" s="13">
        <f t="shared" si="12"/>
        <v>0</v>
      </c>
      <c r="T50" s="13">
        <f t="shared" si="13"/>
        <v>703048.11999999988</v>
      </c>
      <c r="V50" s="24">
        <f t="shared" si="14"/>
        <v>1.1753480000000001E-3</v>
      </c>
    </row>
    <row r="51" spans="1:22" x14ac:dyDescent="0.25">
      <c r="A51" s="30">
        <f t="shared" si="3"/>
        <v>48</v>
      </c>
      <c r="B51" s="31">
        <v>44221</v>
      </c>
      <c r="C51" s="30" t="s">
        <v>11</v>
      </c>
      <c r="D51" s="30" t="s">
        <v>11</v>
      </c>
      <c r="E51" s="30" t="s">
        <v>5</v>
      </c>
      <c r="F51" s="30" t="s">
        <v>5</v>
      </c>
      <c r="G51" s="14">
        <f t="shared" si="4"/>
        <v>703048.11999999988</v>
      </c>
      <c r="H51" s="11">
        <f t="shared" si="2"/>
        <v>0.1</v>
      </c>
      <c r="I51" s="12">
        <f t="shared" si="5"/>
        <v>31</v>
      </c>
      <c r="J51" s="13">
        <f t="shared" si="6"/>
        <v>5971.0947972658078</v>
      </c>
      <c r="K51" s="13">
        <f t="shared" si="7"/>
        <v>5971.09</v>
      </c>
      <c r="L51" s="13">
        <f>J51+R50-S50</f>
        <v>5971.0947972658078</v>
      </c>
      <c r="M51" s="13">
        <f>T50</f>
        <v>703048.11999999988</v>
      </c>
      <c r="N51" s="13">
        <f>M51+L51</f>
        <v>709019.21479726571</v>
      </c>
      <c r="O51" s="13">
        <v>0</v>
      </c>
      <c r="P51" s="13"/>
      <c r="Q51" s="13">
        <f t="shared" si="17"/>
        <v>0</v>
      </c>
      <c r="R51" s="13">
        <f t="shared" si="11"/>
        <v>-4.797265807610529E-3</v>
      </c>
      <c r="S51" s="13">
        <f t="shared" si="12"/>
        <v>0</v>
      </c>
      <c r="T51" s="13">
        <f t="shared" si="13"/>
        <v>0</v>
      </c>
      <c r="V51" s="24">
        <f t="shared" si="14"/>
        <v>4.7972659999999997E-3</v>
      </c>
    </row>
    <row r="52" spans="1:22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6">
        <f>SUM(J3:J51)</f>
        <v>354755.49129332631</v>
      </c>
      <c r="K52" s="16"/>
      <c r="L52" s="16">
        <f>SUM(L3:L51)</f>
        <v>313070.08479726576</v>
      </c>
      <c r="M52" s="16">
        <f>SUM(M3:M51)</f>
        <v>1041685.3699999999</v>
      </c>
      <c r="N52" s="16">
        <f>SUM(N3:N51)</f>
        <v>1354755.4547972658</v>
      </c>
      <c r="O52" s="15"/>
      <c r="P52" s="15"/>
      <c r="Q52" s="16">
        <f>SUM(Q3:Q51)</f>
        <v>0</v>
      </c>
      <c r="R52" s="15"/>
      <c r="S52" s="16">
        <f>SUM(S3:S51)</f>
        <v>41685.370000000003</v>
      </c>
      <c r="T52" s="15"/>
    </row>
    <row r="55" spans="1:22" x14ac:dyDescent="0.25">
      <c r="N55" s="5"/>
    </row>
  </sheetData>
  <dataValidations count="2">
    <dataValidation type="list" allowBlank="1" showInputMessage="1" showErrorMessage="1" sqref="S1">
      <formula1>"DD, PS, FI, ET, NI"</formula1>
    </dataValidation>
    <dataValidation type="list" allowBlank="1" showInputMessage="1" showErrorMessage="1" sqref="H1">
      <formula1>"PD,AD"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3"/>
  <sheetViews>
    <sheetView topLeftCell="K1" workbookViewId="0">
      <pane ySplit="2" topLeftCell="A33" activePane="bottomLeft" state="frozen"/>
      <selection pane="bottomLeft" activeCell="W34" sqref="W34"/>
    </sheetView>
  </sheetViews>
  <sheetFormatPr defaultRowHeight="15" x14ac:dyDescent="0.25"/>
  <cols>
    <col min="1" max="1" width="5.5703125" style="1" bestFit="1" customWidth="1"/>
    <col min="2" max="2" width="10.140625" style="1" bestFit="1" customWidth="1"/>
    <col min="3" max="3" width="6.140625" style="1" bestFit="1" customWidth="1"/>
    <col min="4" max="4" width="4.28515625" style="1" bestFit="1" customWidth="1"/>
    <col min="5" max="5" width="7" style="1" bestFit="1" customWidth="1"/>
    <col min="6" max="6" width="4.42578125" style="1" bestFit="1" customWidth="1"/>
    <col min="7" max="7" width="13.7109375" style="1" bestFit="1" customWidth="1"/>
    <col min="8" max="8" width="7.140625" style="1" bestFit="1" customWidth="1"/>
    <col min="9" max="9" width="5.140625" style="1" bestFit="1" customWidth="1"/>
    <col min="10" max="10" width="18" style="1" bestFit="1" customWidth="1"/>
    <col min="11" max="11" width="18" style="1" customWidth="1"/>
    <col min="12" max="12" width="13.28515625" style="1" bestFit="1" customWidth="1"/>
    <col min="13" max="14" width="12.5703125" style="1" bestFit="1" customWidth="1"/>
    <col min="15" max="15" width="13.5703125" style="1" bestFit="1" customWidth="1"/>
    <col min="16" max="16" width="11" style="1" bestFit="1" customWidth="1"/>
    <col min="17" max="17" width="11" style="1" customWidth="1"/>
    <col min="18" max="18" width="11.140625" style="1" bestFit="1" customWidth="1"/>
    <col min="19" max="19" width="11" style="1" bestFit="1" customWidth="1"/>
    <col min="20" max="20" width="12.5703125" style="1" bestFit="1" customWidth="1"/>
    <col min="21" max="21" width="9.140625" style="1"/>
    <col min="22" max="22" width="10.7109375" style="1" bestFit="1" customWidth="1"/>
    <col min="23" max="23" width="12.5703125" style="1" bestFit="1" customWidth="1"/>
    <col min="24" max="27" width="11" style="1" bestFit="1" customWidth="1"/>
    <col min="28" max="16384" width="9.140625" style="1"/>
  </cols>
  <sheetData>
    <row r="1" spans="1:27" x14ac:dyDescent="0.25">
      <c r="G1" s="1" t="s">
        <v>21</v>
      </c>
      <c r="H1" s="17" t="s">
        <v>26</v>
      </c>
      <c r="J1" s="1" t="s">
        <v>18</v>
      </c>
      <c r="N1" s="3">
        <v>107354.31</v>
      </c>
      <c r="O1" s="5">
        <f>N1-N52</f>
        <v>-2.0000000091386028E-2</v>
      </c>
      <c r="Q1" s="3" t="s">
        <v>22</v>
      </c>
      <c r="R1" s="3">
        <v>10000</v>
      </c>
      <c r="S1" s="17" t="s">
        <v>30</v>
      </c>
      <c r="T1" s="4">
        <f>ROUND(IF(S1="FI",R1,IF(S1="NI",R1/5,IF(S1="ET",R1/48,0))),2)</f>
        <v>10000</v>
      </c>
      <c r="W1" s="4">
        <f>N52</f>
        <v>107354.33000000009</v>
      </c>
    </row>
    <row r="2" spans="1:27" s="2" customFormat="1" x14ac:dyDescent="0.25">
      <c r="A2" s="6" t="s">
        <v>3</v>
      </c>
      <c r="B2" s="7" t="s">
        <v>0</v>
      </c>
      <c r="C2" s="7" t="s">
        <v>19</v>
      </c>
      <c r="D2" s="7" t="s">
        <v>6</v>
      </c>
      <c r="E2" s="7" t="s">
        <v>13</v>
      </c>
      <c r="F2" s="7" t="s">
        <v>7</v>
      </c>
      <c r="G2" s="7" t="s">
        <v>14</v>
      </c>
      <c r="H2" s="7" t="s">
        <v>2</v>
      </c>
      <c r="I2" s="7" t="s">
        <v>1</v>
      </c>
      <c r="J2" s="7" t="s">
        <v>15</v>
      </c>
      <c r="K2" s="7" t="s">
        <v>28</v>
      </c>
      <c r="L2" s="7" t="s">
        <v>16</v>
      </c>
      <c r="M2" s="7" t="s">
        <v>10</v>
      </c>
      <c r="N2" s="7" t="s">
        <v>9</v>
      </c>
      <c r="O2" s="7" t="s">
        <v>8</v>
      </c>
      <c r="P2" s="7" t="s">
        <v>20</v>
      </c>
      <c r="Q2" s="7" t="s">
        <v>24</v>
      </c>
      <c r="R2" s="7" t="s">
        <v>17</v>
      </c>
      <c r="S2" s="7" t="s">
        <v>25</v>
      </c>
      <c r="T2" s="7" t="s">
        <v>4</v>
      </c>
      <c r="V2" s="2" t="s">
        <v>29</v>
      </c>
      <c r="W2" s="1" t="s">
        <v>38</v>
      </c>
      <c r="X2" s="1" t="s">
        <v>39</v>
      </c>
      <c r="Y2" s="1" t="s">
        <v>40</v>
      </c>
      <c r="Z2" s="1" t="s">
        <v>41</v>
      </c>
      <c r="AA2" s="1" t="s">
        <v>37</v>
      </c>
    </row>
    <row r="3" spans="1:27" x14ac:dyDescent="0.25">
      <c r="A3" s="8">
        <v>0</v>
      </c>
      <c r="B3" s="9">
        <v>42745</v>
      </c>
      <c r="C3" s="9"/>
      <c r="D3" s="8" t="s">
        <v>11</v>
      </c>
      <c r="E3" s="8" t="s">
        <v>11</v>
      </c>
      <c r="F3" s="8" t="s">
        <v>11</v>
      </c>
      <c r="G3" s="10">
        <v>0</v>
      </c>
      <c r="H3" s="11">
        <v>0.1</v>
      </c>
      <c r="I3" s="12">
        <v>0</v>
      </c>
      <c r="J3" s="13">
        <v>0</v>
      </c>
      <c r="K3" s="13"/>
      <c r="L3" s="13">
        <v>0</v>
      </c>
      <c r="M3" s="13">
        <v>0</v>
      </c>
      <c r="N3" s="13">
        <f>IF(F3&lt;&gt;"Y",0,IF(A3=24,(G3+L3),#REF!))</f>
        <v>0</v>
      </c>
      <c r="O3" s="13">
        <v>1100000</v>
      </c>
      <c r="P3" s="13">
        <v>100000</v>
      </c>
      <c r="Q3" s="13">
        <v>0</v>
      </c>
      <c r="R3" s="13">
        <v>0</v>
      </c>
      <c r="S3" s="13">
        <f>IF(D3="Y",R3,0)</f>
        <v>0</v>
      </c>
      <c r="T3" s="13">
        <f>IF(S1="PS",O3-P3+R1,O3-P3)</f>
        <v>1000000</v>
      </c>
      <c r="W3" s="3">
        <v>107461.41</v>
      </c>
      <c r="X3" s="3">
        <v>105981.54</v>
      </c>
      <c r="Y3" s="35">
        <f>ROUNDDOWN((W3+X3)/2,2)</f>
        <v>106721.47</v>
      </c>
      <c r="Z3" s="3">
        <v>0</v>
      </c>
      <c r="AA3" s="3">
        <f t="shared" ref="AA3:AA27" si="0">Y3-Z3</f>
        <v>106721.47</v>
      </c>
    </row>
    <row r="4" spans="1:27" x14ac:dyDescent="0.25">
      <c r="A4" s="18" t="s">
        <v>12</v>
      </c>
      <c r="B4" s="19">
        <v>42760</v>
      </c>
      <c r="C4" s="19" t="s">
        <v>11</v>
      </c>
      <c r="D4" s="18" t="s">
        <v>11</v>
      </c>
      <c r="E4" s="18" t="s">
        <v>5</v>
      </c>
      <c r="F4" s="18" t="s">
        <v>11</v>
      </c>
      <c r="G4" s="20">
        <f>T3</f>
        <v>1000000</v>
      </c>
      <c r="H4" s="21">
        <f>H3</f>
        <v>0.1</v>
      </c>
      <c r="I4" s="22">
        <f>IF($H$1="PD",(360*(YEAR(B4)-YEAR(B3)))+(30*(MONTH(B4)-MONTH(B3)))+(DAY(B4)-DAY(B3)),B4-B3)</f>
        <v>15</v>
      </c>
      <c r="J4" s="23">
        <f>G4*H3*I4/365</f>
        <v>4109.58904109589</v>
      </c>
      <c r="K4" s="23">
        <f>ROUND(J4,2)</f>
        <v>4109.59</v>
      </c>
      <c r="L4" s="23">
        <f>IF(F4="N",IF(E4="Y",K4+R3-S3,0),IF(N4&gt;=(K4+R3-S3),(K4+R3-S3),N4))</f>
        <v>4109.59</v>
      </c>
      <c r="M4" s="23">
        <f>N4-L4</f>
        <v>0</v>
      </c>
      <c r="N4" s="23">
        <f t="shared" ref="N4:N51" si="1">IF(F4="Y",$N$1,L4)</f>
        <v>4109.59</v>
      </c>
      <c r="O4" s="23">
        <v>0</v>
      </c>
      <c r="P4" s="23"/>
      <c r="Q4" s="23">
        <v>0</v>
      </c>
      <c r="R4" s="23">
        <f>R3-S3+K4-L4</f>
        <v>0</v>
      </c>
      <c r="S4" s="23">
        <f>IF(D4="Y",R4,0)</f>
        <v>0</v>
      </c>
      <c r="T4" s="23">
        <f>T3-M4+O4+S4-P4</f>
        <v>1000000</v>
      </c>
      <c r="V4" s="24">
        <f>ROUND(J4-K4,9)</f>
        <v>-9.5890400000000001E-4</v>
      </c>
      <c r="W4" s="3">
        <f>IF(Z3=0,Y3,IF(Z3&gt;Y3,W3,Y3))</f>
        <v>106721.47</v>
      </c>
      <c r="X4" s="3">
        <f>IF(W4=Y3,X3,Y3)</f>
        <v>105981.54</v>
      </c>
      <c r="Y4" s="35">
        <f t="shared" ref="Y4:Y27" si="2">ROUNDDOWN((W4+X4)/2,2)</f>
        <v>106351.5</v>
      </c>
      <c r="Z4" s="3">
        <v>0</v>
      </c>
      <c r="AA4" s="3">
        <f t="shared" si="0"/>
        <v>106351.5</v>
      </c>
    </row>
    <row r="5" spans="1:27" x14ac:dyDescent="0.25">
      <c r="A5" s="18">
        <v>1</v>
      </c>
      <c r="B5" s="19">
        <v>42791</v>
      </c>
      <c r="C5" s="19" t="s">
        <v>5</v>
      </c>
      <c r="D5" s="18" t="s">
        <v>11</v>
      </c>
      <c r="E5" s="18" t="s">
        <v>11</v>
      </c>
      <c r="F5" s="18" t="s">
        <v>11</v>
      </c>
      <c r="G5" s="20">
        <f>T4</f>
        <v>1000000</v>
      </c>
      <c r="H5" s="21">
        <f>H4</f>
        <v>0.1</v>
      </c>
      <c r="I5" s="22">
        <f t="shared" ref="I5:I52" si="3">IF($H$1="PD",(360*(YEAR(B5)-YEAR(B4)))+(30*(MONTH(B5)-MONTH(B4)))+(DAY(B5)-DAY(B4)),B5-B4)</f>
        <v>31</v>
      </c>
      <c r="J5" s="23">
        <f>(G5*H4*I5/365)+V4</f>
        <v>8493.1497260275064</v>
      </c>
      <c r="K5" s="23">
        <f t="shared" ref="K5:K52" si="4">ROUND(J5,2)</f>
        <v>8493.15</v>
      </c>
      <c r="L5" s="23">
        <f t="shared" ref="L5:L51" si="5">IF(F5="N",IF(E5="Y",K5+R4-S4,0),IF(N5&gt;=(K5+R4-S4),(K5+R4-S4),N5))</f>
        <v>0</v>
      </c>
      <c r="M5" s="23">
        <f t="shared" ref="M5:M51" si="6">N5-L5</f>
        <v>0</v>
      </c>
      <c r="N5" s="23">
        <f t="shared" si="1"/>
        <v>0</v>
      </c>
      <c r="O5" s="23">
        <v>0</v>
      </c>
      <c r="P5" s="23"/>
      <c r="Q5" s="23">
        <f>IF(S1="FI",R1,T1)</f>
        <v>10000</v>
      </c>
      <c r="R5" s="23">
        <f t="shared" ref="R5:R52" si="7">R4-S4+K5-L5</f>
        <v>8493.15</v>
      </c>
      <c r="S5" s="23">
        <f t="shared" ref="S5:S52" si="8">IF(D5="Y",R5,0)</f>
        <v>0</v>
      </c>
      <c r="T5" s="23">
        <f t="shared" ref="T5:T52" si="9">T4-M5+O5+S5-P5</f>
        <v>1000000</v>
      </c>
      <c r="V5" s="24">
        <f t="shared" ref="V5:V51" si="10">ROUND(J5-K5,9)</f>
        <v>-2.7397199999999999E-4</v>
      </c>
      <c r="W5" s="3">
        <f t="shared" ref="W5:W6" si="11">IF(Z4=0,Y4,IF(Z4&gt;Y4,W4,Y4))</f>
        <v>106351.5</v>
      </c>
      <c r="X5" s="3">
        <f t="shared" ref="X5:X27" si="12">IF(W5=Y4,X4,Y4)</f>
        <v>105981.54</v>
      </c>
      <c r="Y5" s="35">
        <f t="shared" si="2"/>
        <v>106166.52</v>
      </c>
      <c r="Z5" s="3">
        <v>0</v>
      </c>
      <c r="AA5" s="3">
        <f t="shared" si="0"/>
        <v>106166.52</v>
      </c>
    </row>
    <row r="6" spans="1:27" x14ac:dyDescent="0.25">
      <c r="A6" s="18">
        <f t="shared" ref="A6:A52" si="13">A5+1</f>
        <v>2</v>
      </c>
      <c r="B6" s="19">
        <v>42819</v>
      </c>
      <c r="C6" s="19" t="s">
        <v>5</v>
      </c>
      <c r="D6" s="18" t="s">
        <v>11</v>
      </c>
      <c r="E6" s="18" t="s">
        <v>11</v>
      </c>
      <c r="F6" s="18" t="s">
        <v>11</v>
      </c>
      <c r="G6" s="20">
        <f t="shared" ref="G6:G52" si="14">T5</f>
        <v>1000000</v>
      </c>
      <c r="H6" s="21">
        <f t="shared" ref="H6:H52" si="15">H5</f>
        <v>0.1</v>
      </c>
      <c r="I6" s="22">
        <f t="shared" si="3"/>
        <v>28</v>
      </c>
      <c r="J6" s="23">
        <f t="shared" ref="J6:J52" si="16">(G6*H5*I6/365)+V5</f>
        <v>7671.2326027403287</v>
      </c>
      <c r="K6" s="23">
        <f t="shared" si="4"/>
        <v>7671.23</v>
      </c>
      <c r="L6" s="23">
        <f t="shared" si="5"/>
        <v>0</v>
      </c>
      <c r="M6" s="23">
        <f t="shared" si="6"/>
        <v>0</v>
      </c>
      <c r="N6" s="23">
        <f t="shared" si="1"/>
        <v>0</v>
      </c>
      <c r="O6" s="23">
        <v>0</v>
      </c>
      <c r="P6" s="23"/>
      <c r="Q6" s="23">
        <f>IF(OR($S$1="NI",$S$1="ET"),$T$1,0)</f>
        <v>0</v>
      </c>
      <c r="R6" s="23">
        <f t="shared" si="7"/>
        <v>16164.38</v>
      </c>
      <c r="S6" s="23">
        <f t="shared" si="8"/>
        <v>0</v>
      </c>
      <c r="T6" s="23">
        <f t="shared" si="9"/>
        <v>1000000</v>
      </c>
      <c r="V6" s="24">
        <f t="shared" si="10"/>
        <v>2.6027400000000001E-3</v>
      </c>
      <c r="W6" s="3">
        <f t="shared" si="11"/>
        <v>106166.52</v>
      </c>
      <c r="X6" s="3">
        <f t="shared" si="12"/>
        <v>105981.54</v>
      </c>
      <c r="Y6" s="35">
        <f t="shared" si="2"/>
        <v>106074.03</v>
      </c>
      <c r="Z6" s="3">
        <v>0</v>
      </c>
      <c r="AA6" s="3">
        <f t="shared" si="0"/>
        <v>106074.03</v>
      </c>
    </row>
    <row r="7" spans="1:27" x14ac:dyDescent="0.25">
      <c r="A7" s="18">
        <f t="shared" si="13"/>
        <v>3</v>
      </c>
      <c r="B7" s="19">
        <v>42850</v>
      </c>
      <c r="C7" s="19" t="s">
        <v>5</v>
      </c>
      <c r="D7" s="18" t="s">
        <v>11</v>
      </c>
      <c r="E7" s="18" t="s">
        <v>11</v>
      </c>
      <c r="F7" s="18" t="s">
        <v>11</v>
      </c>
      <c r="G7" s="20">
        <f t="shared" si="14"/>
        <v>1000000</v>
      </c>
      <c r="H7" s="21">
        <f t="shared" si="15"/>
        <v>0.1</v>
      </c>
      <c r="I7" s="22">
        <f t="shared" si="3"/>
        <v>31</v>
      </c>
      <c r="J7" s="23">
        <f t="shared" si="16"/>
        <v>8493.1532876715064</v>
      </c>
      <c r="K7" s="23">
        <f t="shared" si="4"/>
        <v>8493.15</v>
      </c>
      <c r="L7" s="23">
        <f t="shared" si="5"/>
        <v>0</v>
      </c>
      <c r="M7" s="23">
        <f t="shared" si="6"/>
        <v>0</v>
      </c>
      <c r="N7" s="23">
        <f t="shared" si="1"/>
        <v>0</v>
      </c>
      <c r="O7" s="23">
        <v>0</v>
      </c>
      <c r="P7" s="23"/>
      <c r="Q7" s="23">
        <f>IF(OR($S$1="NI",$S$1="ET"),$T$1,0)</f>
        <v>0</v>
      </c>
      <c r="R7" s="23">
        <f t="shared" si="7"/>
        <v>24657.53</v>
      </c>
      <c r="S7" s="23">
        <f t="shared" si="8"/>
        <v>0</v>
      </c>
      <c r="T7" s="23">
        <f t="shared" si="9"/>
        <v>1000000</v>
      </c>
      <c r="V7" s="24">
        <f t="shared" si="10"/>
        <v>3.2876720000000002E-3</v>
      </c>
      <c r="W7" s="3">
        <f>IF(Z6=0,Y6,IF(Z6&gt;Y6,W6,Y6))</f>
        <v>106074.03</v>
      </c>
      <c r="X7" s="3">
        <f t="shared" si="12"/>
        <v>105981.54</v>
      </c>
      <c r="Y7" s="35">
        <f t="shared" si="2"/>
        <v>106027.78</v>
      </c>
      <c r="Z7" s="3">
        <v>0</v>
      </c>
      <c r="AA7" s="3">
        <f t="shared" si="0"/>
        <v>106027.78</v>
      </c>
    </row>
    <row r="8" spans="1:27" x14ac:dyDescent="0.25">
      <c r="A8" s="18">
        <f t="shared" si="13"/>
        <v>4</v>
      </c>
      <c r="B8" s="19">
        <v>42880</v>
      </c>
      <c r="C8" s="19" t="s">
        <v>5</v>
      </c>
      <c r="D8" s="18" t="s">
        <v>11</v>
      </c>
      <c r="E8" s="18" t="s">
        <v>11</v>
      </c>
      <c r="F8" s="18" t="s">
        <v>11</v>
      </c>
      <c r="G8" s="20">
        <f t="shared" si="14"/>
        <v>1000000</v>
      </c>
      <c r="H8" s="21">
        <f t="shared" si="15"/>
        <v>0.1</v>
      </c>
      <c r="I8" s="22">
        <f t="shared" si="3"/>
        <v>30</v>
      </c>
      <c r="J8" s="23">
        <f t="shared" si="16"/>
        <v>8219.1813698637798</v>
      </c>
      <c r="K8" s="23">
        <f t="shared" si="4"/>
        <v>8219.18</v>
      </c>
      <c r="L8" s="23">
        <f t="shared" si="5"/>
        <v>0</v>
      </c>
      <c r="M8" s="23">
        <f t="shared" si="6"/>
        <v>0</v>
      </c>
      <c r="N8" s="23">
        <f t="shared" si="1"/>
        <v>0</v>
      </c>
      <c r="O8" s="23">
        <v>0</v>
      </c>
      <c r="P8" s="23"/>
      <c r="Q8" s="23">
        <f>IF(OR($S$1="NI",$S$1="ET"),$T$1,0)</f>
        <v>0</v>
      </c>
      <c r="R8" s="23">
        <f t="shared" si="7"/>
        <v>32876.71</v>
      </c>
      <c r="S8" s="23">
        <f t="shared" si="8"/>
        <v>0</v>
      </c>
      <c r="T8" s="23">
        <f t="shared" si="9"/>
        <v>1000000</v>
      </c>
      <c r="V8" s="24">
        <f t="shared" si="10"/>
        <v>1.3698639999999999E-3</v>
      </c>
      <c r="W8" s="3">
        <f>IF(Z7=0,Y7,IF(Z7&gt;Y7,W7,Y7))</f>
        <v>106027.78</v>
      </c>
      <c r="X8" s="3">
        <f t="shared" si="12"/>
        <v>105981.54</v>
      </c>
      <c r="Y8" s="35">
        <f t="shared" si="2"/>
        <v>106004.66</v>
      </c>
      <c r="Z8" s="3">
        <v>0</v>
      </c>
      <c r="AA8" s="3">
        <f t="shared" si="0"/>
        <v>106004.66</v>
      </c>
    </row>
    <row r="9" spans="1:27" x14ac:dyDescent="0.25">
      <c r="A9" s="18">
        <f t="shared" si="13"/>
        <v>5</v>
      </c>
      <c r="B9" s="19">
        <v>42911</v>
      </c>
      <c r="C9" s="19" t="s">
        <v>5</v>
      </c>
      <c r="D9" s="18" t="s">
        <v>11</v>
      </c>
      <c r="E9" s="18" t="s">
        <v>11</v>
      </c>
      <c r="F9" s="18" t="s">
        <v>11</v>
      </c>
      <c r="G9" s="20">
        <f t="shared" si="14"/>
        <v>1000000</v>
      </c>
      <c r="H9" s="21">
        <f t="shared" si="15"/>
        <v>0.1</v>
      </c>
      <c r="I9" s="22">
        <f t="shared" si="3"/>
        <v>31</v>
      </c>
      <c r="J9" s="23">
        <f t="shared" si="16"/>
        <v>8493.152054795506</v>
      </c>
      <c r="K9" s="23">
        <f t="shared" si="4"/>
        <v>8493.15</v>
      </c>
      <c r="L9" s="23">
        <f t="shared" si="5"/>
        <v>0</v>
      </c>
      <c r="M9" s="23">
        <f t="shared" si="6"/>
        <v>0</v>
      </c>
      <c r="N9" s="23">
        <f t="shared" si="1"/>
        <v>0</v>
      </c>
      <c r="O9" s="23">
        <v>0</v>
      </c>
      <c r="P9" s="23"/>
      <c r="Q9" s="23">
        <f>IF(OR($S$1="NI",$S$1="ET"),$T$1,0)</f>
        <v>0</v>
      </c>
      <c r="R9" s="23">
        <f t="shared" si="7"/>
        <v>41369.86</v>
      </c>
      <c r="S9" s="23">
        <f t="shared" si="8"/>
        <v>0</v>
      </c>
      <c r="T9" s="23">
        <f t="shared" si="9"/>
        <v>1000000</v>
      </c>
      <c r="V9" s="24">
        <f t="shared" si="10"/>
        <v>2.0547959999999998E-3</v>
      </c>
      <c r="W9" s="3">
        <f t="shared" ref="W9:W27" si="17">IF(Z8=0,Y8,IF(Z8&gt;Y8,W8,Y8))</f>
        <v>106004.66</v>
      </c>
      <c r="X9" s="3">
        <f t="shared" si="12"/>
        <v>105981.54</v>
      </c>
      <c r="Y9" s="35">
        <f t="shared" si="2"/>
        <v>105993.1</v>
      </c>
      <c r="Z9" s="3">
        <v>0</v>
      </c>
      <c r="AA9" s="3">
        <f t="shared" si="0"/>
        <v>105993.1</v>
      </c>
    </row>
    <row r="10" spans="1:27" x14ac:dyDescent="0.25">
      <c r="A10" s="18">
        <f t="shared" si="13"/>
        <v>6</v>
      </c>
      <c r="B10" s="19">
        <v>42941</v>
      </c>
      <c r="C10" s="19" t="s">
        <v>5</v>
      </c>
      <c r="D10" s="18" t="s">
        <v>11</v>
      </c>
      <c r="E10" s="18" t="s">
        <v>11</v>
      </c>
      <c r="F10" s="18" t="s">
        <v>11</v>
      </c>
      <c r="G10" s="20">
        <f t="shared" si="14"/>
        <v>1000000</v>
      </c>
      <c r="H10" s="21">
        <f t="shared" si="15"/>
        <v>0.1</v>
      </c>
      <c r="I10" s="22">
        <f t="shared" si="3"/>
        <v>30</v>
      </c>
      <c r="J10" s="23">
        <f t="shared" si="16"/>
        <v>8219.1801369877794</v>
      </c>
      <c r="K10" s="23">
        <f t="shared" si="4"/>
        <v>8219.18</v>
      </c>
      <c r="L10" s="23">
        <f t="shared" si="5"/>
        <v>0</v>
      </c>
      <c r="M10" s="23">
        <f t="shared" si="6"/>
        <v>0</v>
      </c>
      <c r="N10" s="23">
        <f t="shared" si="1"/>
        <v>0</v>
      </c>
      <c r="O10" s="23">
        <v>0</v>
      </c>
      <c r="P10" s="23"/>
      <c r="Q10" s="23">
        <f t="shared" ref="Q10:Q52" si="18">IF($S$1="ET",$T$1,0)</f>
        <v>0</v>
      </c>
      <c r="R10" s="23">
        <f t="shared" si="7"/>
        <v>49589.04</v>
      </c>
      <c r="S10" s="23">
        <f t="shared" si="8"/>
        <v>0</v>
      </c>
      <c r="T10" s="23">
        <f t="shared" si="9"/>
        <v>1000000</v>
      </c>
      <c r="V10" s="24">
        <f t="shared" si="10"/>
        <v>1.36988E-4</v>
      </c>
      <c r="W10" s="3">
        <f t="shared" si="17"/>
        <v>105993.1</v>
      </c>
      <c r="X10" s="3">
        <f t="shared" si="12"/>
        <v>105981.54</v>
      </c>
      <c r="Y10" s="35">
        <f t="shared" si="2"/>
        <v>105987.32</v>
      </c>
      <c r="Z10" s="3">
        <v>0</v>
      </c>
      <c r="AA10" s="3">
        <f t="shared" si="0"/>
        <v>105987.32</v>
      </c>
    </row>
    <row r="11" spans="1:27" x14ac:dyDescent="0.25">
      <c r="A11" s="18">
        <f t="shared" si="13"/>
        <v>7</v>
      </c>
      <c r="B11" s="19">
        <v>42972</v>
      </c>
      <c r="C11" s="19" t="s">
        <v>5</v>
      </c>
      <c r="D11" s="18" t="s">
        <v>11</v>
      </c>
      <c r="E11" s="18" t="s">
        <v>11</v>
      </c>
      <c r="F11" s="18" t="s">
        <v>11</v>
      </c>
      <c r="G11" s="20">
        <f t="shared" si="14"/>
        <v>1000000</v>
      </c>
      <c r="H11" s="21">
        <f t="shared" si="15"/>
        <v>0.1</v>
      </c>
      <c r="I11" s="22">
        <f t="shared" si="3"/>
        <v>31</v>
      </c>
      <c r="J11" s="23">
        <f t="shared" si="16"/>
        <v>8493.1508219195057</v>
      </c>
      <c r="K11" s="23">
        <f t="shared" si="4"/>
        <v>8493.15</v>
      </c>
      <c r="L11" s="23">
        <f t="shared" si="5"/>
        <v>0</v>
      </c>
      <c r="M11" s="23">
        <f t="shared" si="6"/>
        <v>0</v>
      </c>
      <c r="N11" s="23">
        <f t="shared" si="1"/>
        <v>0</v>
      </c>
      <c r="O11" s="23">
        <v>0</v>
      </c>
      <c r="P11" s="23"/>
      <c r="Q11" s="23">
        <f t="shared" si="18"/>
        <v>0</v>
      </c>
      <c r="R11" s="23">
        <f t="shared" si="7"/>
        <v>58082.19</v>
      </c>
      <c r="S11" s="23">
        <f t="shared" si="8"/>
        <v>0</v>
      </c>
      <c r="T11" s="23">
        <f t="shared" si="9"/>
        <v>1000000</v>
      </c>
      <c r="V11" s="24">
        <f t="shared" si="10"/>
        <v>8.2191999999999996E-4</v>
      </c>
      <c r="W11" s="3">
        <f t="shared" si="17"/>
        <v>105987.32</v>
      </c>
      <c r="X11" s="3">
        <f t="shared" si="12"/>
        <v>105981.54</v>
      </c>
      <c r="Y11" s="35">
        <f t="shared" si="2"/>
        <v>105984.43</v>
      </c>
      <c r="Z11" s="3">
        <v>0</v>
      </c>
      <c r="AA11" s="3">
        <f t="shared" si="0"/>
        <v>105984.43</v>
      </c>
    </row>
    <row r="12" spans="1:27" x14ac:dyDescent="0.25">
      <c r="A12" s="18">
        <f t="shared" si="13"/>
        <v>8</v>
      </c>
      <c r="B12" s="19">
        <v>43003</v>
      </c>
      <c r="C12" s="19" t="s">
        <v>5</v>
      </c>
      <c r="D12" s="18" t="s">
        <v>11</v>
      </c>
      <c r="E12" s="18" t="s">
        <v>11</v>
      </c>
      <c r="F12" s="18" t="s">
        <v>11</v>
      </c>
      <c r="G12" s="20">
        <f t="shared" si="14"/>
        <v>1000000</v>
      </c>
      <c r="H12" s="21">
        <f t="shared" si="15"/>
        <v>0.1</v>
      </c>
      <c r="I12" s="22">
        <f t="shared" si="3"/>
        <v>31</v>
      </c>
      <c r="J12" s="23">
        <f t="shared" si="16"/>
        <v>8493.1515068515073</v>
      </c>
      <c r="K12" s="23">
        <f t="shared" si="4"/>
        <v>8493.15</v>
      </c>
      <c r="L12" s="23">
        <f t="shared" si="5"/>
        <v>0</v>
      </c>
      <c r="M12" s="23">
        <f t="shared" si="6"/>
        <v>0</v>
      </c>
      <c r="N12" s="23">
        <f t="shared" si="1"/>
        <v>0</v>
      </c>
      <c r="O12" s="23">
        <v>0</v>
      </c>
      <c r="P12" s="23"/>
      <c r="Q12" s="23">
        <f t="shared" si="18"/>
        <v>0</v>
      </c>
      <c r="R12" s="23">
        <f t="shared" si="7"/>
        <v>66575.34</v>
      </c>
      <c r="S12" s="23">
        <f t="shared" si="8"/>
        <v>0</v>
      </c>
      <c r="T12" s="23">
        <f t="shared" si="9"/>
        <v>1000000</v>
      </c>
      <c r="V12" s="24">
        <f t="shared" si="10"/>
        <v>1.5068519999999999E-3</v>
      </c>
      <c r="W12" s="3">
        <f t="shared" si="17"/>
        <v>105984.43</v>
      </c>
      <c r="X12" s="3">
        <f t="shared" si="12"/>
        <v>105981.54</v>
      </c>
      <c r="Y12" s="35">
        <f t="shared" si="2"/>
        <v>105982.98</v>
      </c>
      <c r="Z12" s="3">
        <v>0</v>
      </c>
      <c r="AA12" s="3">
        <f t="shared" si="0"/>
        <v>105982.98</v>
      </c>
    </row>
    <row r="13" spans="1:27" x14ac:dyDescent="0.25">
      <c r="A13" s="18">
        <f t="shared" si="13"/>
        <v>9</v>
      </c>
      <c r="B13" s="19">
        <v>43033</v>
      </c>
      <c r="C13" s="19" t="s">
        <v>5</v>
      </c>
      <c r="D13" s="18" t="s">
        <v>11</v>
      </c>
      <c r="E13" s="18" t="s">
        <v>11</v>
      </c>
      <c r="F13" s="18" t="s">
        <v>11</v>
      </c>
      <c r="G13" s="20">
        <f t="shared" si="14"/>
        <v>1000000</v>
      </c>
      <c r="H13" s="21">
        <f t="shared" si="15"/>
        <v>0.1</v>
      </c>
      <c r="I13" s="22">
        <f t="shared" si="3"/>
        <v>30</v>
      </c>
      <c r="J13" s="23">
        <f t="shared" si="16"/>
        <v>8219.1795890437807</v>
      </c>
      <c r="K13" s="23">
        <f t="shared" si="4"/>
        <v>8219.18</v>
      </c>
      <c r="L13" s="23">
        <f t="shared" si="5"/>
        <v>0</v>
      </c>
      <c r="M13" s="23">
        <f t="shared" si="6"/>
        <v>0</v>
      </c>
      <c r="N13" s="23">
        <f t="shared" si="1"/>
        <v>0</v>
      </c>
      <c r="O13" s="23">
        <v>0</v>
      </c>
      <c r="P13" s="23"/>
      <c r="Q13" s="23">
        <f t="shared" si="18"/>
        <v>0</v>
      </c>
      <c r="R13" s="23">
        <f t="shared" si="7"/>
        <v>74794.51999999999</v>
      </c>
      <c r="S13" s="23">
        <f t="shared" si="8"/>
        <v>0</v>
      </c>
      <c r="T13" s="23">
        <f t="shared" si="9"/>
        <v>1000000</v>
      </c>
      <c r="V13" s="24">
        <f t="shared" si="10"/>
        <v>-4.1095599999999997E-4</v>
      </c>
      <c r="W13" s="3">
        <f t="shared" si="17"/>
        <v>105982.98</v>
      </c>
      <c r="X13" s="3">
        <f t="shared" si="12"/>
        <v>105981.54</v>
      </c>
      <c r="Y13" s="35">
        <f t="shared" si="2"/>
        <v>105982.26</v>
      </c>
      <c r="Z13" s="3">
        <v>0</v>
      </c>
      <c r="AA13" s="3">
        <f t="shared" si="0"/>
        <v>105982.26</v>
      </c>
    </row>
    <row r="14" spans="1:27" x14ac:dyDescent="0.25">
      <c r="A14" s="18">
        <f t="shared" si="13"/>
        <v>10</v>
      </c>
      <c r="B14" s="19">
        <v>43064</v>
      </c>
      <c r="C14" s="19" t="s">
        <v>5</v>
      </c>
      <c r="D14" s="18" t="s">
        <v>11</v>
      </c>
      <c r="E14" s="18" t="s">
        <v>11</v>
      </c>
      <c r="F14" s="18" t="s">
        <v>11</v>
      </c>
      <c r="G14" s="20">
        <f t="shared" si="14"/>
        <v>1000000</v>
      </c>
      <c r="H14" s="21">
        <f t="shared" si="15"/>
        <v>0.1</v>
      </c>
      <c r="I14" s="22">
        <f t="shared" si="3"/>
        <v>31</v>
      </c>
      <c r="J14" s="23">
        <f t="shared" si="16"/>
        <v>8493.1502739755069</v>
      </c>
      <c r="K14" s="23">
        <f t="shared" si="4"/>
        <v>8493.15</v>
      </c>
      <c r="L14" s="23">
        <f t="shared" si="5"/>
        <v>0</v>
      </c>
      <c r="M14" s="23">
        <f t="shared" si="6"/>
        <v>0</v>
      </c>
      <c r="N14" s="23">
        <f t="shared" si="1"/>
        <v>0</v>
      </c>
      <c r="O14" s="23">
        <v>0</v>
      </c>
      <c r="P14" s="23"/>
      <c r="Q14" s="23">
        <f t="shared" si="18"/>
        <v>0</v>
      </c>
      <c r="R14" s="23">
        <f t="shared" si="7"/>
        <v>83287.669999999984</v>
      </c>
      <c r="S14" s="23">
        <f t="shared" si="8"/>
        <v>0</v>
      </c>
      <c r="T14" s="23">
        <f t="shared" si="9"/>
        <v>1000000</v>
      </c>
      <c r="V14" s="24">
        <f t="shared" si="10"/>
        <v>2.7397599999999999E-4</v>
      </c>
      <c r="W14" s="3">
        <f t="shared" si="17"/>
        <v>105982.26</v>
      </c>
      <c r="X14" s="3">
        <f t="shared" si="12"/>
        <v>105981.54</v>
      </c>
      <c r="Y14" s="35">
        <f t="shared" si="2"/>
        <v>105981.9</v>
      </c>
      <c r="Z14" s="3">
        <v>0</v>
      </c>
      <c r="AA14" s="3">
        <f t="shared" si="0"/>
        <v>105981.9</v>
      </c>
    </row>
    <row r="15" spans="1:27" x14ac:dyDescent="0.25">
      <c r="A15" s="18">
        <f t="shared" si="13"/>
        <v>11</v>
      </c>
      <c r="B15" s="19">
        <v>43094</v>
      </c>
      <c r="C15" s="19" t="s">
        <v>5</v>
      </c>
      <c r="D15" s="18" t="s">
        <v>11</v>
      </c>
      <c r="E15" s="18" t="s">
        <v>11</v>
      </c>
      <c r="F15" s="18" t="s">
        <v>11</v>
      </c>
      <c r="G15" s="20">
        <f t="shared" si="14"/>
        <v>1000000</v>
      </c>
      <c r="H15" s="21">
        <f t="shared" si="15"/>
        <v>0.1</v>
      </c>
      <c r="I15" s="22">
        <f t="shared" si="3"/>
        <v>30</v>
      </c>
      <c r="J15" s="23">
        <f t="shared" si="16"/>
        <v>8219.1783561677803</v>
      </c>
      <c r="K15" s="23">
        <f t="shared" si="4"/>
        <v>8219.18</v>
      </c>
      <c r="L15" s="23">
        <f t="shared" si="5"/>
        <v>0</v>
      </c>
      <c r="M15" s="23">
        <f t="shared" si="6"/>
        <v>0</v>
      </c>
      <c r="N15" s="23">
        <f t="shared" si="1"/>
        <v>0</v>
      </c>
      <c r="O15" s="23">
        <v>0</v>
      </c>
      <c r="P15" s="23"/>
      <c r="Q15" s="23">
        <f t="shared" si="18"/>
        <v>0</v>
      </c>
      <c r="R15" s="23">
        <f t="shared" si="7"/>
        <v>91506.849999999977</v>
      </c>
      <c r="S15" s="23">
        <f t="shared" si="8"/>
        <v>0</v>
      </c>
      <c r="T15" s="23">
        <f t="shared" si="9"/>
        <v>1000000</v>
      </c>
      <c r="V15" s="24">
        <f t="shared" si="10"/>
        <v>-1.643832E-3</v>
      </c>
      <c r="W15" s="3">
        <f t="shared" si="17"/>
        <v>105981.9</v>
      </c>
      <c r="X15" s="3">
        <f t="shared" si="12"/>
        <v>105981.54</v>
      </c>
      <c r="Y15" s="35">
        <f t="shared" si="2"/>
        <v>105981.72</v>
      </c>
      <c r="Z15" s="3">
        <v>0</v>
      </c>
      <c r="AA15" s="3">
        <f t="shared" si="0"/>
        <v>105981.72</v>
      </c>
    </row>
    <row r="16" spans="1:27" x14ac:dyDescent="0.25">
      <c r="A16" s="18">
        <f t="shared" si="13"/>
        <v>12</v>
      </c>
      <c r="B16" s="19">
        <v>43125</v>
      </c>
      <c r="C16" s="19" t="s">
        <v>5</v>
      </c>
      <c r="D16" s="18" t="s">
        <v>5</v>
      </c>
      <c r="E16" s="18" t="s">
        <v>11</v>
      </c>
      <c r="F16" s="18" t="s">
        <v>11</v>
      </c>
      <c r="G16" s="20">
        <f t="shared" si="14"/>
        <v>1000000</v>
      </c>
      <c r="H16" s="21">
        <f t="shared" si="15"/>
        <v>0.1</v>
      </c>
      <c r="I16" s="22">
        <f t="shared" si="3"/>
        <v>31</v>
      </c>
      <c r="J16" s="23">
        <f t="shared" si="16"/>
        <v>8493.1490410995066</v>
      </c>
      <c r="K16" s="23">
        <f t="shared" si="4"/>
        <v>8493.15</v>
      </c>
      <c r="L16" s="23">
        <f t="shared" si="5"/>
        <v>0</v>
      </c>
      <c r="M16" s="23">
        <f t="shared" si="6"/>
        <v>0</v>
      </c>
      <c r="N16" s="23">
        <f t="shared" si="1"/>
        <v>0</v>
      </c>
      <c r="O16" s="23">
        <v>0</v>
      </c>
      <c r="P16" s="23"/>
      <c r="Q16" s="23">
        <f t="shared" si="18"/>
        <v>0</v>
      </c>
      <c r="R16" s="23">
        <f t="shared" si="7"/>
        <v>99999.999999999971</v>
      </c>
      <c r="S16" s="23">
        <f t="shared" si="8"/>
        <v>99999.999999999971</v>
      </c>
      <c r="T16" s="23">
        <f t="shared" si="9"/>
        <v>1100000</v>
      </c>
      <c r="V16" s="24">
        <f t="shared" si="10"/>
        <v>-9.5890000000000005E-4</v>
      </c>
      <c r="W16" s="3">
        <f t="shared" si="17"/>
        <v>105981.72</v>
      </c>
      <c r="X16" s="3">
        <f t="shared" si="12"/>
        <v>105981.54</v>
      </c>
      <c r="Y16" s="35">
        <f t="shared" si="2"/>
        <v>105981.63</v>
      </c>
      <c r="Z16" s="3">
        <v>0</v>
      </c>
      <c r="AA16" s="3">
        <f t="shared" si="0"/>
        <v>105981.63</v>
      </c>
    </row>
    <row r="17" spans="1:27" x14ac:dyDescent="0.25">
      <c r="A17" s="8">
        <f t="shared" si="13"/>
        <v>13</v>
      </c>
      <c r="B17" s="9">
        <v>43156</v>
      </c>
      <c r="C17" s="8" t="s">
        <v>11</v>
      </c>
      <c r="D17" s="8" t="s">
        <v>5</v>
      </c>
      <c r="E17" s="8" t="s">
        <v>11</v>
      </c>
      <c r="F17" s="8" t="s">
        <v>11</v>
      </c>
      <c r="G17" s="14">
        <f t="shared" si="14"/>
        <v>1100000</v>
      </c>
      <c r="H17" s="11">
        <f t="shared" si="15"/>
        <v>0.1</v>
      </c>
      <c r="I17" s="12">
        <f t="shared" si="3"/>
        <v>31</v>
      </c>
      <c r="J17" s="13">
        <f t="shared" si="16"/>
        <v>9342.4647945246579</v>
      </c>
      <c r="K17" s="13">
        <f t="shared" si="4"/>
        <v>9342.4599999999991</v>
      </c>
      <c r="L17" s="13">
        <f t="shared" si="5"/>
        <v>0</v>
      </c>
      <c r="M17" s="13">
        <f t="shared" si="6"/>
        <v>0</v>
      </c>
      <c r="N17" s="13">
        <f t="shared" si="1"/>
        <v>0</v>
      </c>
      <c r="O17" s="13">
        <v>0</v>
      </c>
      <c r="P17" s="13"/>
      <c r="Q17" s="13">
        <f t="shared" si="18"/>
        <v>0</v>
      </c>
      <c r="R17" s="13">
        <f t="shared" si="7"/>
        <v>9342.4599999999991</v>
      </c>
      <c r="S17" s="13">
        <f t="shared" si="8"/>
        <v>9342.4599999999991</v>
      </c>
      <c r="T17" s="13">
        <f t="shared" si="9"/>
        <v>1109342.46</v>
      </c>
      <c r="V17" s="24">
        <f t="shared" si="10"/>
        <v>4.794525E-3</v>
      </c>
      <c r="W17" s="3">
        <f t="shared" si="17"/>
        <v>105981.63</v>
      </c>
      <c r="X17" s="3">
        <f t="shared" si="12"/>
        <v>105981.54</v>
      </c>
      <c r="Y17" s="35">
        <f t="shared" si="2"/>
        <v>105981.58</v>
      </c>
      <c r="Z17" s="3">
        <v>0</v>
      </c>
      <c r="AA17" s="3">
        <f t="shared" si="0"/>
        <v>105981.58</v>
      </c>
    </row>
    <row r="18" spans="1:27" x14ac:dyDescent="0.25">
      <c r="A18" s="8">
        <f t="shared" si="13"/>
        <v>14</v>
      </c>
      <c r="B18" s="9">
        <v>43184</v>
      </c>
      <c r="C18" s="8" t="s">
        <v>11</v>
      </c>
      <c r="D18" s="8" t="s">
        <v>5</v>
      </c>
      <c r="E18" s="8" t="s">
        <v>11</v>
      </c>
      <c r="F18" s="8" t="s">
        <v>11</v>
      </c>
      <c r="G18" s="14">
        <f t="shared" si="14"/>
        <v>1109342.46</v>
      </c>
      <c r="H18" s="11">
        <f t="shared" si="15"/>
        <v>0.1</v>
      </c>
      <c r="I18" s="12">
        <f t="shared" si="3"/>
        <v>28</v>
      </c>
      <c r="J18" s="13">
        <f t="shared" si="16"/>
        <v>8510.0291452099318</v>
      </c>
      <c r="K18" s="13">
        <f t="shared" si="4"/>
        <v>8510.0300000000007</v>
      </c>
      <c r="L18" s="13">
        <f t="shared" si="5"/>
        <v>0</v>
      </c>
      <c r="M18" s="13">
        <f t="shared" si="6"/>
        <v>0</v>
      </c>
      <c r="N18" s="13">
        <f t="shared" si="1"/>
        <v>0</v>
      </c>
      <c r="O18" s="13">
        <v>0</v>
      </c>
      <c r="P18" s="13"/>
      <c r="Q18" s="13">
        <f t="shared" si="18"/>
        <v>0</v>
      </c>
      <c r="R18" s="13">
        <f t="shared" si="7"/>
        <v>8510.0300000000007</v>
      </c>
      <c r="S18" s="13">
        <f t="shared" si="8"/>
        <v>8510.0300000000007</v>
      </c>
      <c r="T18" s="13">
        <f t="shared" si="9"/>
        <v>1117852.49</v>
      </c>
      <c r="V18" s="24">
        <f t="shared" si="10"/>
        <v>-8.5479000000000002E-4</v>
      </c>
      <c r="W18" s="3">
        <f t="shared" si="17"/>
        <v>105981.58</v>
      </c>
      <c r="X18" s="3">
        <f t="shared" si="12"/>
        <v>105981.54</v>
      </c>
      <c r="Y18" s="35">
        <f t="shared" si="2"/>
        <v>105981.56</v>
      </c>
      <c r="Z18" s="3">
        <v>0</v>
      </c>
      <c r="AA18" s="3">
        <f t="shared" si="0"/>
        <v>105981.56</v>
      </c>
    </row>
    <row r="19" spans="1:27" x14ac:dyDescent="0.25">
      <c r="A19" s="8">
        <f t="shared" si="13"/>
        <v>15</v>
      </c>
      <c r="B19" s="9">
        <v>43215</v>
      </c>
      <c r="C19" s="8" t="s">
        <v>11</v>
      </c>
      <c r="D19" s="8" t="s">
        <v>5</v>
      </c>
      <c r="E19" s="8" t="s">
        <v>5</v>
      </c>
      <c r="F19" s="8" t="s">
        <v>5</v>
      </c>
      <c r="G19" s="14">
        <f t="shared" si="14"/>
        <v>1117852.49</v>
      </c>
      <c r="H19" s="11">
        <f t="shared" si="15"/>
        <v>0.1</v>
      </c>
      <c r="I19" s="12">
        <f t="shared" si="3"/>
        <v>31</v>
      </c>
      <c r="J19" s="13">
        <f t="shared" si="16"/>
        <v>9494.0887863058924</v>
      </c>
      <c r="K19" s="13">
        <f t="shared" si="4"/>
        <v>9494.09</v>
      </c>
      <c r="L19" s="13">
        <f t="shared" si="5"/>
        <v>9494.090000000002</v>
      </c>
      <c r="M19" s="13">
        <f t="shared" si="6"/>
        <v>97860.22</v>
      </c>
      <c r="N19" s="13">
        <f t="shared" si="1"/>
        <v>107354.31</v>
      </c>
      <c r="O19" s="13">
        <v>0</v>
      </c>
      <c r="P19" s="13"/>
      <c r="Q19" s="13">
        <f t="shared" si="18"/>
        <v>0</v>
      </c>
      <c r="R19" s="13">
        <f t="shared" si="7"/>
        <v>0</v>
      </c>
      <c r="S19" s="13">
        <f t="shared" si="8"/>
        <v>0</v>
      </c>
      <c r="T19" s="13">
        <f t="shared" si="9"/>
        <v>1019992.27</v>
      </c>
      <c r="V19" s="24">
        <f t="shared" si="10"/>
        <v>-1.213694E-3</v>
      </c>
      <c r="W19" s="3">
        <f t="shared" si="17"/>
        <v>105981.56</v>
      </c>
      <c r="X19" s="3">
        <f t="shared" si="12"/>
        <v>105981.54</v>
      </c>
      <c r="Y19" s="35">
        <f t="shared" si="2"/>
        <v>105981.55</v>
      </c>
      <c r="Z19" s="3">
        <v>0</v>
      </c>
      <c r="AA19" s="3">
        <f t="shared" si="0"/>
        <v>105981.55</v>
      </c>
    </row>
    <row r="20" spans="1:27" x14ac:dyDescent="0.25">
      <c r="A20" s="8">
        <f t="shared" si="13"/>
        <v>16</v>
      </c>
      <c r="B20" s="9">
        <v>43245</v>
      </c>
      <c r="C20" s="8" t="s">
        <v>11</v>
      </c>
      <c r="D20" s="8" t="s">
        <v>5</v>
      </c>
      <c r="E20" s="8" t="s">
        <v>11</v>
      </c>
      <c r="F20" s="8" t="s">
        <v>11</v>
      </c>
      <c r="G20" s="14">
        <f t="shared" si="14"/>
        <v>1019992.27</v>
      </c>
      <c r="H20" s="11">
        <f t="shared" si="15"/>
        <v>0.1</v>
      </c>
      <c r="I20" s="12">
        <f t="shared" si="3"/>
        <v>30</v>
      </c>
      <c r="J20" s="13">
        <f t="shared" si="16"/>
        <v>8383.4968958950412</v>
      </c>
      <c r="K20" s="13">
        <f t="shared" si="4"/>
        <v>8383.5</v>
      </c>
      <c r="L20" s="13">
        <f t="shared" si="5"/>
        <v>0</v>
      </c>
      <c r="M20" s="13">
        <f t="shared" si="6"/>
        <v>0</v>
      </c>
      <c r="N20" s="13">
        <f t="shared" si="1"/>
        <v>0</v>
      </c>
      <c r="O20" s="13">
        <v>0</v>
      </c>
      <c r="P20" s="13"/>
      <c r="Q20" s="13">
        <f t="shared" si="18"/>
        <v>0</v>
      </c>
      <c r="R20" s="13">
        <f t="shared" si="7"/>
        <v>8383.5</v>
      </c>
      <c r="S20" s="13">
        <f t="shared" si="8"/>
        <v>8383.5</v>
      </c>
      <c r="T20" s="13">
        <f t="shared" si="9"/>
        <v>1028375.77</v>
      </c>
      <c r="V20" s="24">
        <f t="shared" si="10"/>
        <v>-3.1041049999999998E-3</v>
      </c>
      <c r="W20" s="3">
        <f t="shared" si="17"/>
        <v>105981.55</v>
      </c>
      <c r="X20" s="3">
        <f t="shared" si="12"/>
        <v>105981.54</v>
      </c>
      <c r="Y20" s="35">
        <f t="shared" si="2"/>
        <v>105981.54</v>
      </c>
      <c r="Z20" s="3">
        <v>0</v>
      </c>
      <c r="AA20" s="3">
        <f t="shared" si="0"/>
        <v>105981.54</v>
      </c>
    </row>
    <row r="21" spans="1:27" x14ac:dyDescent="0.25">
      <c r="A21" s="8">
        <f t="shared" si="13"/>
        <v>17</v>
      </c>
      <c r="B21" s="9">
        <v>43276</v>
      </c>
      <c r="C21" s="8" t="s">
        <v>11</v>
      </c>
      <c r="D21" s="8" t="s">
        <v>5</v>
      </c>
      <c r="E21" s="8" t="s">
        <v>11</v>
      </c>
      <c r="F21" s="8" t="s">
        <v>11</v>
      </c>
      <c r="G21" s="14">
        <f t="shared" si="14"/>
        <v>1028375.77</v>
      </c>
      <c r="H21" s="11">
        <f t="shared" si="15"/>
        <v>0.1</v>
      </c>
      <c r="I21" s="12">
        <f t="shared" si="3"/>
        <v>31</v>
      </c>
      <c r="J21" s="13">
        <f t="shared" si="16"/>
        <v>8734.1472712374652</v>
      </c>
      <c r="K21" s="13">
        <f t="shared" si="4"/>
        <v>8734.15</v>
      </c>
      <c r="L21" s="13">
        <f t="shared" si="5"/>
        <v>0</v>
      </c>
      <c r="M21" s="13">
        <f t="shared" si="6"/>
        <v>0</v>
      </c>
      <c r="N21" s="13">
        <f t="shared" si="1"/>
        <v>0</v>
      </c>
      <c r="O21" s="13">
        <v>0</v>
      </c>
      <c r="P21" s="13"/>
      <c r="Q21" s="13">
        <f t="shared" si="18"/>
        <v>0</v>
      </c>
      <c r="R21" s="13">
        <f t="shared" si="7"/>
        <v>8734.15</v>
      </c>
      <c r="S21" s="13">
        <f t="shared" si="8"/>
        <v>8734.15</v>
      </c>
      <c r="T21" s="13">
        <f t="shared" si="9"/>
        <v>1037109.92</v>
      </c>
      <c r="V21" s="24">
        <f t="shared" si="10"/>
        <v>-2.7287629999999999E-3</v>
      </c>
      <c r="W21" s="3">
        <f t="shared" si="17"/>
        <v>105981.54</v>
      </c>
      <c r="X21" s="3">
        <f t="shared" si="12"/>
        <v>105981.54</v>
      </c>
      <c r="Y21" s="35">
        <f t="shared" si="2"/>
        <v>105981.54</v>
      </c>
      <c r="Z21" s="3">
        <v>0</v>
      </c>
      <c r="AA21" s="3">
        <f t="shared" si="0"/>
        <v>105981.54</v>
      </c>
    </row>
    <row r="22" spans="1:27" x14ac:dyDescent="0.25">
      <c r="A22" s="8">
        <f t="shared" si="13"/>
        <v>18</v>
      </c>
      <c r="B22" s="9">
        <v>43306</v>
      </c>
      <c r="C22" s="8" t="s">
        <v>11</v>
      </c>
      <c r="D22" s="8" t="s">
        <v>5</v>
      </c>
      <c r="E22" s="8" t="s">
        <v>5</v>
      </c>
      <c r="F22" s="8" t="s">
        <v>5</v>
      </c>
      <c r="G22" s="14">
        <f t="shared" si="14"/>
        <v>1037109.92</v>
      </c>
      <c r="H22" s="11">
        <f t="shared" si="15"/>
        <v>0.1</v>
      </c>
      <c r="I22" s="12">
        <f t="shared" si="3"/>
        <v>30</v>
      </c>
      <c r="J22" s="13">
        <f t="shared" si="16"/>
        <v>8524.1883945246718</v>
      </c>
      <c r="K22" s="13">
        <f t="shared" si="4"/>
        <v>8524.19</v>
      </c>
      <c r="L22" s="13">
        <f t="shared" si="5"/>
        <v>8524.19</v>
      </c>
      <c r="M22" s="13">
        <f t="shared" si="6"/>
        <v>98830.12</v>
      </c>
      <c r="N22" s="13">
        <f t="shared" si="1"/>
        <v>107354.31</v>
      </c>
      <c r="O22" s="13">
        <v>0</v>
      </c>
      <c r="P22" s="13"/>
      <c r="Q22" s="13">
        <f t="shared" si="18"/>
        <v>0</v>
      </c>
      <c r="R22" s="13">
        <f t="shared" si="7"/>
        <v>0</v>
      </c>
      <c r="S22" s="13">
        <f t="shared" si="8"/>
        <v>0</v>
      </c>
      <c r="T22" s="13">
        <f t="shared" si="9"/>
        <v>938279.8</v>
      </c>
      <c r="V22" s="24">
        <f t="shared" si="10"/>
        <v>-1.6054750000000001E-3</v>
      </c>
      <c r="W22" s="3">
        <f t="shared" si="17"/>
        <v>105981.54</v>
      </c>
      <c r="X22" s="3">
        <f t="shared" si="12"/>
        <v>105981.54</v>
      </c>
      <c r="Y22" s="35">
        <f t="shared" si="2"/>
        <v>105981.54</v>
      </c>
      <c r="Z22" s="3">
        <v>0</v>
      </c>
      <c r="AA22" s="3">
        <f t="shared" si="0"/>
        <v>105981.54</v>
      </c>
    </row>
    <row r="23" spans="1:27" x14ac:dyDescent="0.25">
      <c r="A23" s="8">
        <f t="shared" si="13"/>
        <v>19</v>
      </c>
      <c r="B23" s="9">
        <v>43337</v>
      </c>
      <c r="C23" s="8" t="s">
        <v>11</v>
      </c>
      <c r="D23" s="8" t="s">
        <v>5</v>
      </c>
      <c r="E23" s="8" t="s">
        <v>11</v>
      </c>
      <c r="F23" s="8" t="s">
        <v>11</v>
      </c>
      <c r="G23" s="14">
        <f t="shared" si="14"/>
        <v>938279.8</v>
      </c>
      <c r="H23" s="11">
        <f t="shared" si="15"/>
        <v>0.1</v>
      </c>
      <c r="I23" s="12">
        <f t="shared" si="3"/>
        <v>31</v>
      </c>
      <c r="J23" s="13">
        <f t="shared" si="16"/>
        <v>7968.9501205523975</v>
      </c>
      <c r="K23" s="13">
        <f t="shared" si="4"/>
        <v>7968.95</v>
      </c>
      <c r="L23" s="13">
        <f t="shared" si="5"/>
        <v>0</v>
      </c>
      <c r="M23" s="13">
        <f t="shared" si="6"/>
        <v>0</v>
      </c>
      <c r="N23" s="13">
        <f t="shared" si="1"/>
        <v>0</v>
      </c>
      <c r="O23" s="13">
        <v>0</v>
      </c>
      <c r="P23" s="13"/>
      <c r="Q23" s="13">
        <f t="shared" si="18"/>
        <v>0</v>
      </c>
      <c r="R23" s="13">
        <f t="shared" si="7"/>
        <v>7968.95</v>
      </c>
      <c r="S23" s="13">
        <f t="shared" si="8"/>
        <v>7968.95</v>
      </c>
      <c r="T23" s="13">
        <f t="shared" si="9"/>
        <v>946248.75</v>
      </c>
      <c r="V23" s="24">
        <f t="shared" si="10"/>
        <v>1.2055199999999999E-4</v>
      </c>
      <c r="W23" s="3">
        <f t="shared" si="17"/>
        <v>105981.54</v>
      </c>
      <c r="X23" s="3">
        <f t="shared" si="12"/>
        <v>105981.54</v>
      </c>
      <c r="Y23" s="35">
        <f t="shared" si="2"/>
        <v>105981.54</v>
      </c>
      <c r="Z23" s="3">
        <v>0</v>
      </c>
      <c r="AA23" s="3">
        <f t="shared" si="0"/>
        <v>105981.54</v>
      </c>
    </row>
    <row r="24" spans="1:27" x14ac:dyDescent="0.25">
      <c r="A24" s="8">
        <f t="shared" si="13"/>
        <v>20</v>
      </c>
      <c r="B24" s="9">
        <v>43368</v>
      </c>
      <c r="C24" s="8" t="s">
        <v>11</v>
      </c>
      <c r="D24" s="8" t="s">
        <v>5</v>
      </c>
      <c r="E24" s="8" t="s">
        <v>11</v>
      </c>
      <c r="F24" s="8" t="s">
        <v>11</v>
      </c>
      <c r="G24" s="14">
        <f t="shared" si="14"/>
        <v>946248.75</v>
      </c>
      <c r="H24" s="11">
        <f t="shared" si="15"/>
        <v>0.1</v>
      </c>
      <c r="I24" s="12">
        <f t="shared" si="3"/>
        <v>31</v>
      </c>
      <c r="J24" s="13">
        <f t="shared" si="16"/>
        <v>8036.6333397300823</v>
      </c>
      <c r="K24" s="13">
        <f t="shared" si="4"/>
        <v>8036.63</v>
      </c>
      <c r="L24" s="13">
        <f t="shared" si="5"/>
        <v>0</v>
      </c>
      <c r="M24" s="13">
        <f t="shared" si="6"/>
        <v>0</v>
      </c>
      <c r="N24" s="13">
        <f t="shared" si="1"/>
        <v>0</v>
      </c>
      <c r="O24" s="13">
        <v>0</v>
      </c>
      <c r="P24" s="13"/>
      <c r="Q24" s="13">
        <f t="shared" si="18"/>
        <v>0</v>
      </c>
      <c r="R24" s="13">
        <f t="shared" si="7"/>
        <v>8036.63</v>
      </c>
      <c r="S24" s="13">
        <f t="shared" si="8"/>
        <v>8036.63</v>
      </c>
      <c r="T24" s="13">
        <f t="shared" si="9"/>
        <v>954285.38</v>
      </c>
      <c r="V24" s="24">
        <f t="shared" si="10"/>
        <v>3.33973E-3</v>
      </c>
      <c r="W24" s="3">
        <f t="shared" si="17"/>
        <v>105981.54</v>
      </c>
      <c r="X24" s="3">
        <f t="shared" si="12"/>
        <v>105981.54</v>
      </c>
      <c r="Y24" s="35">
        <f t="shared" si="2"/>
        <v>105981.54</v>
      </c>
      <c r="Z24" s="3">
        <v>0</v>
      </c>
      <c r="AA24" s="3">
        <f t="shared" si="0"/>
        <v>105981.54</v>
      </c>
    </row>
    <row r="25" spans="1:27" x14ac:dyDescent="0.25">
      <c r="A25" s="8">
        <f t="shared" si="13"/>
        <v>21</v>
      </c>
      <c r="B25" s="9">
        <v>43398</v>
      </c>
      <c r="C25" s="8" t="s">
        <v>11</v>
      </c>
      <c r="D25" s="8" t="s">
        <v>5</v>
      </c>
      <c r="E25" s="8" t="s">
        <v>5</v>
      </c>
      <c r="F25" s="8" t="s">
        <v>5</v>
      </c>
      <c r="G25" s="14">
        <f t="shared" si="14"/>
        <v>954285.38</v>
      </c>
      <c r="H25" s="11">
        <f t="shared" si="15"/>
        <v>0.1</v>
      </c>
      <c r="I25" s="12">
        <f t="shared" si="3"/>
        <v>30</v>
      </c>
      <c r="J25" s="13">
        <f t="shared" si="16"/>
        <v>7843.4448191820557</v>
      </c>
      <c r="K25" s="13">
        <f t="shared" si="4"/>
        <v>7843.44</v>
      </c>
      <c r="L25" s="13">
        <f t="shared" si="5"/>
        <v>7843.44</v>
      </c>
      <c r="M25" s="13">
        <f t="shared" si="6"/>
        <v>99510.87</v>
      </c>
      <c r="N25" s="13">
        <f t="shared" si="1"/>
        <v>107354.31</v>
      </c>
      <c r="O25" s="13">
        <v>0</v>
      </c>
      <c r="P25" s="13"/>
      <c r="Q25" s="13">
        <f t="shared" si="18"/>
        <v>0</v>
      </c>
      <c r="R25" s="13">
        <f t="shared" si="7"/>
        <v>0</v>
      </c>
      <c r="S25" s="13">
        <f t="shared" si="8"/>
        <v>0</v>
      </c>
      <c r="T25" s="13">
        <f t="shared" si="9"/>
        <v>854774.51</v>
      </c>
      <c r="V25" s="24">
        <f t="shared" si="10"/>
        <v>4.819182E-3</v>
      </c>
      <c r="W25" s="3">
        <f t="shared" si="17"/>
        <v>105981.54</v>
      </c>
      <c r="X25" s="3">
        <f t="shared" si="12"/>
        <v>105981.54</v>
      </c>
      <c r="Y25" s="35">
        <f t="shared" si="2"/>
        <v>105981.54</v>
      </c>
      <c r="Z25" s="3">
        <v>0</v>
      </c>
      <c r="AA25" s="3">
        <f t="shared" si="0"/>
        <v>105981.54</v>
      </c>
    </row>
    <row r="26" spans="1:27" x14ac:dyDescent="0.25">
      <c r="A26" s="8">
        <f t="shared" si="13"/>
        <v>22</v>
      </c>
      <c r="B26" s="9">
        <v>43429</v>
      </c>
      <c r="C26" s="8" t="s">
        <v>11</v>
      </c>
      <c r="D26" s="8" t="s">
        <v>5</v>
      </c>
      <c r="E26" s="8" t="s">
        <v>11</v>
      </c>
      <c r="F26" s="8" t="s">
        <v>11</v>
      </c>
      <c r="G26" s="14">
        <f t="shared" si="14"/>
        <v>854774.51</v>
      </c>
      <c r="H26" s="11">
        <f t="shared" si="15"/>
        <v>0.1</v>
      </c>
      <c r="I26" s="12">
        <f t="shared" si="3"/>
        <v>31</v>
      </c>
      <c r="J26" s="13">
        <f t="shared" si="16"/>
        <v>7259.733534250493</v>
      </c>
      <c r="K26" s="13">
        <f t="shared" si="4"/>
        <v>7259.73</v>
      </c>
      <c r="L26" s="13">
        <f t="shared" si="5"/>
        <v>0</v>
      </c>
      <c r="M26" s="13">
        <f t="shared" si="6"/>
        <v>0</v>
      </c>
      <c r="N26" s="13">
        <f t="shared" si="1"/>
        <v>0</v>
      </c>
      <c r="O26" s="13">
        <v>0</v>
      </c>
      <c r="P26" s="13"/>
      <c r="Q26" s="13">
        <f t="shared" si="18"/>
        <v>0</v>
      </c>
      <c r="R26" s="13">
        <f t="shared" si="7"/>
        <v>7259.73</v>
      </c>
      <c r="S26" s="13">
        <f t="shared" si="8"/>
        <v>7259.73</v>
      </c>
      <c r="T26" s="13">
        <f t="shared" si="9"/>
        <v>862034.24</v>
      </c>
      <c r="V26" s="24">
        <f t="shared" si="10"/>
        <v>3.5342500000000001E-3</v>
      </c>
      <c r="W26" s="3">
        <f t="shared" si="17"/>
        <v>105981.54</v>
      </c>
      <c r="X26" s="3">
        <f t="shared" si="12"/>
        <v>105981.54</v>
      </c>
      <c r="Y26" s="35">
        <f t="shared" si="2"/>
        <v>105981.54</v>
      </c>
      <c r="Z26" s="3">
        <v>0</v>
      </c>
      <c r="AA26" s="3">
        <f t="shared" si="0"/>
        <v>105981.54</v>
      </c>
    </row>
    <row r="27" spans="1:27" x14ac:dyDescent="0.25">
      <c r="A27" s="8">
        <f t="shared" si="13"/>
        <v>23</v>
      </c>
      <c r="B27" s="9">
        <v>43459</v>
      </c>
      <c r="C27" s="8" t="s">
        <v>11</v>
      </c>
      <c r="D27" s="8" t="s">
        <v>5</v>
      </c>
      <c r="E27" s="8" t="s">
        <v>11</v>
      </c>
      <c r="F27" s="8" t="s">
        <v>11</v>
      </c>
      <c r="G27" s="14">
        <f t="shared" si="14"/>
        <v>862034.24</v>
      </c>
      <c r="H27" s="11">
        <f t="shared" si="15"/>
        <v>0.1</v>
      </c>
      <c r="I27" s="12">
        <f t="shared" si="3"/>
        <v>30</v>
      </c>
      <c r="J27" s="13">
        <f t="shared" si="16"/>
        <v>7085.2164657568483</v>
      </c>
      <c r="K27" s="13">
        <f t="shared" si="4"/>
        <v>7085.22</v>
      </c>
      <c r="L27" s="13">
        <f t="shared" si="5"/>
        <v>0</v>
      </c>
      <c r="M27" s="13">
        <f t="shared" si="6"/>
        <v>0</v>
      </c>
      <c r="N27" s="13">
        <f t="shared" si="1"/>
        <v>0</v>
      </c>
      <c r="O27" s="13">
        <v>0</v>
      </c>
      <c r="P27" s="13"/>
      <c r="Q27" s="13">
        <f t="shared" si="18"/>
        <v>0</v>
      </c>
      <c r="R27" s="13">
        <f t="shared" si="7"/>
        <v>7085.22</v>
      </c>
      <c r="S27" s="13">
        <f t="shared" si="8"/>
        <v>7085.22</v>
      </c>
      <c r="T27" s="13">
        <f t="shared" si="9"/>
        <v>869119.46</v>
      </c>
      <c r="V27" s="24">
        <f t="shared" si="10"/>
        <v>-3.5342429999999998E-3</v>
      </c>
      <c r="W27" s="3">
        <f t="shared" si="17"/>
        <v>105981.54</v>
      </c>
      <c r="X27" s="3">
        <f t="shared" si="12"/>
        <v>105981.54</v>
      </c>
      <c r="Y27" s="35">
        <f t="shared" si="2"/>
        <v>105981.54</v>
      </c>
      <c r="Z27" s="3">
        <v>0</v>
      </c>
      <c r="AA27" s="3">
        <f t="shared" si="0"/>
        <v>105981.54</v>
      </c>
    </row>
    <row r="28" spans="1:27" x14ac:dyDescent="0.25">
      <c r="A28" s="8">
        <f t="shared" si="13"/>
        <v>24</v>
      </c>
      <c r="B28" s="9">
        <v>43490</v>
      </c>
      <c r="C28" s="8" t="s">
        <v>11</v>
      </c>
      <c r="D28" s="8" t="s">
        <v>5</v>
      </c>
      <c r="E28" s="8" t="s">
        <v>5</v>
      </c>
      <c r="F28" s="8" t="s">
        <v>5</v>
      </c>
      <c r="G28" s="14">
        <f t="shared" si="14"/>
        <v>869119.46</v>
      </c>
      <c r="H28" s="11">
        <f t="shared" si="15"/>
        <v>0.1</v>
      </c>
      <c r="I28" s="12">
        <f t="shared" si="3"/>
        <v>31</v>
      </c>
      <c r="J28" s="13">
        <f t="shared" si="16"/>
        <v>7381.5590027433009</v>
      </c>
      <c r="K28" s="13">
        <f t="shared" si="4"/>
        <v>7381.56</v>
      </c>
      <c r="L28" s="13">
        <f t="shared" si="5"/>
        <v>7381.56</v>
      </c>
      <c r="M28" s="13">
        <f t="shared" si="6"/>
        <v>99972.75</v>
      </c>
      <c r="N28" s="13">
        <f t="shared" si="1"/>
        <v>107354.31</v>
      </c>
      <c r="O28" s="13">
        <v>0</v>
      </c>
      <c r="P28" s="13"/>
      <c r="Q28" s="13">
        <f t="shared" si="18"/>
        <v>0</v>
      </c>
      <c r="R28" s="13">
        <f t="shared" si="7"/>
        <v>0</v>
      </c>
      <c r="S28" s="13">
        <f t="shared" si="8"/>
        <v>0</v>
      </c>
      <c r="T28" s="13">
        <f t="shared" si="9"/>
        <v>769146.71</v>
      </c>
      <c r="V28" s="24">
        <f t="shared" si="10"/>
        <v>-9.9725700000000009E-4</v>
      </c>
    </row>
    <row r="29" spans="1:27" x14ac:dyDescent="0.25">
      <c r="A29" s="8">
        <f t="shared" si="13"/>
        <v>25</v>
      </c>
      <c r="B29" s="9">
        <v>43521</v>
      </c>
      <c r="C29" s="8" t="s">
        <v>11</v>
      </c>
      <c r="D29" s="8" t="s">
        <v>5</v>
      </c>
      <c r="E29" s="8" t="s">
        <v>11</v>
      </c>
      <c r="F29" s="8" t="s">
        <v>11</v>
      </c>
      <c r="G29" s="14">
        <f t="shared" si="14"/>
        <v>769146.71</v>
      </c>
      <c r="H29" s="11">
        <f t="shared" si="15"/>
        <v>0.1</v>
      </c>
      <c r="I29" s="12">
        <f t="shared" si="3"/>
        <v>31</v>
      </c>
      <c r="J29" s="13">
        <f t="shared" si="16"/>
        <v>6532.477909592315</v>
      </c>
      <c r="K29" s="13">
        <f t="shared" si="4"/>
        <v>6532.48</v>
      </c>
      <c r="L29" s="13">
        <f t="shared" si="5"/>
        <v>0</v>
      </c>
      <c r="M29" s="13">
        <f t="shared" si="6"/>
        <v>0</v>
      </c>
      <c r="N29" s="13">
        <f t="shared" si="1"/>
        <v>0</v>
      </c>
      <c r="O29" s="13">
        <v>0</v>
      </c>
      <c r="P29" s="13"/>
      <c r="Q29" s="13">
        <f t="shared" si="18"/>
        <v>0</v>
      </c>
      <c r="R29" s="13">
        <f t="shared" si="7"/>
        <v>6532.48</v>
      </c>
      <c r="S29" s="13">
        <f t="shared" si="8"/>
        <v>6532.48</v>
      </c>
      <c r="T29" s="13">
        <f t="shared" si="9"/>
        <v>775679.19</v>
      </c>
      <c r="V29" s="24">
        <f t="shared" si="10"/>
        <v>-2.0904080000000002E-3</v>
      </c>
    </row>
    <row r="30" spans="1:27" x14ac:dyDescent="0.25">
      <c r="A30" s="8">
        <f t="shared" si="13"/>
        <v>26</v>
      </c>
      <c r="B30" s="9">
        <v>43549</v>
      </c>
      <c r="C30" s="8" t="s">
        <v>11</v>
      </c>
      <c r="D30" s="8" t="s">
        <v>5</v>
      </c>
      <c r="E30" s="8" t="s">
        <v>11</v>
      </c>
      <c r="F30" s="8" t="s">
        <v>11</v>
      </c>
      <c r="G30" s="14">
        <f t="shared" si="14"/>
        <v>775679.19</v>
      </c>
      <c r="H30" s="11">
        <f t="shared" si="15"/>
        <v>0.1</v>
      </c>
      <c r="I30" s="12">
        <f t="shared" si="3"/>
        <v>28</v>
      </c>
      <c r="J30" s="13">
        <f t="shared" si="16"/>
        <v>5950.4136137015885</v>
      </c>
      <c r="K30" s="13">
        <f t="shared" si="4"/>
        <v>5950.41</v>
      </c>
      <c r="L30" s="13">
        <f t="shared" si="5"/>
        <v>0</v>
      </c>
      <c r="M30" s="13">
        <f t="shared" si="6"/>
        <v>0</v>
      </c>
      <c r="N30" s="13">
        <f t="shared" si="1"/>
        <v>0</v>
      </c>
      <c r="O30" s="13">
        <v>0</v>
      </c>
      <c r="P30" s="13"/>
      <c r="Q30" s="13">
        <f t="shared" si="18"/>
        <v>0</v>
      </c>
      <c r="R30" s="13">
        <f t="shared" si="7"/>
        <v>5950.41</v>
      </c>
      <c r="S30" s="13">
        <f t="shared" si="8"/>
        <v>5950.41</v>
      </c>
      <c r="T30" s="13">
        <f t="shared" si="9"/>
        <v>781629.6</v>
      </c>
      <c r="V30" s="24">
        <f t="shared" si="10"/>
        <v>3.6137019999999999E-3</v>
      </c>
    </row>
    <row r="31" spans="1:27" x14ac:dyDescent="0.25">
      <c r="A31" s="8">
        <f t="shared" si="13"/>
        <v>27</v>
      </c>
      <c r="B31" s="9">
        <v>43580</v>
      </c>
      <c r="C31" s="8" t="s">
        <v>11</v>
      </c>
      <c r="D31" s="8" t="s">
        <v>5</v>
      </c>
      <c r="E31" s="8" t="s">
        <v>5</v>
      </c>
      <c r="F31" s="8" t="s">
        <v>5</v>
      </c>
      <c r="G31" s="14">
        <f t="shared" si="14"/>
        <v>781629.6</v>
      </c>
      <c r="H31" s="11">
        <f t="shared" si="15"/>
        <v>0.1</v>
      </c>
      <c r="I31" s="12">
        <f t="shared" si="3"/>
        <v>31</v>
      </c>
      <c r="J31" s="13">
        <f t="shared" si="16"/>
        <v>6638.5015863047402</v>
      </c>
      <c r="K31" s="13">
        <f t="shared" si="4"/>
        <v>6638.5</v>
      </c>
      <c r="L31" s="13">
        <f t="shared" si="5"/>
        <v>6638.5</v>
      </c>
      <c r="M31" s="13">
        <f t="shared" si="6"/>
        <v>100715.81</v>
      </c>
      <c r="N31" s="13">
        <f t="shared" si="1"/>
        <v>107354.31</v>
      </c>
      <c r="O31" s="13">
        <v>0</v>
      </c>
      <c r="P31" s="13"/>
      <c r="Q31" s="13">
        <f t="shared" si="18"/>
        <v>0</v>
      </c>
      <c r="R31" s="13">
        <f t="shared" si="7"/>
        <v>0</v>
      </c>
      <c r="S31" s="13">
        <f t="shared" si="8"/>
        <v>0</v>
      </c>
      <c r="T31" s="13">
        <f t="shared" si="9"/>
        <v>680913.79</v>
      </c>
      <c r="V31" s="24">
        <f t="shared" si="10"/>
        <v>1.5863050000000001E-3</v>
      </c>
    </row>
    <row r="32" spans="1:27" x14ac:dyDescent="0.25">
      <c r="A32" s="8">
        <f t="shared" si="13"/>
        <v>28</v>
      </c>
      <c r="B32" s="9">
        <v>43610</v>
      </c>
      <c r="C32" s="8" t="s">
        <v>11</v>
      </c>
      <c r="D32" s="8" t="s">
        <v>5</v>
      </c>
      <c r="E32" s="8" t="s">
        <v>11</v>
      </c>
      <c r="F32" s="8" t="s">
        <v>11</v>
      </c>
      <c r="G32" s="14">
        <f t="shared" si="14"/>
        <v>680913.79</v>
      </c>
      <c r="H32" s="11">
        <f t="shared" si="15"/>
        <v>0.1</v>
      </c>
      <c r="I32" s="12">
        <f t="shared" si="3"/>
        <v>30</v>
      </c>
      <c r="J32" s="13">
        <f t="shared" si="16"/>
        <v>5596.5532849351375</v>
      </c>
      <c r="K32" s="13">
        <f t="shared" si="4"/>
        <v>5596.55</v>
      </c>
      <c r="L32" s="13">
        <f t="shared" si="5"/>
        <v>0</v>
      </c>
      <c r="M32" s="13">
        <f t="shared" si="6"/>
        <v>0</v>
      </c>
      <c r="N32" s="13">
        <f t="shared" si="1"/>
        <v>0</v>
      </c>
      <c r="O32" s="13">
        <v>0</v>
      </c>
      <c r="P32" s="13"/>
      <c r="Q32" s="13">
        <f t="shared" si="18"/>
        <v>0</v>
      </c>
      <c r="R32" s="13">
        <f t="shared" si="7"/>
        <v>5596.55</v>
      </c>
      <c r="S32" s="13">
        <f t="shared" si="8"/>
        <v>5596.55</v>
      </c>
      <c r="T32" s="13">
        <f t="shared" si="9"/>
        <v>686510.34000000008</v>
      </c>
      <c r="V32" s="24">
        <f t="shared" si="10"/>
        <v>3.2849350000000001E-3</v>
      </c>
    </row>
    <row r="33" spans="1:22" x14ac:dyDescent="0.25">
      <c r="A33" s="8">
        <f t="shared" si="13"/>
        <v>29</v>
      </c>
      <c r="B33" s="9">
        <v>43641</v>
      </c>
      <c r="C33" s="8" t="s">
        <v>11</v>
      </c>
      <c r="D33" s="8" t="s">
        <v>5</v>
      </c>
      <c r="E33" s="8" t="s">
        <v>11</v>
      </c>
      <c r="F33" s="8" t="s">
        <v>11</v>
      </c>
      <c r="G33" s="14">
        <f t="shared" si="14"/>
        <v>686510.34000000008</v>
      </c>
      <c r="H33" s="11">
        <f t="shared" si="15"/>
        <v>0.1</v>
      </c>
      <c r="I33" s="12">
        <f t="shared" si="3"/>
        <v>31</v>
      </c>
      <c r="J33" s="13">
        <f t="shared" si="16"/>
        <v>5830.6390493185627</v>
      </c>
      <c r="K33" s="13">
        <f t="shared" si="4"/>
        <v>5830.64</v>
      </c>
      <c r="L33" s="13">
        <f t="shared" si="5"/>
        <v>0</v>
      </c>
      <c r="M33" s="13">
        <f t="shared" si="6"/>
        <v>0</v>
      </c>
      <c r="N33" s="13">
        <f t="shared" si="1"/>
        <v>0</v>
      </c>
      <c r="O33" s="13">
        <v>0</v>
      </c>
      <c r="P33" s="13"/>
      <c r="Q33" s="13">
        <f t="shared" si="18"/>
        <v>0</v>
      </c>
      <c r="R33" s="13">
        <f t="shared" si="7"/>
        <v>5830.64</v>
      </c>
      <c r="S33" s="13">
        <f t="shared" si="8"/>
        <v>5830.64</v>
      </c>
      <c r="T33" s="13">
        <f t="shared" si="9"/>
        <v>692340.9800000001</v>
      </c>
      <c r="V33" s="24">
        <f t="shared" si="10"/>
        <v>-9.5068099999999999E-4</v>
      </c>
    </row>
    <row r="34" spans="1:22" x14ac:dyDescent="0.25">
      <c r="A34" s="8">
        <f t="shared" si="13"/>
        <v>30</v>
      </c>
      <c r="B34" s="9">
        <v>43671</v>
      </c>
      <c r="C34" s="8" t="s">
        <v>11</v>
      </c>
      <c r="D34" s="8" t="s">
        <v>5</v>
      </c>
      <c r="E34" s="8" t="s">
        <v>5</v>
      </c>
      <c r="F34" s="8" t="s">
        <v>5</v>
      </c>
      <c r="G34" s="14">
        <f t="shared" si="14"/>
        <v>692340.9800000001</v>
      </c>
      <c r="H34" s="11">
        <f t="shared" si="15"/>
        <v>0.1</v>
      </c>
      <c r="I34" s="12">
        <f t="shared" si="3"/>
        <v>30</v>
      </c>
      <c r="J34" s="13">
        <f t="shared" si="16"/>
        <v>5690.4728575381787</v>
      </c>
      <c r="K34" s="13">
        <f t="shared" si="4"/>
        <v>5690.47</v>
      </c>
      <c r="L34" s="13">
        <f t="shared" si="5"/>
        <v>5690.47</v>
      </c>
      <c r="M34" s="13">
        <f t="shared" si="6"/>
        <v>101663.84</v>
      </c>
      <c r="N34" s="13">
        <f t="shared" si="1"/>
        <v>107354.31</v>
      </c>
      <c r="O34" s="13">
        <v>0</v>
      </c>
      <c r="P34" s="13"/>
      <c r="Q34" s="13">
        <f t="shared" si="18"/>
        <v>0</v>
      </c>
      <c r="R34" s="13">
        <f t="shared" si="7"/>
        <v>0</v>
      </c>
      <c r="S34" s="13">
        <f t="shared" si="8"/>
        <v>0</v>
      </c>
      <c r="T34" s="13">
        <f t="shared" si="9"/>
        <v>590677.14000000013</v>
      </c>
      <c r="V34" s="24">
        <f t="shared" si="10"/>
        <v>2.8575380000000002E-3</v>
      </c>
    </row>
    <row r="35" spans="1:22" x14ac:dyDescent="0.25">
      <c r="A35" s="8">
        <f t="shared" si="13"/>
        <v>31</v>
      </c>
      <c r="B35" s="9">
        <v>43702</v>
      </c>
      <c r="C35" s="8" t="s">
        <v>11</v>
      </c>
      <c r="D35" s="8" t="s">
        <v>5</v>
      </c>
      <c r="E35" s="8" t="s">
        <v>11</v>
      </c>
      <c r="F35" s="8" t="s">
        <v>11</v>
      </c>
      <c r="G35" s="14">
        <f t="shared" si="14"/>
        <v>590677.14000000013</v>
      </c>
      <c r="H35" s="11">
        <f t="shared" si="15"/>
        <v>0.1</v>
      </c>
      <c r="I35" s="12">
        <f t="shared" si="3"/>
        <v>31</v>
      </c>
      <c r="J35" s="13">
        <f t="shared" si="16"/>
        <v>5016.7128137023856</v>
      </c>
      <c r="K35" s="13">
        <f t="shared" si="4"/>
        <v>5016.71</v>
      </c>
      <c r="L35" s="13">
        <f t="shared" si="5"/>
        <v>0</v>
      </c>
      <c r="M35" s="13">
        <f t="shared" si="6"/>
        <v>0</v>
      </c>
      <c r="N35" s="13">
        <f t="shared" si="1"/>
        <v>0</v>
      </c>
      <c r="O35" s="13">
        <v>0</v>
      </c>
      <c r="P35" s="13"/>
      <c r="Q35" s="13">
        <f t="shared" si="18"/>
        <v>0</v>
      </c>
      <c r="R35" s="13">
        <f t="shared" si="7"/>
        <v>5016.71</v>
      </c>
      <c r="S35" s="13">
        <f t="shared" si="8"/>
        <v>5016.71</v>
      </c>
      <c r="T35" s="13">
        <f t="shared" si="9"/>
        <v>595693.85000000009</v>
      </c>
      <c r="V35" s="24">
        <f t="shared" si="10"/>
        <v>2.813702E-3</v>
      </c>
    </row>
    <row r="36" spans="1:22" x14ac:dyDescent="0.25">
      <c r="A36" s="8">
        <f t="shared" si="13"/>
        <v>32</v>
      </c>
      <c r="B36" s="9">
        <v>43733</v>
      </c>
      <c r="C36" s="8" t="s">
        <v>11</v>
      </c>
      <c r="D36" s="8" t="s">
        <v>5</v>
      </c>
      <c r="E36" s="8" t="s">
        <v>11</v>
      </c>
      <c r="F36" s="8" t="s">
        <v>11</v>
      </c>
      <c r="G36" s="14">
        <f t="shared" si="14"/>
        <v>595693.85000000009</v>
      </c>
      <c r="H36" s="11">
        <f t="shared" si="15"/>
        <v>0.1</v>
      </c>
      <c r="I36" s="12">
        <f t="shared" si="3"/>
        <v>31</v>
      </c>
      <c r="J36" s="13">
        <f t="shared" si="16"/>
        <v>5059.3204438389866</v>
      </c>
      <c r="K36" s="13">
        <f t="shared" si="4"/>
        <v>5059.32</v>
      </c>
      <c r="L36" s="13">
        <f t="shared" si="5"/>
        <v>0</v>
      </c>
      <c r="M36" s="13">
        <f t="shared" si="6"/>
        <v>0</v>
      </c>
      <c r="N36" s="13">
        <f t="shared" si="1"/>
        <v>0</v>
      </c>
      <c r="O36" s="13">
        <v>0</v>
      </c>
      <c r="P36" s="13"/>
      <c r="Q36" s="13">
        <f t="shared" si="18"/>
        <v>0</v>
      </c>
      <c r="R36" s="13">
        <f t="shared" si="7"/>
        <v>5059.32</v>
      </c>
      <c r="S36" s="13">
        <f t="shared" si="8"/>
        <v>5059.32</v>
      </c>
      <c r="T36" s="13">
        <f t="shared" si="9"/>
        <v>600753.17000000004</v>
      </c>
      <c r="V36" s="24">
        <f t="shared" si="10"/>
        <v>4.4383900000000002E-4</v>
      </c>
    </row>
    <row r="37" spans="1:22" x14ac:dyDescent="0.25">
      <c r="A37" s="8">
        <f t="shared" si="13"/>
        <v>33</v>
      </c>
      <c r="B37" s="9">
        <v>43763</v>
      </c>
      <c r="C37" s="8" t="s">
        <v>11</v>
      </c>
      <c r="D37" s="8" t="s">
        <v>5</v>
      </c>
      <c r="E37" s="8" t="s">
        <v>5</v>
      </c>
      <c r="F37" s="8" t="s">
        <v>5</v>
      </c>
      <c r="G37" s="14">
        <f t="shared" si="14"/>
        <v>600753.17000000004</v>
      </c>
      <c r="H37" s="11">
        <f t="shared" si="15"/>
        <v>0.1</v>
      </c>
      <c r="I37" s="12">
        <f t="shared" si="3"/>
        <v>30</v>
      </c>
      <c r="J37" s="13">
        <f t="shared" si="16"/>
        <v>4937.6977315102331</v>
      </c>
      <c r="K37" s="13">
        <f t="shared" si="4"/>
        <v>4937.7</v>
      </c>
      <c r="L37" s="13">
        <f t="shared" si="5"/>
        <v>4937.7000000000007</v>
      </c>
      <c r="M37" s="13">
        <f t="shared" si="6"/>
        <v>102416.61</v>
      </c>
      <c r="N37" s="13">
        <f t="shared" si="1"/>
        <v>107354.31</v>
      </c>
      <c r="O37" s="13">
        <v>0</v>
      </c>
      <c r="P37" s="13"/>
      <c r="Q37" s="13">
        <f t="shared" si="18"/>
        <v>0</v>
      </c>
      <c r="R37" s="13">
        <f t="shared" si="7"/>
        <v>0</v>
      </c>
      <c r="S37" s="13">
        <f t="shared" si="8"/>
        <v>0</v>
      </c>
      <c r="T37" s="13">
        <f t="shared" si="9"/>
        <v>498336.56000000006</v>
      </c>
      <c r="V37" s="24">
        <f t="shared" si="10"/>
        <v>-2.2684900000000002E-3</v>
      </c>
    </row>
    <row r="38" spans="1:22" x14ac:dyDescent="0.25">
      <c r="A38" s="8">
        <f t="shared" si="13"/>
        <v>34</v>
      </c>
      <c r="B38" s="9">
        <v>43794</v>
      </c>
      <c r="C38" s="8" t="s">
        <v>11</v>
      </c>
      <c r="D38" s="8" t="s">
        <v>5</v>
      </c>
      <c r="E38" s="8" t="s">
        <v>11</v>
      </c>
      <c r="F38" s="8" t="s">
        <v>11</v>
      </c>
      <c r="G38" s="14">
        <f t="shared" si="14"/>
        <v>498336.56000000006</v>
      </c>
      <c r="H38" s="11">
        <f t="shared" si="15"/>
        <v>0.1</v>
      </c>
      <c r="I38" s="12">
        <f t="shared" si="3"/>
        <v>31</v>
      </c>
      <c r="J38" s="13">
        <f t="shared" si="16"/>
        <v>4232.4452274004125</v>
      </c>
      <c r="K38" s="13">
        <f t="shared" si="4"/>
        <v>4232.45</v>
      </c>
      <c r="L38" s="13">
        <f t="shared" si="5"/>
        <v>0</v>
      </c>
      <c r="M38" s="13">
        <f t="shared" si="6"/>
        <v>0</v>
      </c>
      <c r="N38" s="13">
        <f t="shared" si="1"/>
        <v>0</v>
      </c>
      <c r="O38" s="13">
        <v>0</v>
      </c>
      <c r="P38" s="13"/>
      <c r="Q38" s="13">
        <f t="shared" si="18"/>
        <v>0</v>
      </c>
      <c r="R38" s="13">
        <f t="shared" si="7"/>
        <v>4232.45</v>
      </c>
      <c r="S38" s="13">
        <f t="shared" si="8"/>
        <v>4232.45</v>
      </c>
      <c r="T38" s="13">
        <f t="shared" si="9"/>
        <v>502569.01000000007</v>
      </c>
      <c r="V38" s="24">
        <f t="shared" si="10"/>
        <v>-4.7726000000000001E-3</v>
      </c>
    </row>
    <row r="39" spans="1:22" x14ac:dyDescent="0.25">
      <c r="A39" s="8">
        <f t="shared" si="13"/>
        <v>35</v>
      </c>
      <c r="B39" s="9">
        <v>43824</v>
      </c>
      <c r="C39" s="8" t="s">
        <v>11</v>
      </c>
      <c r="D39" s="8" t="s">
        <v>5</v>
      </c>
      <c r="E39" s="8" t="s">
        <v>11</v>
      </c>
      <c r="F39" s="8" t="s">
        <v>11</v>
      </c>
      <c r="G39" s="14">
        <f t="shared" si="14"/>
        <v>502569.01000000007</v>
      </c>
      <c r="H39" s="11">
        <f t="shared" si="15"/>
        <v>0.1</v>
      </c>
      <c r="I39" s="12">
        <f t="shared" si="3"/>
        <v>30</v>
      </c>
      <c r="J39" s="13">
        <f t="shared" si="16"/>
        <v>4130.6994191808226</v>
      </c>
      <c r="K39" s="13">
        <f t="shared" si="4"/>
        <v>4130.7</v>
      </c>
      <c r="L39" s="13">
        <f t="shared" si="5"/>
        <v>0</v>
      </c>
      <c r="M39" s="13">
        <f t="shared" si="6"/>
        <v>0</v>
      </c>
      <c r="N39" s="13">
        <f t="shared" si="1"/>
        <v>0</v>
      </c>
      <c r="O39" s="13">
        <v>0</v>
      </c>
      <c r="P39" s="13"/>
      <c r="Q39" s="13">
        <f t="shared" si="18"/>
        <v>0</v>
      </c>
      <c r="R39" s="13">
        <f t="shared" si="7"/>
        <v>4130.7</v>
      </c>
      <c r="S39" s="13">
        <f t="shared" si="8"/>
        <v>4130.7</v>
      </c>
      <c r="T39" s="13">
        <f t="shared" si="9"/>
        <v>506699.71000000008</v>
      </c>
      <c r="V39" s="24">
        <f t="shared" si="10"/>
        <v>-5.80819E-4</v>
      </c>
    </row>
    <row r="40" spans="1:22" x14ac:dyDescent="0.25">
      <c r="A40" s="8">
        <f t="shared" si="13"/>
        <v>36</v>
      </c>
      <c r="B40" s="9">
        <v>43855</v>
      </c>
      <c r="C40" s="8" t="s">
        <v>11</v>
      </c>
      <c r="D40" s="8" t="s">
        <v>5</v>
      </c>
      <c r="E40" s="8" t="s">
        <v>5</v>
      </c>
      <c r="F40" s="8" t="s">
        <v>5</v>
      </c>
      <c r="G40" s="14">
        <f t="shared" si="14"/>
        <v>506699.71000000008</v>
      </c>
      <c r="H40" s="11">
        <f t="shared" si="15"/>
        <v>0.1</v>
      </c>
      <c r="I40" s="12">
        <f t="shared" si="3"/>
        <v>31</v>
      </c>
      <c r="J40" s="13">
        <f t="shared" si="16"/>
        <v>4303.4764082220972</v>
      </c>
      <c r="K40" s="13">
        <f t="shared" si="4"/>
        <v>4303.4799999999996</v>
      </c>
      <c r="L40" s="13">
        <f t="shared" si="5"/>
        <v>4303.4800000000005</v>
      </c>
      <c r="M40" s="13">
        <f t="shared" si="6"/>
        <v>103050.83</v>
      </c>
      <c r="N40" s="13">
        <f t="shared" si="1"/>
        <v>107354.31</v>
      </c>
      <c r="O40" s="13">
        <v>0</v>
      </c>
      <c r="P40" s="13"/>
      <c r="Q40" s="13">
        <f t="shared" si="18"/>
        <v>0</v>
      </c>
      <c r="R40" s="13">
        <f t="shared" si="7"/>
        <v>0</v>
      </c>
      <c r="S40" s="13">
        <f t="shared" si="8"/>
        <v>0</v>
      </c>
      <c r="T40" s="13">
        <f t="shared" si="9"/>
        <v>403648.88000000006</v>
      </c>
      <c r="V40" s="24">
        <f t="shared" si="10"/>
        <v>-3.5917779999999999E-3</v>
      </c>
    </row>
    <row r="41" spans="1:22" x14ac:dyDescent="0.25">
      <c r="A41" s="8">
        <f t="shared" si="13"/>
        <v>37</v>
      </c>
      <c r="B41" s="9">
        <v>43886</v>
      </c>
      <c r="C41" s="8" t="s">
        <v>11</v>
      </c>
      <c r="D41" s="8" t="s">
        <v>5</v>
      </c>
      <c r="E41" s="8" t="s">
        <v>11</v>
      </c>
      <c r="F41" s="8" t="s">
        <v>11</v>
      </c>
      <c r="G41" s="14">
        <f t="shared" si="14"/>
        <v>403648.88000000006</v>
      </c>
      <c r="H41" s="11">
        <f t="shared" si="15"/>
        <v>0.1</v>
      </c>
      <c r="I41" s="12">
        <f t="shared" si="3"/>
        <v>31</v>
      </c>
      <c r="J41" s="13">
        <f t="shared" si="16"/>
        <v>3428.247169865836</v>
      </c>
      <c r="K41" s="13">
        <f t="shared" si="4"/>
        <v>3428.25</v>
      </c>
      <c r="L41" s="13">
        <f t="shared" si="5"/>
        <v>0</v>
      </c>
      <c r="M41" s="13">
        <f t="shared" si="6"/>
        <v>0</v>
      </c>
      <c r="N41" s="13">
        <f t="shared" si="1"/>
        <v>0</v>
      </c>
      <c r="O41" s="13">
        <v>0</v>
      </c>
      <c r="P41" s="13"/>
      <c r="Q41" s="13">
        <f t="shared" si="18"/>
        <v>0</v>
      </c>
      <c r="R41" s="13">
        <f t="shared" si="7"/>
        <v>3428.25</v>
      </c>
      <c r="S41" s="13">
        <f t="shared" si="8"/>
        <v>3428.25</v>
      </c>
      <c r="T41" s="13">
        <f t="shared" si="9"/>
        <v>407077.13000000006</v>
      </c>
      <c r="V41" s="24">
        <f t="shared" si="10"/>
        <v>-2.8301340000000002E-3</v>
      </c>
    </row>
    <row r="42" spans="1:22" x14ac:dyDescent="0.25">
      <c r="A42" s="8">
        <f t="shared" si="13"/>
        <v>38</v>
      </c>
      <c r="B42" s="9">
        <v>43915</v>
      </c>
      <c r="C42" s="8" t="s">
        <v>11</v>
      </c>
      <c r="D42" s="8" t="s">
        <v>5</v>
      </c>
      <c r="E42" s="8" t="s">
        <v>11</v>
      </c>
      <c r="F42" s="8" t="s">
        <v>11</v>
      </c>
      <c r="G42" s="14">
        <f t="shared" si="14"/>
        <v>407077.13000000006</v>
      </c>
      <c r="H42" s="11">
        <f t="shared" si="15"/>
        <v>0.1</v>
      </c>
      <c r="I42" s="12">
        <f t="shared" si="3"/>
        <v>29</v>
      </c>
      <c r="J42" s="13">
        <f t="shared" si="16"/>
        <v>3234.3086137016176</v>
      </c>
      <c r="K42" s="13">
        <f t="shared" si="4"/>
        <v>3234.31</v>
      </c>
      <c r="L42" s="13">
        <f t="shared" si="5"/>
        <v>0</v>
      </c>
      <c r="M42" s="13">
        <f t="shared" si="6"/>
        <v>0</v>
      </c>
      <c r="N42" s="13">
        <f t="shared" si="1"/>
        <v>0</v>
      </c>
      <c r="O42" s="13">
        <v>0</v>
      </c>
      <c r="P42" s="13"/>
      <c r="Q42" s="13">
        <f t="shared" si="18"/>
        <v>0</v>
      </c>
      <c r="R42" s="13">
        <f t="shared" si="7"/>
        <v>3234.31</v>
      </c>
      <c r="S42" s="13">
        <f t="shared" si="8"/>
        <v>3234.31</v>
      </c>
      <c r="T42" s="13">
        <f t="shared" si="9"/>
        <v>410311.44000000006</v>
      </c>
      <c r="V42" s="24">
        <f t="shared" si="10"/>
        <v>-1.386298E-3</v>
      </c>
    </row>
    <row r="43" spans="1:22" x14ac:dyDescent="0.25">
      <c r="A43" s="8">
        <f t="shared" si="13"/>
        <v>39</v>
      </c>
      <c r="B43" s="9">
        <v>43946</v>
      </c>
      <c r="C43" s="8" t="s">
        <v>11</v>
      </c>
      <c r="D43" s="8" t="s">
        <v>5</v>
      </c>
      <c r="E43" s="8" t="s">
        <v>5</v>
      </c>
      <c r="F43" s="8" t="s">
        <v>5</v>
      </c>
      <c r="G43" s="14">
        <f t="shared" si="14"/>
        <v>410311.44000000006</v>
      </c>
      <c r="H43" s="11">
        <f t="shared" si="15"/>
        <v>0.1</v>
      </c>
      <c r="I43" s="12">
        <f t="shared" si="3"/>
        <v>31</v>
      </c>
      <c r="J43" s="13">
        <f t="shared" si="16"/>
        <v>3484.8355013732335</v>
      </c>
      <c r="K43" s="13">
        <f t="shared" si="4"/>
        <v>3484.84</v>
      </c>
      <c r="L43" s="13">
        <f t="shared" si="5"/>
        <v>3484.8399999999997</v>
      </c>
      <c r="M43" s="13">
        <f t="shared" si="6"/>
        <v>103869.47</v>
      </c>
      <c r="N43" s="13">
        <f t="shared" si="1"/>
        <v>107354.31</v>
      </c>
      <c r="O43" s="13">
        <v>0</v>
      </c>
      <c r="P43" s="13"/>
      <c r="Q43" s="13">
        <f t="shared" si="18"/>
        <v>0</v>
      </c>
      <c r="R43" s="13">
        <f t="shared" si="7"/>
        <v>0</v>
      </c>
      <c r="S43" s="13">
        <f t="shared" si="8"/>
        <v>0</v>
      </c>
      <c r="T43" s="13">
        <f t="shared" si="9"/>
        <v>306441.97000000009</v>
      </c>
      <c r="V43" s="24">
        <f t="shared" si="10"/>
        <v>-4.4986269999999998E-3</v>
      </c>
    </row>
    <row r="44" spans="1:22" x14ac:dyDescent="0.25">
      <c r="A44" s="8">
        <f t="shared" si="13"/>
        <v>40</v>
      </c>
      <c r="B44" s="9">
        <v>43976</v>
      </c>
      <c r="C44" s="8" t="s">
        <v>11</v>
      </c>
      <c r="D44" s="8" t="s">
        <v>5</v>
      </c>
      <c r="E44" s="8" t="s">
        <v>11</v>
      </c>
      <c r="F44" s="8" t="s">
        <v>11</v>
      </c>
      <c r="G44" s="14">
        <f t="shared" si="14"/>
        <v>306441.97000000009</v>
      </c>
      <c r="H44" s="11">
        <f t="shared" si="15"/>
        <v>0.1</v>
      </c>
      <c r="I44" s="12">
        <f t="shared" si="3"/>
        <v>30</v>
      </c>
      <c r="J44" s="13">
        <f t="shared" si="16"/>
        <v>2518.6966246606721</v>
      </c>
      <c r="K44" s="13">
        <f t="shared" si="4"/>
        <v>2518.6999999999998</v>
      </c>
      <c r="L44" s="13">
        <f t="shared" si="5"/>
        <v>0</v>
      </c>
      <c r="M44" s="13">
        <f t="shared" si="6"/>
        <v>0</v>
      </c>
      <c r="N44" s="13">
        <f t="shared" si="1"/>
        <v>0</v>
      </c>
      <c r="O44" s="13">
        <v>0</v>
      </c>
      <c r="P44" s="13"/>
      <c r="Q44" s="13">
        <f t="shared" si="18"/>
        <v>0</v>
      </c>
      <c r="R44" s="13">
        <f t="shared" si="7"/>
        <v>2518.6999999999998</v>
      </c>
      <c r="S44" s="13">
        <f t="shared" si="8"/>
        <v>2518.6999999999998</v>
      </c>
      <c r="T44" s="13">
        <f t="shared" si="9"/>
        <v>308960.6700000001</v>
      </c>
      <c r="V44" s="24">
        <f t="shared" si="10"/>
        <v>-3.3753390000000002E-3</v>
      </c>
    </row>
    <row r="45" spans="1:22" x14ac:dyDescent="0.25">
      <c r="A45" s="8">
        <f t="shared" si="13"/>
        <v>41</v>
      </c>
      <c r="B45" s="9">
        <v>44007</v>
      </c>
      <c r="C45" s="8" t="s">
        <v>11</v>
      </c>
      <c r="D45" s="8" t="s">
        <v>5</v>
      </c>
      <c r="E45" s="8" t="s">
        <v>11</v>
      </c>
      <c r="F45" s="8" t="s">
        <v>11</v>
      </c>
      <c r="G45" s="14">
        <f t="shared" si="14"/>
        <v>308960.6700000001</v>
      </c>
      <c r="H45" s="11">
        <f t="shared" si="15"/>
        <v>0.1</v>
      </c>
      <c r="I45" s="12">
        <f t="shared" si="3"/>
        <v>31</v>
      </c>
      <c r="J45" s="13">
        <f t="shared" si="16"/>
        <v>2624.046150688398</v>
      </c>
      <c r="K45" s="13">
        <f t="shared" si="4"/>
        <v>2624.05</v>
      </c>
      <c r="L45" s="13">
        <f t="shared" si="5"/>
        <v>0</v>
      </c>
      <c r="M45" s="13">
        <f t="shared" si="6"/>
        <v>0</v>
      </c>
      <c r="N45" s="13">
        <f t="shared" si="1"/>
        <v>0</v>
      </c>
      <c r="O45" s="13">
        <v>0</v>
      </c>
      <c r="P45" s="13"/>
      <c r="Q45" s="13">
        <f t="shared" si="18"/>
        <v>0</v>
      </c>
      <c r="R45" s="13">
        <f t="shared" si="7"/>
        <v>2624.05</v>
      </c>
      <c r="S45" s="13">
        <f t="shared" si="8"/>
        <v>2624.05</v>
      </c>
      <c r="T45" s="13">
        <f t="shared" si="9"/>
        <v>311584.72000000009</v>
      </c>
      <c r="V45" s="24">
        <f t="shared" si="10"/>
        <v>-3.8493120000000001E-3</v>
      </c>
    </row>
    <row r="46" spans="1:22" x14ac:dyDescent="0.25">
      <c r="A46" s="8">
        <f t="shared" si="13"/>
        <v>42</v>
      </c>
      <c r="B46" s="9">
        <v>44037</v>
      </c>
      <c r="C46" s="8" t="s">
        <v>11</v>
      </c>
      <c r="D46" s="8" t="s">
        <v>5</v>
      </c>
      <c r="E46" s="8" t="s">
        <v>5</v>
      </c>
      <c r="F46" s="8" t="s">
        <v>5</v>
      </c>
      <c r="G46" s="14">
        <f t="shared" si="14"/>
        <v>311584.72000000009</v>
      </c>
      <c r="H46" s="11">
        <f t="shared" si="15"/>
        <v>0.1</v>
      </c>
      <c r="I46" s="12">
        <f t="shared" si="3"/>
        <v>30</v>
      </c>
      <c r="J46" s="13">
        <f t="shared" si="16"/>
        <v>2560.9664520578635</v>
      </c>
      <c r="K46" s="13">
        <f t="shared" si="4"/>
        <v>2560.9699999999998</v>
      </c>
      <c r="L46" s="13">
        <f t="shared" si="5"/>
        <v>2560.9700000000003</v>
      </c>
      <c r="M46" s="13">
        <f t="shared" si="6"/>
        <v>104793.34</v>
      </c>
      <c r="N46" s="13">
        <f t="shared" si="1"/>
        <v>107354.31</v>
      </c>
      <c r="O46" s="13">
        <v>0</v>
      </c>
      <c r="P46" s="13"/>
      <c r="Q46" s="13">
        <f t="shared" si="18"/>
        <v>0</v>
      </c>
      <c r="R46" s="13">
        <f t="shared" si="7"/>
        <v>0</v>
      </c>
      <c r="S46" s="13">
        <f t="shared" si="8"/>
        <v>0</v>
      </c>
      <c r="T46" s="13">
        <f t="shared" si="9"/>
        <v>206791.38000000009</v>
      </c>
      <c r="V46" s="24">
        <f t="shared" si="10"/>
        <v>-3.5479420000000001E-3</v>
      </c>
    </row>
    <row r="47" spans="1:22" x14ac:dyDescent="0.25">
      <c r="A47" s="8">
        <f t="shared" si="13"/>
        <v>43</v>
      </c>
      <c r="B47" s="9">
        <v>44068</v>
      </c>
      <c r="C47" s="8" t="s">
        <v>11</v>
      </c>
      <c r="D47" s="8" t="s">
        <v>5</v>
      </c>
      <c r="E47" s="8" t="s">
        <v>11</v>
      </c>
      <c r="F47" s="8" t="s">
        <v>11</v>
      </c>
      <c r="G47" s="14">
        <f t="shared" si="14"/>
        <v>206791.38000000009</v>
      </c>
      <c r="H47" s="11">
        <f t="shared" si="15"/>
        <v>0.1</v>
      </c>
      <c r="I47" s="12">
        <f t="shared" si="3"/>
        <v>31</v>
      </c>
      <c r="J47" s="13">
        <f t="shared" si="16"/>
        <v>1756.3068027429322</v>
      </c>
      <c r="K47" s="13">
        <f t="shared" si="4"/>
        <v>1756.31</v>
      </c>
      <c r="L47" s="13">
        <f t="shared" si="5"/>
        <v>0</v>
      </c>
      <c r="M47" s="13">
        <f t="shared" si="6"/>
        <v>0</v>
      </c>
      <c r="N47" s="13">
        <f t="shared" si="1"/>
        <v>0</v>
      </c>
      <c r="O47" s="13">
        <v>0</v>
      </c>
      <c r="P47" s="13"/>
      <c r="Q47" s="13">
        <f t="shared" si="18"/>
        <v>0</v>
      </c>
      <c r="R47" s="13">
        <f t="shared" si="7"/>
        <v>1756.31</v>
      </c>
      <c r="S47" s="13">
        <f t="shared" si="8"/>
        <v>1756.31</v>
      </c>
      <c r="T47" s="13">
        <f t="shared" si="9"/>
        <v>208547.69000000009</v>
      </c>
      <c r="V47" s="24">
        <f t="shared" si="10"/>
        <v>-3.1972569999999998E-3</v>
      </c>
    </row>
    <row r="48" spans="1:22" x14ac:dyDescent="0.25">
      <c r="A48" s="8">
        <f t="shared" si="13"/>
        <v>44</v>
      </c>
      <c r="B48" s="9">
        <v>44099</v>
      </c>
      <c r="C48" s="8" t="s">
        <v>11</v>
      </c>
      <c r="D48" s="8" t="s">
        <v>5</v>
      </c>
      <c r="E48" s="8" t="s">
        <v>11</v>
      </c>
      <c r="F48" s="8" t="s">
        <v>11</v>
      </c>
      <c r="G48" s="14">
        <f t="shared" si="14"/>
        <v>208547.69000000009</v>
      </c>
      <c r="H48" s="11">
        <f t="shared" si="15"/>
        <v>0.1</v>
      </c>
      <c r="I48" s="12">
        <f t="shared" si="3"/>
        <v>31</v>
      </c>
      <c r="J48" s="13">
        <f t="shared" si="16"/>
        <v>1771.2237589073845</v>
      </c>
      <c r="K48" s="13">
        <f t="shared" si="4"/>
        <v>1771.22</v>
      </c>
      <c r="L48" s="13">
        <f t="shared" si="5"/>
        <v>0</v>
      </c>
      <c r="M48" s="13">
        <f t="shared" si="6"/>
        <v>0</v>
      </c>
      <c r="N48" s="13">
        <f t="shared" si="1"/>
        <v>0</v>
      </c>
      <c r="O48" s="13">
        <v>0</v>
      </c>
      <c r="P48" s="13"/>
      <c r="Q48" s="13">
        <f t="shared" si="18"/>
        <v>0</v>
      </c>
      <c r="R48" s="13">
        <f t="shared" si="7"/>
        <v>1771.22</v>
      </c>
      <c r="S48" s="13">
        <f t="shared" si="8"/>
        <v>1771.22</v>
      </c>
      <c r="T48" s="13">
        <f t="shared" si="9"/>
        <v>210318.91000000009</v>
      </c>
      <c r="V48" s="24">
        <f t="shared" si="10"/>
        <v>3.7589070000000001E-3</v>
      </c>
    </row>
    <row r="49" spans="1:22" x14ac:dyDescent="0.25">
      <c r="A49" s="8">
        <f t="shared" si="13"/>
        <v>45</v>
      </c>
      <c r="B49" s="9">
        <v>44129</v>
      </c>
      <c r="C49" s="8" t="s">
        <v>11</v>
      </c>
      <c r="D49" s="8" t="s">
        <v>5</v>
      </c>
      <c r="E49" s="8" t="s">
        <v>5</v>
      </c>
      <c r="F49" s="8" t="s">
        <v>5</v>
      </c>
      <c r="G49" s="14">
        <f t="shared" si="14"/>
        <v>210318.91000000009</v>
      </c>
      <c r="H49" s="11">
        <f t="shared" si="15"/>
        <v>0.1</v>
      </c>
      <c r="I49" s="12">
        <f t="shared" si="3"/>
        <v>30</v>
      </c>
      <c r="J49" s="13">
        <f t="shared" si="16"/>
        <v>1728.6523342494668</v>
      </c>
      <c r="K49" s="13">
        <f t="shared" si="4"/>
        <v>1728.65</v>
      </c>
      <c r="L49" s="13">
        <f t="shared" si="5"/>
        <v>1728.6499999999999</v>
      </c>
      <c r="M49" s="13">
        <f t="shared" si="6"/>
        <v>105625.66</v>
      </c>
      <c r="N49" s="13">
        <f t="shared" si="1"/>
        <v>107354.31</v>
      </c>
      <c r="O49" s="13">
        <v>0</v>
      </c>
      <c r="P49" s="13"/>
      <c r="Q49" s="13">
        <f t="shared" si="18"/>
        <v>0</v>
      </c>
      <c r="R49" s="13">
        <f t="shared" si="7"/>
        <v>0</v>
      </c>
      <c r="S49" s="13">
        <f t="shared" si="8"/>
        <v>0</v>
      </c>
      <c r="T49" s="13">
        <f t="shared" si="9"/>
        <v>104693.25000000009</v>
      </c>
      <c r="V49" s="24">
        <f t="shared" si="10"/>
        <v>2.334249E-3</v>
      </c>
    </row>
    <row r="50" spans="1:22" x14ac:dyDescent="0.25">
      <c r="A50" s="8">
        <f t="shared" si="13"/>
        <v>46</v>
      </c>
      <c r="B50" s="9">
        <v>44160</v>
      </c>
      <c r="C50" s="8" t="s">
        <v>11</v>
      </c>
      <c r="D50" s="8" t="s">
        <v>5</v>
      </c>
      <c r="E50" s="8" t="s">
        <v>11</v>
      </c>
      <c r="F50" s="8" t="s">
        <v>11</v>
      </c>
      <c r="G50" s="14">
        <f t="shared" si="14"/>
        <v>104693.25000000009</v>
      </c>
      <c r="H50" s="11">
        <f t="shared" si="15"/>
        <v>0.1</v>
      </c>
      <c r="I50" s="12">
        <f t="shared" si="3"/>
        <v>31</v>
      </c>
      <c r="J50" s="13">
        <f t="shared" si="16"/>
        <v>889.17788219420629</v>
      </c>
      <c r="K50" s="13">
        <f t="shared" si="4"/>
        <v>889.18</v>
      </c>
      <c r="L50" s="13">
        <f t="shared" si="5"/>
        <v>0</v>
      </c>
      <c r="M50" s="13">
        <f t="shared" si="6"/>
        <v>0</v>
      </c>
      <c r="N50" s="13">
        <f t="shared" si="1"/>
        <v>0</v>
      </c>
      <c r="O50" s="13">
        <v>0</v>
      </c>
      <c r="P50" s="13"/>
      <c r="Q50" s="13">
        <f t="shared" si="18"/>
        <v>0</v>
      </c>
      <c r="R50" s="13">
        <f t="shared" si="7"/>
        <v>889.18</v>
      </c>
      <c r="S50" s="13">
        <f t="shared" si="8"/>
        <v>889.18</v>
      </c>
      <c r="T50" s="13">
        <f t="shared" si="9"/>
        <v>105582.43000000008</v>
      </c>
      <c r="V50" s="24">
        <f t="shared" si="10"/>
        <v>-2.1178059999999999E-3</v>
      </c>
    </row>
    <row r="51" spans="1:22" x14ac:dyDescent="0.25">
      <c r="A51" s="8">
        <f t="shared" si="13"/>
        <v>47</v>
      </c>
      <c r="B51" s="9">
        <v>44190</v>
      </c>
      <c r="C51" s="8" t="s">
        <v>11</v>
      </c>
      <c r="D51" s="8" t="s">
        <v>5</v>
      </c>
      <c r="E51" s="8" t="s">
        <v>11</v>
      </c>
      <c r="F51" s="8" t="s">
        <v>11</v>
      </c>
      <c r="G51" s="14">
        <f t="shared" si="14"/>
        <v>105582.43000000008</v>
      </c>
      <c r="H51" s="11">
        <f t="shared" si="15"/>
        <v>0.1</v>
      </c>
      <c r="I51" s="12">
        <f t="shared" si="3"/>
        <v>30</v>
      </c>
      <c r="J51" s="13">
        <f t="shared" si="16"/>
        <v>867.79867671454872</v>
      </c>
      <c r="K51" s="13">
        <f t="shared" si="4"/>
        <v>867.8</v>
      </c>
      <c r="L51" s="13">
        <f t="shared" si="5"/>
        <v>0</v>
      </c>
      <c r="M51" s="13">
        <f t="shared" si="6"/>
        <v>0</v>
      </c>
      <c r="N51" s="13">
        <f t="shared" si="1"/>
        <v>0</v>
      </c>
      <c r="O51" s="13">
        <v>0</v>
      </c>
      <c r="P51" s="13"/>
      <c r="Q51" s="13">
        <f t="shared" si="18"/>
        <v>0</v>
      </c>
      <c r="R51" s="13">
        <f t="shared" si="7"/>
        <v>867.8</v>
      </c>
      <c r="S51" s="13">
        <f t="shared" si="8"/>
        <v>867.8</v>
      </c>
      <c r="T51" s="13">
        <f t="shared" si="9"/>
        <v>106450.23000000008</v>
      </c>
      <c r="V51" s="24">
        <f t="shared" si="10"/>
        <v>-1.323285E-3</v>
      </c>
    </row>
    <row r="52" spans="1:22" x14ac:dyDescent="0.25">
      <c r="A52" s="8">
        <f t="shared" si="13"/>
        <v>48</v>
      </c>
      <c r="B52" s="9">
        <v>44221</v>
      </c>
      <c r="C52" s="8" t="s">
        <v>11</v>
      </c>
      <c r="D52" s="8" t="s">
        <v>5</v>
      </c>
      <c r="E52" s="8" t="s">
        <v>5</v>
      </c>
      <c r="F52" s="8" t="s">
        <v>5</v>
      </c>
      <c r="G52" s="14">
        <f t="shared" si="14"/>
        <v>106450.23000000008</v>
      </c>
      <c r="H52" s="11">
        <f t="shared" si="15"/>
        <v>0.1</v>
      </c>
      <c r="I52" s="12">
        <f t="shared" si="3"/>
        <v>31</v>
      </c>
      <c r="J52" s="13">
        <f t="shared" si="16"/>
        <v>904.09652055061724</v>
      </c>
      <c r="K52" s="13">
        <f t="shared" si="4"/>
        <v>904.1</v>
      </c>
      <c r="L52" s="13">
        <f>K52+R51-S51</f>
        <v>904.10000000000014</v>
      </c>
      <c r="M52" s="13">
        <f>T51</f>
        <v>106450.23000000008</v>
      </c>
      <c r="N52" s="13">
        <f>M52+L52</f>
        <v>107354.33000000009</v>
      </c>
      <c r="O52" s="13">
        <v>0</v>
      </c>
      <c r="P52" s="13"/>
      <c r="Q52" s="13">
        <f t="shared" si="18"/>
        <v>0</v>
      </c>
      <c r="R52" s="13">
        <f t="shared" si="7"/>
        <v>0</v>
      </c>
      <c r="S52" s="13">
        <f t="shared" si="8"/>
        <v>0</v>
      </c>
      <c r="T52" s="13">
        <f t="shared" si="9"/>
        <v>0</v>
      </c>
    </row>
    <row r="53" spans="1:22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6">
        <f>SUM(J3:J52)</f>
        <v>292361.31721110491</v>
      </c>
      <c r="K53" s="16"/>
      <c r="L53" s="16">
        <f>SUM(L3:L52)</f>
        <v>67601.580000000016</v>
      </c>
      <c r="M53" s="16">
        <f>SUM(M3:M52)</f>
        <v>1224759.7499999998</v>
      </c>
      <c r="N53" s="16">
        <f>SUM(N3:N52)</f>
        <v>1292361.3300000003</v>
      </c>
      <c r="O53" s="15"/>
      <c r="P53" s="15"/>
      <c r="Q53" s="16">
        <f>SUM(Q3:Q52)</f>
        <v>10000</v>
      </c>
      <c r="R53" s="15"/>
      <c r="S53" s="16">
        <f>SUM(S3:S52)</f>
        <v>224759.75</v>
      </c>
      <c r="T53" s="15"/>
    </row>
  </sheetData>
  <dataValidations count="2">
    <dataValidation type="list" allowBlank="1" showInputMessage="1" showErrorMessage="1" sqref="H1">
      <formula1>"PD,AD"</formula1>
    </dataValidation>
    <dataValidation type="list" allowBlank="1" showInputMessage="1" showErrorMessage="1" sqref="S1">
      <formula1>"DD, PS, FI, ET, NI"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"/>
  <sheetViews>
    <sheetView workbookViewId="0">
      <pane ySplit="2" topLeftCell="A3" activePane="bottomLeft" state="frozen"/>
      <selection pane="bottomLeft" activeCell="E3" sqref="E3"/>
    </sheetView>
  </sheetViews>
  <sheetFormatPr defaultRowHeight="15" x14ac:dyDescent="0.25"/>
  <cols>
    <col min="1" max="1" width="5.5703125" style="1" bestFit="1" customWidth="1"/>
    <col min="2" max="2" width="10.140625" style="1" bestFit="1" customWidth="1"/>
    <col min="3" max="3" width="6.140625" style="1" bestFit="1" customWidth="1"/>
    <col min="4" max="4" width="4.28515625" style="1" bestFit="1" customWidth="1"/>
    <col min="5" max="5" width="7" style="1" bestFit="1" customWidth="1"/>
    <col min="6" max="6" width="4.42578125" style="1" bestFit="1" customWidth="1"/>
    <col min="7" max="7" width="13.7109375" style="1" bestFit="1" customWidth="1"/>
    <col min="8" max="8" width="7.140625" style="1" bestFit="1" customWidth="1"/>
    <col min="9" max="9" width="5.140625" style="1" bestFit="1" customWidth="1"/>
    <col min="10" max="10" width="18" style="1" bestFit="1" customWidth="1"/>
    <col min="11" max="11" width="18" style="1" customWidth="1"/>
    <col min="12" max="12" width="13.28515625" style="1" bestFit="1" customWidth="1"/>
    <col min="13" max="14" width="12.5703125" style="1" bestFit="1" customWidth="1"/>
    <col min="15" max="15" width="13.5703125" style="1" bestFit="1" customWidth="1"/>
    <col min="16" max="16" width="11" style="1" bestFit="1" customWidth="1"/>
    <col min="17" max="17" width="11" style="1" customWidth="1"/>
    <col min="18" max="18" width="11.140625" style="1" bestFit="1" customWidth="1"/>
    <col min="19" max="19" width="11" style="1" bestFit="1" customWidth="1"/>
    <col min="20" max="20" width="12.5703125" style="1" bestFit="1" customWidth="1"/>
    <col min="21" max="21" width="9.140625" style="1"/>
    <col min="22" max="22" width="10.7109375" style="1" bestFit="1" customWidth="1"/>
    <col min="23" max="16384" width="9.140625" style="1"/>
  </cols>
  <sheetData>
    <row r="1" spans="1:22" x14ac:dyDescent="0.25">
      <c r="G1" s="1" t="s">
        <v>21</v>
      </c>
      <c r="H1" s="17" t="s">
        <v>26</v>
      </c>
      <c r="J1" s="1" t="s">
        <v>18</v>
      </c>
      <c r="N1" s="3">
        <v>107354.31</v>
      </c>
      <c r="O1" s="5">
        <f>N1-N52</f>
        <v>-1334977.9999999998</v>
      </c>
      <c r="Q1" s="3" t="s">
        <v>22</v>
      </c>
      <c r="R1" s="3">
        <v>10000</v>
      </c>
      <c r="S1" s="17" t="s">
        <v>31</v>
      </c>
      <c r="T1" s="4">
        <f>ROUND(IF(S1="FI",R1,IF(S1="NI",R1/5,IF(S1="ET",R1/48,0))),2)</f>
        <v>208.33</v>
      </c>
    </row>
    <row r="2" spans="1:22" s="2" customFormat="1" x14ac:dyDescent="0.25">
      <c r="A2" s="6" t="s">
        <v>3</v>
      </c>
      <c r="B2" s="7" t="s">
        <v>0</v>
      </c>
      <c r="C2" s="7" t="s">
        <v>19</v>
      </c>
      <c r="D2" s="7" t="s">
        <v>6</v>
      </c>
      <c r="E2" s="7" t="s">
        <v>13</v>
      </c>
      <c r="F2" s="7" t="s">
        <v>7</v>
      </c>
      <c r="G2" s="7" t="s">
        <v>14</v>
      </c>
      <c r="H2" s="7" t="s">
        <v>2</v>
      </c>
      <c r="I2" s="7" t="s">
        <v>1</v>
      </c>
      <c r="J2" s="7" t="s">
        <v>15</v>
      </c>
      <c r="K2" s="7" t="s">
        <v>28</v>
      </c>
      <c r="L2" s="7" t="s">
        <v>16</v>
      </c>
      <c r="M2" s="7" t="s">
        <v>10</v>
      </c>
      <c r="N2" s="7" t="s">
        <v>9</v>
      </c>
      <c r="O2" s="7" t="s">
        <v>8</v>
      </c>
      <c r="P2" s="7" t="s">
        <v>20</v>
      </c>
      <c r="Q2" s="7" t="s">
        <v>24</v>
      </c>
      <c r="R2" s="7" t="s">
        <v>17</v>
      </c>
      <c r="S2" s="7" t="s">
        <v>25</v>
      </c>
      <c r="T2" s="7" t="s">
        <v>4</v>
      </c>
      <c r="V2" s="2" t="s">
        <v>29</v>
      </c>
    </row>
    <row r="3" spans="1:22" x14ac:dyDescent="0.25">
      <c r="A3" s="8">
        <v>0</v>
      </c>
      <c r="B3" s="9">
        <v>42745</v>
      </c>
      <c r="C3" s="9"/>
      <c r="D3" s="8" t="s">
        <v>11</v>
      </c>
      <c r="E3" s="8" t="s">
        <v>11</v>
      </c>
      <c r="F3" s="8" t="s">
        <v>11</v>
      </c>
      <c r="G3" s="10">
        <v>0</v>
      </c>
      <c r="H3" s="11">
        <v>0.1</v>
      </c>
      <c r="I3" s="12">
        <v>0</v>
      </c>
      <c r="J3" s="13">
        <v>0</v>
      </c>
      <c r="K3" s="13"/>
      <c r="L3" s="13">
        <v>0</v>
      </c>
      <c r="M3" s="13">
        <v>0</v>
      </c>
      <c r="N3" s="13">
        <f>IF(F3&lt;&gt;"Y",0,IF(A3=24,(G3+L3),#REF!))</f>
        <v>0</v>
      </c>
      <c r="O3" s="13">
        <v>1100000</v>
      </c>
      <c r="P3" s="13">
        <v>100000</v>
      </c>
      <c r="Q3" s="13">
        <v>0</v>
      </c>
      <c r="R3" s="13">
        <v>0</v>
      </c>
      <c r="S3" s="13">
        <f>IF(D3="Y",R3,0)</f>
        <v>0</v>
      </c>
      <c r="T3" s="13">
        <f>IF(S1="PS",O3-P3+R1,O3-P3)</f>
        <v>1000000</v>
      </c>
    </row>
    <row r="4" spans="1:22" x14ac:dyDescent="0.25">
      <c r="A4" s="18" t="s">
        <v>12</v>
      </c>
      <c r="B4" s="19">
        <v>42760</v>
      </c>
      <c r="C4" s="19" t="s">
        <v>11</v>
      </c>
      <c r="D4" s="18" t="s">
        <v>5</v>
      </c>
      <c r="E4" s="18" t="s">
        <v>11</v>
      </c>
      <c r="F4" s="18" t="s">
        <v>11</v>
      </c>
      <c r="G4" s="25">
        <f>T3</f>
        <v>1000000</v>
      </c>
      <c r="H4" s="21">
        <f>H3</f>
        <v>0.1</v>
      </c>
      <c r="I4" s="22">
        <f>IF($H$1="PD",(360*(YEAR(B4)-YEAR(B3)))+(30*(MONTH(B4)-MONTH(B3)))+(DAY(B4)-DAY(B3)),B4-B3)</f>
        <v>15</v>
      </c>
      <c r="J4" s="23">
        <f>G4*H3*I4/365</f>
        <v>4109.58904109589</v>
      </c>
      <c r="K4" s="23">
        <f>ROUND(J4,2)</f>
        <v>4109.59</v>
      </c>
      <c r="L4" s="23">
        <f>IF(F4="N",IF(E4="Y",K4+R3-S3,0),IF(N4&gt;=(K4+R3-S3),(K4+R3-S3),N4))</f>
        <v>0</v>
      </c>
      <c r="M4" s="23">
        <f>N4-L4</f>
        <v>0</v>
      </c>
      <c r="N4" s="23">
        <f t="shared" ref="N4:N51" si="0">IF(F4="Y",$N$1,L4)</f>
        <v>0</v>
      </c>
      <c r="O4" s="23">
        <v>0</v>
      </c>
      <c r="P4" s="23"/>
      <c r="Q4" s="23">
        <v>0</v>
      </c>
      <c r="R4" s="23">
        <f>R3-S3+K4-L4</f>
        <v>4109.59</v>
      </c>
      <c r="S4" s="23">
        <f>IF(D4="Y",R4,0)</f>
        <v>4109.59</v>
      </c>
      <c r="T4" s="23">
        <f>T3-M4+O4+S4-P4</f>
        <v>1004109.59</v>
      </c>
      <c r="V4" s="24">
        <f>ROUND(J4-K4,9)</f>
        <v>-9.5890400000000001E-4</v>
      </c>
    </row>
    <row r="5" spans="1:22" x14ac:dyDescent="0.25">
      <c r="A5" s="18">
        <v>1</v>
      </c>
      <c r="B5" s="19">
        <v>42791</v>
      </c>
      <c r="C5" s="19" t="s">
        <v>5</v>
      </c>
      <c r="D5" s="18" t="s">
        <v>5</v>
      </c>
      <c r="E5" s="18" t="s">
        <v>11</v>
      </c>
      <c r="F5" s="18" t="s">
        <v>11</v>
      </c>
      <c r="G5" s="25">
        <f>T4</f>
        <v>1004109.59</v>
      </c>
      <c r="H5" s="21">
        <f>H4</f>
        <v>0.1</v>
      </c>
      <c r="I5" s="22">
        <f t="shared" ref="I5:I52" si="1">IF($H$1="PD",(360*(YEAR(B5)-YEAR(B4)))+(30*(MONTH(B5)-MONTH(B4)))+(DAY(B5)-DAY(B4)),B5-B4)</f>
        <v>31</v>
      </c>
      <c r="J5" s="23">
        <f>(G5*H4*I5/365)+V4</f>
        <v>8528.0530931507947</v>
      </c>
      <c r="K5" s="23">
        <f t="shared" ref="K5:K52" si="2">ROUND(J5,2)</f>
        <v>8528.0499999999993</v>
      </c>
      <c r="L5" s="23">
        <f t="shared" ref="L5:L51" si="3">IF(F5="N",IF(E5="Y",K5+R4-S4,0),IF(N5&gt;=(K5+R4-S4),(K5+R4-S4),N5))</f>
        <v>0</v>
      </c>
      <c r="M5" s="23">
        <f t="shared" ref="M5:M51" si="4">N5-L5</f>
        <v>0</v>
      </c>
      <c r="N5" s="23">
        <f t="shared" si="0"/>
        <v>0</v>
      </c>
      <c r="O5" s="23">
        <v>0</v>
      </c>
      <c r="P5" s="23"/>
      <c r="Q5" s="23">
        <f>IF(S1="FI",R1,T1)</f>
        <v>208.33</v>
      </c>
      <c r="R5" s="23">
        <f t="shared" ref="R5:R52" si="5">R4-S4+K5-L5</f>
        <v>8528.0499999999993</v>
      </c>
      <c r="S5" s="23">
        <f t="shared" ref="S5:S52" si="6">IF(D5="Y",R5,0)</f>
        <v>8528.0499999999993</v>
      </c>
      <c r="T5" s="23">
        <f t="shared" ref="T5:T52" si="7">T4-M5+O5+S5-P5</f>
        <v>1012637.64</v>
      </c>
      <c r="V5" s="24">
        <f t="shared" ref="V5:V51" si="8">ROUND(J5-K5,9)</f>
        <v>3.0931510000000001E-3</v>
      </c>
    </row>
    <row r="6" spans="1:22" x14ac:dyDescent="0.25">
      <c r="A6" s="18">
        <f t="shared" ref="A6:A52" si="9">A5+1</f>
        <v>2</v>
      </c>
      <c r="B6" s="19">
        <v>42819</v>
      </c>
      <c r="C6" s="19" t="s">
        <v>5</v>
      </c>
      <c r="D6" s="18" t="s">
        <v>5</v>
      </c>
      <c r="E6" s="18" t="s">
        <v>11</v>
      </c>
      <c r="F6" s="18" t="s">
        <v>11</v>
      </c>
      <c r="G6" s="25">
        <f t="shared" ref="G6:G52" si="10">T5</f>
        <v>1012637.64</v>
      </c>
      <c r="H6" s="21">
        <f t="shared" ref="H6:H52" si="11">H5</f>
        <v>0.1</v>
      </c>
      <c r="I6" s="22">
        <f t="shared" si="1"/>
        <v>28</v>
      </c>
      <c r="J6" s="23">
        <f t="shared" ref="J6:J52" si="12">(G6*H5*I6/365)+V5</f>
        <v>7768.182249315385</v>
      </c>
      <c r="K6" s="23">
        <f t="shared" si="2"/>
        <v>7768.18</v>
      </c>
      <c r="L6" s="23">
        <f t="shared" si="3"/>
        <v>0</v>
      </c>
      <c r="M6" s="23">
        <f t="shared" si="4"/>
        <v>0</v>
      </c>
      <c r="N6" s="23">
        <f t="shared" si="0"/>
        <v>0</v>
      </c>
      <c r="O6" s="23">
        <v>0</v>
      </c>
      <c r="P6" s="23"/>
      <c r="Q6" s="23">
        <f>IF(OR($S$1="NI",$S$1="ET"),$T$1,0)</f>
        <v>208.33</v>
      </c>
      <c r="R6" s="23">
        <f t="shared" si="5"/>
        <v>7768.18</v>
      </c>
      <c r="S6" s="23">
        <f t="shared" si="6"/>
        <v>7768.18</v>
      </c>
      <c r="T6" s="23">
        <f t="shared" si="7"/>
        <v>1020405.8200000001</v>
      </c>
      <c r="V6" s="24">
        <f t="shared" si="8"/>
        <v>2.249315E-3</v>
      </c>
    </row>
    <row r="7" spans="1:22" x14ac:dyDescent="0.25">
      <c r="A7" s="18">
        <f t="shared" si="9"/>
        <v>3</v>
      </c>
      <c r="B7" s="19">
        <v>42850</v>
      </c>
      <c r="C7" s="19" t="s">
        <v>5</v>
      </c>
      <c r="D7" s="18" t="s">
        <v>5</v>
      </c>
      <c r="E7" s="18" t="s">
        <v>11</v>
      </c>
      <c r="F7" s="18" t="s">
        <v>11</v>
      </c>
      <c r="G7" s="25">
        <f t="shared" si="10"/>
        <v>1020405.8200000001</v>
      </c>
      <c r="H7" s="21">
        <f t="shared" si="11"/>
        <v>0.1</v>
      </c>
      <c r="I7" s="22">
        <f t="shared" si="1"/>
        <v>31</v>
      </c>
      <c r="J7" s="23">
        <f t="shared" si="12"/>
        <v>8666.4626383560972</v>
      </c>
      <c r="K7" s="23">
        <f t="shared" si="2"/>
        <v>8666.4599999999991</v>
      </c>
      <c r="L7" s="23">
        <f t="shared" si="3"/>
        <v>0</v>
      </c>
      <c r="M7" s="23">
        <f t="shared" si="4"/>
        <v>0</v>
      </c>
      <c r="N7" s="23">
        <f t="shared" si="0"/>
        <v>0</v>
      </c>
      <c r="O7" s="23">
        <v>0</v>
      </c>
      <c r="P7" s="23"/>
      <c r="Q7" s="23">
        <f>IF(OR($S$1="NI",$S$1="ET"),$T$1,0)</f>
        <v>208.33</v>
      </c>
      <c r="R7" s="23">
        <f t="shared" si="5"/>
        <v>8666.4599999999991</v>
      </c>
      <c r="S7" s="23">
        <f t="shared" si="6"/>
        <v>8666.4599999999991</v>
      </c>
      <c r="T7" s="23">
        <f t="shared" si="7"/>
        <v>1029072.28</v>
      </c>
      <c r="V7" s="24">
        <f t="shared" si="8"/>
        <v>2.6383560000000001E-3</v>
      </c>
    </row>
    <row r="8" spans="1:22" x14ac:dyDescent="0.25">
      <c r="A8" s="18">
        <f t="shared" si="9"/>
        <v>4</v>
      </c>
      <c r="B8" s="19">
        <v>42880</v>
      </c>
      <c r="C8" s="19" t="s">
        <v>5</v>
      </c>
      <c r="D8" s="18" t="s">
        <v>5</v>
      </c>
      <c r="E8" s="18" t="s">
        <v>11</v>
      </c>
      <c r="F8" s="18" t="s">
        <v>11</v>
      </c>
      <c r="G8" s="25">
        <f t="shared" si="10"/>
        <v>1029072.28</v>
      </c>
      <c r="H8" s="21">
        <f t="shared" si="11"/>
        <v>0.1</v>
      </c>
      <c r="I8" s="22">
        <f t="shared" si="1"/>
        <v>30</v>
      </c>
      <c r="J8" s="23">
        <f t="shared" si="12"/>
        <v>8458.1309671231229</v>
      </c>
      <c r="K8" s="23">
        <f t="shared" si="2"/>
        <v>8458.1299999999992</v>
      </c>
      <c r="L8" s="23">
        <f t="shared" si="3"/>
        <v>0</v>
      </c>
      <c r="M8" s="23">
        <f t="shared" si="4"/>
        <v>0</v>
      </c>
      <c r="N8" s="23">
        <f t="shared" si="0"/>
        <v>0</v>
      </c>
      <c r="O8" s="23">
        <v>0</v>
      </c>
      <c r="P8" s="23"/>
      <c r="Q8" s="23">
        <f>IF(OR($S$1="NI",$S$1="ET"),$T$1,0)</f>
        <v>208.33</v>
      </c>
      <c r="R8" s="23">
        <f t="shared" si="5"/>
        <v>8458.1299999999992</v>
      </c>
      <c r="S8" s="23">
        <f t="shared" si="6"/>
        <v>8458.1299999999992</v>
      </c>
      <c r="T8" s="23">
        <f t="shared" si="7"/>
        <v>1037530.41</v>
      </c>
      <c r="V8" s="24">
        <f t="shared" si="8"/>
        <v>9.6712299999999996E-4</v>
      </c>
    </row>
    <row r="9" spans="1:22" x14ac:dyDescent="0.25">
      <c r="A9" s="18">
        <f t="shared" si="9"/>
        <v>5</v>
      </c>
      <c r="B9" s="19">
        <v>42911</v>
      </c>
      <c r="C9" s="19" t="s">
        <v>5</v>
      </c>
      <c r="D9" s="18" t="s">
        <v>5</v>
      </c>
      <c r="E9" s="18" t="s">
        <v>11</v>
      </c>
      <c r="F9" s="18" t="s">
        <v>11</v>
      </c>
      <c r="G9" s="25">
        <f t="shared" si="10"/>
        <v>1037530.41</v>
      </c>
      <c r="H9" s="21">
        <f t="shared" si="11"/>
        <v>0.1</v>
      </c>
      <c r="I9" s="22">
        <f t="shared" si="1"/>
        <v>31</v>
      </c>
      <c r="J9" s="23">
        <f t="shared" si="12"/>
        <v>8811.9030794517676</v>
      </c>
      <c r="K9" s="23">
        <f t="shared" si="2"/>
        <v>8811.9</v>
      </c>
      <c r="L9" s="23">
        <f t="shared" si="3"/>
        <v>0</v>
      </c>
      <c r="M9" s="23">
        <f t="shared" si="4"/>
        <v>0</v>
      </c>
      <c r="N9" s="23">
        <f t="shared" si="0"/>
        <v>0</v>
      </c>
      <c r="O9" s="23">
        <v>0</v>
      </c>
      <c r="P9" s="23"/>
      <c r="Q9" s="23">
        <f>IF(OR($S$1="NI",$S$1="ET"),$T$1,0)</f>
        <v>208.33</v>
      </c>
      <c r="R9" s="23">
        <f t="shared" si="5"/>
        <v>8811.9</v>
      </c>
      <c r="S9" s="23">
        <f t="shared" si="6"/>
        <v>8811.9</v>
      </c>
      <c r="T9" s="23">
        <f t="shared" si="7"/>
        <v>1046342.31</v>
      </c>
      <c r="V9" s="24">
        <f t="shared" si="8"/>
        <v>3.0794519999999999E-3</v>
      </c>
    </row>
    <row r="10" spans="1:22" x14ac:dyDescent="0.25">
      <c r="A10" s="18">
        <f t="shared" si="9"/>
        <v>6</v>
      </c>
      <c r="B10" s="19">
        <v>42941</v>
      </c>
      <c r="C10" s="19" t="s">
        <v>5</v>
      </c>
      <c r="D10" s="18" t="s">
        <v>5</v>
      </c>
      <c r="E10" s="18" t="s">
        <v>11</v>
      </c>
      <c r="F10" s="18" t="s">
        <v>11</v>
      </c>
      <c r="G10" s="25">
        <f t="shared" si="10"/>
        <v>1046342.31</v>
      </c>
      <c r="H10" s="21">
        <f t="shared" si="11"/>
        <v>0.1</v>
      </c>
      <c r="I10" s="22">
        <f t="shared" si="1"/>
        <v>30</v>
      </c>
      <c r="J10" s="23">
        <f t="shared" si="12"/>
        <v>8600.0768602739208</v>
      </c>
      <c r="K10" s="23">
        <f t="shared" si="2"/>
        <v>8600.08</v>
      </c>
      <c r="L10" s="23">
        <f t="shared" si="3"/>
        <v>0</v>
      </c>
      <c r="M10" s="23">
        <f t="shared" si="4"/>
        <v>0</v>
      </c>
      <c r="N10" s="23">
        <f t="shared" si="0"/>
        <v>0</v>
      </c>
      <c r="O10" s="23">
        <v>0</v>
      </c>
      <c r="P10" s="23"/>
      <c r="Q10" s="23">
        <f t="shared" ref="Q10:Q52" si="13">IF($S$1="ET",$T$1,0)</f>
        <v>208.33</v>
      </c>
      <c r="R10" s="23">
        <f t="shared" si="5"/>
        <v>8600.08</v>
      </c>
      <c r="S10" s="23">
        <f t="shared" si="6"/>
        <v>8600.08</v>
      </c>
      <c r="T10" s="23">
        <f t="shared" si="7"/>
        <v>1054942.3900000001</v>
      </c>
      <c r="V10" s="24">
        <f t="shared" si="8"/>
        <v>-3.1397259999999998E-3</v>
      </c>
    </row>
    <row r="11" spans="1:22" x14ac:dyDescent="0.25">
      <c r="A11" s="18">
        <f t="shared" si="9"/>
        <v>7</v>
      </c>
      <c r="B11" s="19">
        <v>42972</v>
      </c>
      <c r="C11" s="19" t="s">
        <v>5</v>
      </c>
      <c r="D11" s="18" t="s">
        <v>5</v>
      </c>
      <c r="E11" s="18" t="s">
        <v>11</v>
      </c>
      <c r="F11" s="18" t="s">
        <v>11</v>
      </c>
      <c r="G11" s="25">
        <f t="shared" si="10"/>
        <v>1054942.3900000001</v>
      </c>
      <c r="H11" s="21">
        <f t="shared" si="11"/>
        <v>0.1</v>
      </c>
      <c r="I11" s="22">
        <f t="shared" si="1"/>
        <v>31</v>
      </c>
      <c r="J11" s="23">
        <f t="shared" si="12"/>
        <v>8959.781542465782</v>
      </c>
      <c r="K11" s="23">
        <f t="shared" si="2"/>
        <v>8959.7800000000007</v>
      </c>
      <c r="L11" s="23">
        <f t="shared" si="3"/>
        <v>0</v>
      </c>
      <c r="M11" s="23">
        <f t="shared" si="4"/>
        <v>0</v>
      </c>
      <c r="N11" s="23">
        <f t="shared" si="0"/>
        <v>0</v>
      </c>
      <c r="O11" s="23">
        <v>0</v>
      </c>
      <c r="P11" s="23"/>
      <c r="Q11" s="23">
        <f t="shared" si="13"/>
        <v>208.33</v>
      </c>
      <c r="R11" s="23">
        <f t="shared" si="5"/>
        <v>8959.7800000000007</v>
      </c>
      <c r="S11" s="23">
        <f t="shared" si="6"/>
        <v>8959.7800000000007</v>
      </c>
      <c r="T11" s="23">
        <f t="shared" si="7"/>
        <v>1063902.1700000002</v>
      </c>
      <c r="V11" s="24">
        <f t="shared" si="8"/>
        <v>1.5424659999999999E-3</v>
      </c>
    </row>
    <row r="12" spans="1:22" x14ac:dyDescent="0.25">
      <c r="A12" s="18">
        <f t="shared" si="9"/>
        <v>8</v>
      </c>
      <c r="B12" s="19">
        <v>43003</v>
      </c>
      <c r="C12" s="19" t="s">
        <v>5</v>
      </c>
      <c r="D12" s="18" t="s">
        <v>5</v>
      </c>
      <c r="E12" s="18" t="s">
        <v>11</v>
      </c>
      <c r="F12" s="18" t="s">
        <v>11</v>
      </c>
      <c r="G12" s="25">
        <f t="shared" si="10"/>
        <v>1063902.1700000002</v>
      </c>
      <c r="H12" s="21">
        <f t="shared" si="11"/>
        <v>0.1</v>
      </c>
      <c r="I12" s="22">
        <f t="shared" si="1"/>
        <v>31</v>
      </c>
      <c r="J12" s="23">
        <f t="shared" si="12"/>
        <v>9035.8829863016181</v>
      </c>
      <c r="K12" s="23">
        <f t="shared" si="2"/>
        <v>9035.8799999999992</v>
      </c>
      <c r="L12" s="23">
        <f t="shared" si="3"/>
        <v>0</v>
      </c>
      <c r="M12" s="23">
        <f t="shared" si="4"/>
        <v>0</v>
      </c>
      <c r="N12" s="23">
        <f t="shared" si="0"/>
        <v>0</v>
      </c>
      <c r="O12" s="23">
        <v>0</v>
      </c>
      <c r="P12" s="23"/>
      <c r="Q12" s="23">
        <f t="shared" si="13"/>
        <v>208.33</v>
      </c>
      <c r="R12" s="23">
        <f t="shared" si="5"/>
        <v>9035.8799999999992</v>
      </c>
      <c r="S12" s="23">
        <f t="shared" si="6"/>
        <v>9035.8799999999992</v>
      </c>
      <c r="T12" s="23">
        <f t="shared" si="7"/>
        <v>1072938.05</v>
      </c>
      <c r="V12" s="24">
        <f t="shared" si="8"/>
        <v>2.9863020000000001E-3</v>
      </c>
    </row>
    <row r="13" spans="1:22" x14ac:dyDescent="0.25">
      <c r="A13" s="18">
        <f t="shared" si="9"/>
        <v>9</v>
      </c>
      <c r="B13" s="19">
        <v>43033</v>
      </c>
      <c r="C13" s="19" t="s">
        <v>5</v>
      </c>
      <c r="D13" s="18" t="s">
        <v>5</v>
      </c>
      <c r="E13" s="18" t="s">
        <v>11</v>
      </c>
      <c r="F13" s="18" t="s">
        <v>11</v>
      </c>
      <c r="G13" s="25">
        <f t="shared" si="10"/>
        <v>1072938.05</v>
      </c>
      <c r="H13" s="21">
        <f t="shared" si="11"/>
        <v>0.1</v>
      </c>
      <c r="I13" s="22">
        <f t="shared" si="1"/>
        <v>30</v>
      </c>
      <c r="J13" s="23">
        <f t="shared" si="12"/>
        <v>8818.6718904115914</v>
      </c>
      <c r="K13" s="23">
        <f t="shared" si="2"/>
        <v>8818.67</v>
      </c>
      <c r="L13" s="23">
        <f t="shared" si="3"/>
        <v>0</v>
      </c>
      <c r="M13" s="23">
        <f t="shared" si="4"/>
        <v>0</v>
      </c>
      <c r="N13" s="23">
        <f t="shared" si="0"/>
        <v>0</v>
      </c>
      <c r="O13" s="23">
        <v>0</v>
      </c>
      <c r="P13" s="23"/>
      <c r="Q13" s="23">
        <f t="shared" si="13"/>
        <v>208.33</v>
      </c>
      <c r="R13" s="23">
        <f t="shared" si="5"/>
        <v>8818.67</v>
      </c>
      <c r="S13" s="23">
        <f t="shared" si="6"/>
        <v>8818.67</v>
      </c>
      <c r="T13" s="23">
        <f t="shared" si="7"/>
        <v>1081756.72</v>
      </c>
      <c r="V13" s="24">
        <f t="shared" si="8"/>
        <v>1.890412E-3</v>
      </c>
    </row>
    <row r="14" spans="1:22" x14ac:dyDescent="0.25">
      <c r="A14" s="18">
        <f t="shared" si="9"/>
        <v>10</v>
      </c>
      <c r="B14" s="19">
        <v>43064</v>
      </c>
      <c r="C14" s="19" t="s">
        <v>5</v>
      </c>
      <c r="D14" s="18" t="s">
        <v>5</v>
      </c>
      <c r="E14" s="18" t="s">
        <v>11</v>
      </c>
      <c r="F14" s="18" t="s">
        <v>11</v>
      </c>
      <c r="G14" s="25">
        <f t="shared" si="10"/>
        <v>1081756.72</v>
      </c>
      <c r="H14" s="21">
        <f t="shared" si="11"/>
        <v>0.1</v>
      </c>
      <c r="I14" s="22">
        <f t="shared" si="1"/>
        <v>31</v>
      </c>
      <c r="J14" s="23">
        <f t="shared" si="12"/>
        <v>9187.5247178092613</v>
      </c>
      <c r="K14" s="23">
        <f t="shared" si="2"/>
        <v>9187.52</v>
      </c>
      <c r="L14" s="23">
        <f t="shared" si="3"/>
        <v>0</v>
      </c>
      <c r="M14" s="23">
        <f t="shared" si="4"/>
        <v>0</v>
      </c>
      <c r="N14" s="23">
        <f t="shared" si="0"/>
        <v>0</v>
      </c>
      <c r="O14" s="23">
        <v>0</v>
      </c>
      <c r="P14" s="23"/>
      <c r="Q14" s="23">
        <f t="shared" si="13"/>
        <v>208.33</v>
      </c>
      <c r="R14" s="23">
        <f t="shared" si="5"/>
        <v>9187.52</v>
      </c>
      <c r="S14" s="23">
        <f t="shared" si="6"/>
        <v>9187.52</v>
      </c>
      <c r="T14" s="23">
        <f t="shared" si="7"/>
        <v>1090944.24</v>
      </c>
      <c r="V14" s="24">
        <f t="shared" si="8"/>
        <v>4.7178089999999999E-3</v>
      </c>
    </row>
    <row r="15" spans="1:22" x14ac:dyDescent="0.25">
      <c r="A15" s="18">
        <f t="shared" si="9"/>
        <v>11</v>
      </c>
      <c r="B15" s="19">
        <v>43094</v>
      </c>
      <c r="C15" s="19" t="s">
        <v>5</v>
      </c>
      <c r="D15" s="18" t="s">
        <v>5</v>
      </c>
      <c r="E15" s="18" t="s">
        <v>11</v>
      </c>
      <c r="F15" s="18" t="s">
        <v>11</v>
      </c>
      <c r="G15" s="25">
        <f t="shared" si="10"/>
        <v>1090944.24</v>
      </c>
      <c r="H15" s="21">
        <f t="shared" si="11"/>
        <v>0.1</v>
      </c>
      <c r="I15" s="22">
        <f t="shared" si="1"/>
        <v>30</v>
      </c>
      <c r="J15" s="23">
        <f t="shared" si="12"/>
        <v>8966.6697041103707</v>
      </c>
      <c r="K15" s="23">
        <f t="shared" si="2"/>
        <v>8966.67</v>
      </c>
      <c r="L15" s="23">
        <f t="shared" si="3"/>
        <v>0</v>
      </c>
      <c r="M15" s="23">
        <f t="shared" si="4"/>
        <v>0</v>
      </c>
      <c r="N15" s="23">
        <f t="shared" si="0"/>
        <v>0</v>
      </c>
      <c r="O15" s="23">
        <v>0</v>
      </c>
      <c r="P15" s="23"/>
      <c r="Q15" s="23">
        <f t="shared" si="13"/>
        <v>208.33</v>
      </c>
      <c r="R15" s="23">
        <f t="shared" si="5"/>
        <v>8966.67</v>
      </c>
      <c r="S15" s="23">
        <f t="shared" si="6"/>
        <v>8966.67</v>
      </c>
      <c r="T15" s="23">
        <f t="shared" si="7"/>
        <v>1099910.9099999999</v>
      </c>
      <c r="V15" s="24">
        <f t="shared" si="8"/>
        <v>-2.9588999999999999E-4</v>
      </c>
    </row>
    <row r="16" spans="1:22" x14ac:dyDescent="0.25">
      <c r="A16" s="18">
        <f t="shared" si="9"/>
        <v>12</v>
      </c>
      <c r="B16" s="19">
        <v>43125</v>
      </c>
      <c r="C16" s="19" t="s">
        <v>5</v>
      </c>
      <c r="D16" s="18" t="s">
        <v>5</v>
      </c>
      <c r="E16" s="18" t="s">
        <v>11</v>
      </c>
      <c r="F16" s="18" t="s">
        <v>11</v>
      </c>
      <c r="G16" s="25">
        <f t="shared" si="10"/>
        <v>1099910.9099999999</v>
      </c>
      <c r="H16" s="21">
        <f t="shared" si="11"/>
        <v>0.1</v>
      </c>
      <c r="I16" s="22">
        <f t="shared" si="1"/>
        <v>31</v>
      </c>
      <c r="J16" s="23">
        <f t="shared" si="12"/>
        <v>9341.7088027401369</v>
      </c>
      <c r="K16" s="23">
        <f t="shared" si="2"/>
        <v>9341.7099999999991</v>
      </c>
      <c r="L16" s="23">
        <f t="shared" si="3"/>
        <v>0</v>
      </c>
      <c r="M16" s="23">
        <f t="shared" si="4"/>
        <v>0</v>
      </c>
      <c r="N16" s="23">
        <f t="shared" si="0"/>
        <v>0</v>
      </c>
      <c r="O16" s="23">
        <v>0</v>
      </c>
      <c r="P16" s="23"/>
      <c r="Q16" s="23">
        <f t="shared" si="13"/>
        <v>208.33</v>
      </c>
      <c r="R16" s="23">
        <f t="shared" si="5"/>
        <v>9341.7099999999991</v>
      </c>
      <c r="S16" s="23">
        <f t="shared" si="6"/>
        <v>9341.7099999999991</v>
      </c>
      <c r="T16" s="23">
        <f t="shared" si="7"/>
        <v>1109252.6199999999</v>
      </c>
      <c r="V16" s="24">
        <f t="shared" si="8"/>
        <v>-1.1972599999999999E-3</v>
      </c>
    </row>
    <row r="17" spans="1:22" x14ac:dyDescent="0.25">
      <c r="A17" s="8">
        <f t="shared" si="9"/>
        <v>13</v>
      </c>
      <c r="B17" s="9">
        <v>43156</v>
      </c>
      <c r="C17" s="8" t="s">
        <v>11</v>
      </c>
      <c r="D17" s="8" t="s">
        <v>11</v>
      </c>
      <c r="E17" s="8" t="s">
        <v>11</v>
      </c>
      <c r="F17" s="8" t="s">
        <v>11</v>
      </c>
      <c r="G17" s="10">
        <f t="shared" si="10"/>
        <v>1109252.6199999999</v>
      </c>
      <c r="H17" s="11">
        <f t="shared" si="11"/>
        <v>0.1</v>
      </c>
      <c r="I17" s="12">
        <f t="shared" si="1"/>
        <v>31</v>
      </c>
      <c r="J17" s="13">
        <f t="shared" si="12"/>
        <v>9421.0484520550672</v>
      </c>
      <c r="K17" s="13">
        <f t="shared" si="2"/>
        <v>9421.0499999999993</v>
      </c>
      <c r="L17" s="13">
        <f t="shared" si="3"/>
        <v>0</v>
      </c>
      <c r="M17" s="13">
        <f t="shared" si="4"/>
        <v>0</v>
      </c>
      <c r="N17" s="13">
        <f t="shared" si="0"/>
        <v>0</v>
      </c>
      <c r="O17" s="13">
        <v>0</v>
      </c>
      <c r="P17" s="13"/>
      <c r="Q17" s="13">
        <f t="shared" si="13"/>
        <v>208.33</v>
      </c>
      <c r="R17" s="13">
        <f t="shared" si="5"/>
        <v>9421.0499999999993</v>
      </c>
      <c r="S17" s="13">
        <f t="shared" si="6"/>
        <v>0</v>
      </c>
      <c r="T17" s="13">
        <f t="shared" si="7"/>
        <v>1109252.6199999999</v>
      </c>
      <c r="V17" s="24">
        <f t="shared" si="8"/>
        <v>-1.547945E-3</v>
      </c>
    </row>
    <row r="18" spans="1:22" x14ac:dyDescent="0.25">
      <c r="A18" s="8">
        <f t="shared" si="9"/>
        <v>14</v>
      </c>
      <c r="B18" s="9">
        <v>43184</v>
      </c>
      <c r="C18" s="8" t="s">
        <v>11</v>
      </c>
      <c r="D18" s="8" t="s">
        <v>11</v>
      </c>
      <c r="E18" s="8" t="s">
        <v>11</v>
      </c>
      <c r="F18" s="8" t="s">
        <v>11</v>
      </c>
      <c r="G18" s="10">
        <f t="shared" si="10"/>
        <v>1109252.6199999999</v>
      </c>
      <c r="H18" s="11">
        <f t="shared" si="11"/>
        <v>0.1</v>
      </c>
      <c r="I18" s="12">
        <f t="shared" si="1"/>
        <v>28</v>
      </c>
      <c r="J18" s="13">
        <f t="shared" si="12"/>
        <v>8509.3336191782873</v>
      </c>
      <c r="K18" s="13">
        <f t="shared" si="2"/>
        <v>8509.33</v>
      </c>
      <c r="L18" s="13">
        <f t="shared" si="3"/>
        <v>0</v>
      </c>
      <c r="M18" s="13">
        <f t="shared" si="4"/>
        <v>0</v>
      </c>
      <c r="N18" s="13">
        <f t="shared" si="0"/>
        <v>0</v>
      </c>
      <c r="O18" s="13">
        <v>0</v>
      </c>
      <c r="P18" s="13"/>
      <c r="Q18" s="13">
        <f t="shared" si="13"/>
        <v>208.33</v>
      </c>
      <c r="R18" s="13">
        <f t="shared" si="5"/>
        <v>17930.379999999997</v>
      </c>
      <c r="S18" s="13">
        <f t="shared" si="6"/>
        <v>0</v>
      </c>
      <c r="T18" s="13">
        <f t="shared" si="7"/>
        <v>1109252.6199999999</v>
      </c>
      <c r="V18" s="24">
        <f t="shared" si="8"/>
        <v>3.6191779999999998E-3</v>
      </c>
    </row>
    <row r="19" spans="1:22" x14ac:dyDescent="0.25">
      <c r="A19" s="8">
        <f t="shared" si="9"/>
        <v>15</v>
      </c>
      <c r="B19" s="9">
        <v>43215</v>
      </c>
      <c r="C19" s="8" t="s">
        <v>11</v>
      </c>
      <c r="D19" s="8" t="s">
        <v>11</v>
      </c>
      <c r="E19" s="8" t="s">
        <v>11</v>
      </c>
      <c r="F19" s="8" t="s">
        <v>11</v>
      </c>
      <c r="G19" s="10">
        <f t="shared" si="10"/>
        <v>1109252.6199999999</v>
      </c>
      <c r="H19" s="11">
        <f t="shared" si="11"/>
        <v>0.1</v>
      </c>
      <c r="I19" s="12">
        <f t="shared" si="1"/>
        <v>31</v>
      </c>
      <c r="J19" s="13">
        <f t="shared" si="12"/>
        <v>9421.0532684930677</v>
      </c>
      <c r="K19" s="13">
        <f t="shared" si="2"/>
        <v>9421.0499999999993</v>
      </c>
      <c r="L19" s="13">
        <f t="shared" si="3"/>
        <v>0</v>
      </c>
      <c r="M19" s="13">
        <f t="shared" si="4"/>
        <v>0</v>
      </c>
      <c r="N19" s="13">
        <f t="shared" si="0"/>
        <v>0</v>
      </c>
      <c r="O19" s="13">
        <v>0</v>
      </c>
      <c r="P19" s="13"/>
      <c r="Q19" s="13">
        <f t="shared" si="13"/>
        <v>208.33</v>
      </c>
      <c r="R19" s="13">
        <f t="shared" si="5"/>
        <v>27351.429999999997</v>
      </c>
      <c r="S19" s="13">
        <f t="shared" si="6"/>
        <v>0</v>
      </c>
      <c r="T19" s="13">
        <f t="shared" si="7"/>
        <v>1109252.6199999999</v>
      </c>
      <c r="V19" s="24">
        <f t="shared" si="8"/>
        <v>3.2684929999999999E-3</v>
      </c>
    </row>
    <row r="20" spans="1:22" x14ac:dyDescent="0.25">
      <c r="A20" s="8">
        <f t="shared" si="9"/>
        <v>16</v>
      </c>
      <c r="B20" s="9">
        <v>43245</v>
      </c>
      <c r="C20" s="8" t="s">
        <v>11</v>
      </c>
      <c r="D20" s="8" t="s">
        <v>11</v>
      </c>
      <c r="E20" s="8" t="s">
        <v>11</v>
      </c>
      <c r="F20" s="8" t="s">
        <v>11</v>
      </c>
      <c r="G20" s="10">
        <f t="shared" si="10"/>
        <v>1109252.6199999999</v>
      </c>
      <c r="H20" s="11">
        <f t="shared" si="11"/>
        <v>0.1</v>
      </c>
      <c r="I20" s="12">
        <f t="shared" si="1"/>
        <v>30</v>
      </c>
      <c r="J20" s="13">
        <f t="shared" si="12"/>
        <v>9117.1480904108066</v>
      </c>
      <c r="K20" s="13">
        <f t="shared" si="2"/>
        <v>9117.15</v>
      </c>
      <c r="L20" s="13">
        <f t="shared" si="3"/>
        <v>0</v>
      </c>
      <c r="M20" s="13">
        <f t="shared" si="4"/>
        <v>0</v>
      </c>
      <c r="N20" s="13">
        <f t="shared" si="0"/>
        <v>0</v>
      </c>
      <c r="O20" s="13">
        <v>0</v>
      </c>
      <c r="P20" s="13"/>
      <c r="Q20" s="13">
        <f t="shared" si="13"/>
        <v>208.33</v>
      </c>
      <c r="R20" s="13">
        <f t="shared" si="5"/>
        <v>36468.579999999994</v>
      </c>
      <c r="S20" s="13">
        <f t="shared" si="6"/>
        <v>0</v>
      </c>
      <c r="T20" s="13">
        <f t="shared" si="7"/>
        <v>1109252.6199999999</v>
      </c>
      <c r="V20" s="24">
        <f t="shared" si="8"/>
        <v>-1.9095889999999999E-3</v>
      </c>
    </row>
    <row r="21" spans="1:22" x14ac:dyDescent="0.25">
      <c r="A21" s="8">
        <f t="shared" si="9"/>
        <v>17</v>
      </c>
      <c r="B21" s="9">
        <v>43276</v>
      </c>
      <c r="C21" s="8" t="s">
        <v>11</v>
      </c>
      <c r="D21" s="8" t="s">
        <v>11</v>
      </c>
      <c r="E21" s="8" t="s">
        <v>11</v>
      </c>
      <c r="F21" s="8" t="s">
        <v>11</v>
      </c>
      <c r="G21" s="10">
        <f t="shared" si="10"/>
        <v>1109252.6199999999</v>
      </c>
      <c r="H21" s="11">
        <f t="shared" si="11"/>
        <v>0.1</v>
      </c>
      <c r="I21" s="12">
        <f t="shared" si="1"/>
        <v>31</v>
      </c>
      <c r="J21" s="13">
        <f t="shared" si="12"/>
        <v>9421.0477397260674</v>
      </c>
      <c r="K21" s="13">
        <f t="shared" si="2"/>
        <v>9421.0499999999993</v>
      </c>
      <c r="L21" s="13">
        <f t="shared" si="3"/>
        <v>0</v>
      </c>
      <c r="M21" s="13">
        <f t="shared" si="4"/>
        <v>0</v>
      </c>
      <c r="N21" s="13">
        <f t="shared" si="0"/>
        <v>0</v>
      </c>
      <c r="O21" s="13">
        <v>0</v>
      </c>
      <c r="P21" s="13"/>
      <c r="Q21" s="13">
        <f t="shared" si="13"/>
        <v>208.33</v>
      </c>
      <c r="R21" s="13">
        <f t="shared" si="5"/>
        <v>45889.62999999999</v>
      </c>
      <c r="S21" s="13">
        <f t="shared" si="6"/>
        <v>0</v>
      </c>
      <c r="T21" s="13">
        <f t="shared" si="7"/>
        <v>1109252.6199999999</v>
      </c>
      <c r="V21" s="24">
        <f t="shared" si="8"/>
        <v>-2.2602740000000001E-3</v>
      </c>
    </row>
    <row r="22" spans="1:22" x14ac:dyDescent="0.25">
      <c r="A22" s="8">
        <f t="shared" si="9"/>
        <v>18</v>
      </c>
      <c r="B22" s="9">
        <v>43306</v>
      </c>
      <c r="C22" s="8" t="s">
        <v>11</v>
      </c>
      <c r="D22" s="8" t="s">
        <v>11</v>
      </c>
      <c r="E22" s="8" t="s">
        <v>11</v>
      </c>
      <c r="F22" s="8" t="s">
        <v>11</v>
      </c>
      <c r="G22" s="10">
        <f t="shared" si="10"/>
        <v>1109252.6199999999</v>
      </c>
      <c r="H22" s="11">
        <f t="shared" si="11"/>
        <v>0.1</v>
      </c>
      <c r="I22" s="12">
        <f t="shared" si="1"/>
        <v>30</v>
      </c>
      <c r="J22" s="13">
        <f t="shared" si="12"/>
        <v>9117.1425616438082</v>
      </c>
      <c r="K22" s="13">
        <f t="shared" si="2"/>
        <v>9117.14</v>
      </c>
      <c r="L22" s="13">
        <f t="shared" si="3"/>
        <v>0</v>
      </c>
      <c r="M22" s="13">
        <f t="shared" si="4"/>
        <v>0</v>
      </c>
      <c r="N22" s="13">
        <f t="shared" si="0"/>
        <v>0</v>
      </c>
      <c r="O22" s="13">
        <v>0</v>
      </c>
      <c r="P22" s="13"/>
      <c r="Q22" s="13">
        <f t="shared" si="13"/>
        <v>208.33</v>
      </c>
      <c r="R22" s="13">
        <f t="shared" si="5"/>
        <v>55006.76999999999</v>
      </c>
      <c r="S22" s="13">
        <f t="shared" si="6"/>
        <v>0</v>
      </c>
      <c r="T22" s="13">
        <f t="shared" si="7"/>
        <v>1109252.6199999999</v>
      </c>
      <c r="V22" s="24">
        <f t="shared" si="8"/>
        <v>2.5616440000000001E-3</v>
      </c>
    </row>
    <row r="23" spans="1:22" x14ac:dyDescent="0.25">
      <c r="A23" s="8">
        <f t="shared" si="9"/>
        <v>19</v>
      </c>
      <c r="B23" s="9">
        <v>43337</v>
      </c>
      <c r="C23" s="8" t="s">
        <v>11</v>
      </c>
      <c r="D23" s="8" t="s">
        <v>11</v>
      </c>
      <c r="E23" s="8" t="s">
        <v>11</v>
      </c>
      <c r="F23" s="8" t="s">
        <v>11</v>
      </c>
      <c r="G23" s="10">
        <f t="shared" si="10"/>
        <v>1109252.6199999999</v>
      </c>
      <c r="H23" s="11">
        <f t="shared" si="11"/>
        <v>0.1</v>
      </c>
      <c r="I23" s="12">
        <f t="shared" si="1"/>
        <v>31</v>
      </c>
      <c r="J23" s="13">
        <f t="shared" si="12"/>
        <v>9421.0522109590675</v>
      </c>
      <c r="K23" s="13">
        <f t="shared" si="2"/>
        <v>9421.0499999999993</v>
      </c>
      <c r="L23" s="13">
        <f t="shared" si="3"/>
        <v>0</v>
      </c>
      <c r="M23" s="13">
        <f t="shared" si="4"/>
        <v>0</v>
      </c>
      <c r="N23" s="13">
        <f t="shared" si="0"/>
        <v>0</v>
      </c>
      <c r="O23" s="13">
        <v>0</v>
      </c>
      <c r="P23" s="13"/>
      <c r="Q23" s="13">
        <f t="shared" si="13"/>
        <v>208.33</v>
      </c>
      <c r="R23" s="13">
        <f t="shared" si="5"/>
        <v>64427.819999999992</v>
      </c>
      <c r="S23" s="13">
        <f t="shared" si="6"/>
        <v>0</v>
      </c>
      <c r="T23" s="13">
        <f t="shared" si="7"/>
        <v>1109252.6199999999</v>
      </c>
      <c r="V23" s="24">
        <f t="shared" si="8"/>
        <v>2.2109590000000002E-3</v>
      </c>
    </row>
    <row r="24" spans="1:22" x14ac:dyDescent="0.25">
      <c r="A24" s="8">
        <f t="shared" si="9"/>
        <v>20</v>
      </c>
      <c r="B24" s="9">
        <v>43368</v>
      </c>
      <c r="C24" s="8" t="s">
        <v>11</v>
      </c>
      <c r="D24" s="8" t="s">
        <v>11</v>
      </c>
      <c r="E24" s="8" t="s">
        <v>11</v>
      </c>
      <c r="F24" s="8" t="s">
        <v>11</v>
      </c>
      <c r="G24" s="10">
        <f t="shared" si="10"/>
        <v>1109252.6199999999</v>
      </c>
      <c r="H24" s="11">
        <f t="shared" si="11"/>
        <v>0.1</v>
      </c>
      <c r="I24" s="12">
        <f t="shared" si="1"/>
        <v>31</v>
      </c>
      <c r="J24" s="13">
        <f t="shared" si="12"/>
        <v>9421.0518602740685</v>
      </c>
      <c r="K24" s="13">
        <f t="shared" si="2"/>
        <v>9421.0499999999993</v>
      </c>
      <c r="L24" s="13">
        <f t="shared" si="3"/>
        <v>0</v>
      </c>
      <c r="M24" s="13">
        <f t="shared" si="4"/>
        <v>0</v>
      </c>
      <c r="N24" s="13">
        <f t="shared" si="0"/>
        <v>0</v>
      </c>
      <c r="O24" s="13">
        <v>0</v>
      </c>
      <c r="P24" s="13"/>
      <c r="Q24" s="13">
        <f t="shared" si="13"/>
        <v>208.33</v>
      </c>
      <c r="R24" s="13">
        <f t="shared" si="5"/>
        <v>73848.87</v>
      </c>
      <c r="S24" s="13">
        <f t="shared" si="6"/>
        <v>0</v>
      </c>
      <c r="T24" s="13">
        <f t="shared" si="7"/>
        <v>1109252.6199999999</v>
      </c>
      <c r="V24" s="24">
        <f t="shared" si="8"/>
        <v>1.8602740000000001E-3</v>
      </c>
    </row>
    <row r="25" spans="1:22" x14ac:dyDescent="0.25">
      <c r="A25" s="8">
        <f t="shared" si="9"/>
        <v>21</v>
      </c>
      <c r="B25" s="9">
        <v>43398</v>
      </c>
      <c r="C25" s="8" t="s">
        <v>11</v>
      </c>
      <c r="D25" s="8" t="s">
        <v>11</v>
      </c>
      <c r="E25" s="8" t="s">
        <v>11</v>
      </c>
      <c r="F25" s="8" t="s">
        <v>11</v>
      </c>
      <c r="G25" s="10">
        <f t="shared" si="10"/>
        <v>1109252.6199999999</v>
      </c>
      <c r="H25" s="11">
        <f t="shared" si="11"/>
        <v>0.1</v>
      </c>
      <c r="I25" s="12">
        <f t="shared" si="1"/>
        <v>30</v>
      </c>
      <c r="J25" s="13">
        <f t="shared" si="12"/>
        <v>9117.1466821918075</v>
      </c>
      <c r="K25" s="13">
        <f t="shared" si="2"/>
        <v>9117.15</v>
      </c>
      <c r="L25" s="13">
        <f t="shared" si="3"/>
        <v>0</v>
      </c>
      <c r="M25" s="13">
        <f t="shared" si="4"/>
        <v>0</v>
      </c>
      <c r="N25" s="13">
        <f t="shared" si="0"/>
        <v>0</v>
      </c>
      <c r="O25" s="13">
        <v>0</v>
      </c>
      <c r="P25" s="13"/>
      <c r="Q25" s="13">
        <f t="shared" si="13"/>
        <v>208.33</v>
      </c>
      <c r="R25" s="13">
        <f t="shared" si="5"/>
        <v>82966.01999999999</v>
      </c>
      <c r="S25" s="13">
        <f t="shared" si="6"/>
        <v>0</v>
      </c>
      <c r="T25" s="13">
        <f t="shared" si="7"/>
        <v>1109252.6199999999</v>
      </c>
      <c r="V25" s="24">
        <f t="shared" si="8"/>
        <v>-3.3178080000000002E-3</v>
      </c>
    </row>
    <row r="26" spans="1:22" x14ac:dyDescent="0.25">
      <c r="A26" s="8">
        <f t="shared" si="9"/>
        <v>22</v>
      </c>
      <c r="B26" s="9">
        <v>43429</v>
      </c>
      <c r="C26" s="8" t="s">
        <v>11</v>
      </c>
      <c r="D26" s="8" t="s">
        <v>11</v>
      </c>
      <c r="E26" s="8" t="s">
        <v>11</v>
      </c>
      <c r="F26" s="8" t="s">
        <v>11</v>
      </c>
      <c r="G26" s="10">
        <f t="shared" si="10"/>
        <v>1109252.6199999999</v>
      </c>
      <c r="H26" s="11">
        <f t="shared" si="11"/>
        <v>0.1</v>
      </c>
      <c r="I26" s="12">
        <f t="shared" si="1"/>
        <v>31</v>
      </c>
      <c r="J26" s="13">
        <f t="shared" si="12"/>
        <v>9421.0463315070683</v>
      </c>
      <c r="K26" s="13">
        <f t="shared" si="2"/>
        <v>9421.0499999999993</v>
      </c>
      <c r="L26" s="13">
        <f t="shared" si="3"/>
        <v>0</v>
      </c>
      <c r="M26" s="13">
        <f t="shared" si="4"/>
        <v>0</v>
      </c>
      <c r="N26" s="13">
        <f t="shared" si="0"/>
        <v>0</v>
      </c>
      <c r="O26" s="13">
        <v>0</v>
      </c>
      <c r="P26" s="13"/>
      <c r="Q26" s="13">
        <f t="shared" si="13"/>
        <v>208.33</v>
      </c>
      <c r="R26" s="13">
        <f t="shared" si="5"/>
        <v>92387.069999999992</v>
      </c>
      <c r="S26" s="13">
        <f t="shared" si="6"/>
        <v>0</v>
      </c>
      <c r="T26" s="13">
        <f t="shared" si="7"/>
        <v>1109252.6199999999</v>
      </c>
      <c r="V26" s="24">
        <f t="shared" si="8"/>
        <v>-3.6684930000000001E-3</v>
      </c>
    </row>
    <row r="27" spans="1:22" x14ac:dyDescent="0.25">
      <c r="A27" s="8">
        <f t="shared" si="9"/>
        <v>23</v>
      </c>
      <c r="B27" s="9">
        <v>43459</v>
      </c>
      <c r="C27" s="8" t="s">
        <v>11</v>
      </c>
      <c r="D27" s="8" t="s">
        <v>11</v>
      </c>
      <c r="E27" s="8" t="s">
        <v>11</v>
      </c>
      <c r="F27" s="8" t="s">
        <v>11</v>
      </c>
      <c r="G27" s="10">
        <f t="shared" si="10"/>
        <v>1109252.6199999999</v>
      </c>
      <c r="H27" s="11">
        <f t="shared" si="11"/>
        <v>0.1</v>
      </c>
      <c r="I27" s="12">
        <f t="shared" si="1"/>
        <v>30</v>
      </c>
      <c r="J27" s="13">
        <f t="shared" si="12"/>
        <v>9117.1411534248073</v>
      </c>
      <c r="K27" s="13">
        <f t="shared" si="2"/>
        <v>9117.14</v>
      </c>
      <c r="L27" s="13">
        <f t="shared" si="3"/>
        <v>0</v>
      </c>
      <c r="M27" s="13">
        <f t="shared" si="4"/>
        <v>0</v>
      </c>
      <c r="N27" s="13">
        <f t="shared" si="0"/>
        <v>0</v>
      </c>
      <c r="O27" s="13">
        <v>0</v>
      </c>
      <c r="P27" s="13"/>
      <c r="Q27" s="13">
        <f t="shared" si="13"/>
        <v>208.33</v>
      </c>
      <c r="R27" s="13">
        <f t="shared" si="5"/>
        <v>101504.20999999999</v>
      </c>
      <c r="S27" s="13">
        <f t="shared" si="6"/>
        <v>0</v>
      </c>
      <c r="T27" s="13">
        <f t="shared" si="7"/>
        <v>1109252.6199999999</v>
      </c>
      <c r="V27" s="24">
        <f t="shared" si="8"/>
        <v>1.153425E-3</v>
      </c>
    </row>
    <row r="28" spans="1:22" x14ac:dyDescent="0.25">
      <c r="A28" s="8">
        <f t="shared" si="9"/>
        <v>24</v>
      </c>
      <c r="B28" s="9">
        <v>43490</v>
      </c>
      <c r="C28" s="8" t="s">
        <v>11</v>
      </c>
      <c r="D28" s="8" t="s">
        <v>11</v>
      </c>
      <c r="E28" s="8" t="s">
        <v>11</v>
      </c>
      <c r="F28" s="8" t="s">
        <v>11</v>
      </c>
      <c r="G28" s="10">
        <f t="shared" si="10"/>
        <v>1109252.6199999999</v>
      </c>
      <c r="H28" s="11">
        <f t="shared" si="11"/>
        <v>0.1</v>
      </c>
      <c r="I28" s="12">
        <f t="shared" si="1"/>
        <v>31</v>
      </c>
      <c r="J28" s="13">
        <f t="shared" si="12"/>
        <v>9421.0508027400683</v>
      </c>
      <c r="K28" s="13">
        <f t="shared" si="2"/>
        <v>9421.0499999999993</v>
      </c>
      <c r="L28" s="13">
        <f t="shared" si="3"/>
        <v>0</v>
      </c>
      <c r="M28" s="13">
        <f t="shared" si="4"/>
        <v>0</v>
      </c>
      <c r="N28" s="13">
        <f t="shared" si="0"/>
        <v>0</v>
      </c>
      <c r="O28" s="13">
        <v>0</v>
      </c>
      <c r="P28" s="13"/>
      <c r="Q28" s="13">
        <f t="shared" si="13"/>
        <v>208.33</v>
      </c>
      <c r="R28" s="13">
        <f t="shared" si="5"/>
        <v>110925.26</v>
      </c>
      <c r="S28" s="13">
        <f t="shared" si="6"/>
        <v>0</v>
      </c>
      <c r="T28" s="13">
        <f t="shared" si="7"/>
        <v>1109252.6199999999</v>
      </c>
      <c r="V28" s="24">
        <f t="shared" si="8"/>
        <v>8.0274000000000003E-4</v>
      </c>
    </row>
    <row r="29" spans="1:22" x14ac:dyDescent="0.25">
      <c r="A29" s="8">
        <f t="shared" si="9"/>
        <v>25</v>
      </c>
      <c r="B29" s="9">
        <v>43521</v>
      </c>
      <c r="C29" s="8" t="s">
        <v>11</v>
      </c>
      <c r="D29" s="8" t="s">
        <v>11</v>
      </c>
      <c r="E29" s="8" t="s">
        <v>11</v>
      </c>
      <c r="F29" s="8" t="s">
        <v>11</v>
      </c>
      <c r="G29" s="10">
        <f t="shared" si="10"/>
        <v>1109252.6199999999</v>
      </c>
      <c r="H29" s="11">
        <f t="shared" si="11"/>
        <v>0.1</v>
      </c>
      <c r="I29" s="12">
        <f t="shared" si="1"/>
        <v>31</v>
      </c>
      <c r="J29" s="13">
        <f t="shared" si="12"/>
        <v>9421.0504520550676</v>
      </c>
      <c r="K29" s="13">
        <f t="shared" si="2"/>
        <v>9421.0499999999993</v>
      </c>
      <c r="L29" s="13">
        <f t="shared" si="3"/>
        <v>0</v>
      </c>
      <c r="M29" s="13">
        <f t="shared" si="4"/>
        <v>0</v>
      </c>
      <c r="N29" s="13">
        <f t="shared" si="0"/>
        <v>0</v>
      </c>
      <c r="O29" s="13">
        <v>0</v>
      </c>
      <c r="P29" s="13"/>
      <c r="Q29" s="13">
        <f t="shared" si="13"/>
        <v>208.33</v>
      </c>
      <c r="R29" s="13">
        <f t="shared" si="5"/>
        <v>120346.31</v>
      </c>
      <c r="S29" s="13">
        <f t="shared" si="6"/>
        <v>0</v>
      </c>
      <c r="T29" s="13">
        <f t="shared" si="7"/>
        <v>1109252.6199999999</v>
      </c>
      <c r="V29" s="24">
        <f t="shared" si="8"/>
        <v>4.5205499999999998E-4</v>
      </c>
    </row>
    <row r="30" spans="1:22" x14ac:dyDescent="0.25">
      <c r="A30" s="8">
        <f t="shared" si="9"/>
        <v>26</v>
      </c>
      <c r="B30" s="9">
        <v>43549</v>
      </c>
      <c r="C30" s="8" t="s">
        <v>11</v>
      </c>
      <c r="D30" s="8" t="s">
        <v>11</v>
      </c>
      <c r="E30" s="8" t="s">
        <v>11</v>
      </c>
      <c r="F30" s="8" t="s">
        <v>11</v>
      </c>
      <c r="G30" s="10">
        <f t="shared" si="10"/>
        <v>1109252.6199999999</v>
      </c>
      <c r="H30" s="11">
        <f t="shared" si="11"/>
        <v>0.1</v>
      </c>
      <c r="I30" s="12">
        <f t="shared" si="1"/>
        <v>28</v>
      </c>
      <c r="J30" s="13">
        <f t="shared" si="12"/>
        <v>8509.3356191782859</v>
      </c>
      <c r="K30" s="13">
        <f t="shared" si="2"/>
        <v>8509.34</v>
      </c>
      <c r="L30" s="13">
        <f t="shared" si="3"/>
        <v>0</v>
      </c>
      <c r="M30" s="13">
        <f t="shared" si="4"/>
        <v>0</v>
      </c>
      <c r="N30" s="13">
        <f t="shared" si="0"/>
        <v>0</v>
      </c>
      <c r="O30" s="13">
        <v>0</v>
      </c>
      <c r="P30" s="13"/>
      <c r="Q30" s="13">
        <f t="shared" si="13"/>
        <v>208.33</v>
      </c>
      <c r="R30" s="13">
        <f t="shared" si="5"/>
        <v>128855.65</v>
      </c>
      <c r="S30" s="13">
        <f t="shared" si="6"/>
        <v>0</v>
      </c>
      <c r="T30" s="13">
        <f t="shared" si="7"/>
        <v>1109252.6199999999</v>
      </c>
      <c r="V30" s="24">
        <f t="shared" si="8"/>
        <v>-4.3808220000000004E-3</v>
      </c>
    </row>
    <row r="31" spans="1:22" x14ac:dyDescent="0.25">
      <c r="A31" s="8">
        <f t="shared" si="9"/>
        <v>27</v>
      </c>
      <c r="B31" s="9">
        <v>43580</v>
      </c>
      <c r="C31" s="8" t="s">
        <v>11</v>
      </c>
      <c r="D31" s="8" t="s">
        <v>11</v>
      </c>
      <c r="E31" s="8" t="s">
        <v>11</v>
      </c>
      <c r="F31" s="8" t="s">
        <v>11</v>
      </c>
      <c r="G31" s="10">
        <f t="shared" si="10"/>
        <v>1109252.6199999999</v>
      </c>
      <c r="H31" s="11">
        <f t="shared" si="11"/>
        <v>0.1</v>
      </c>
      <c r="I31" s="12">
        <f t="shared" si="1"/>
        <v>31</v>
      </c>
      <c r="J31" s="13">
        <f t="shared" si="12"/>
        <v>9421.0452684930679</v>
      </c>
      <c r="K31" s="13">
        <f t="shared" si="2"/>
        <v>9421.0499999999993</v>
      </c>
      <c r="L31" s="13">
        <f t="shared" si="3"/>
        <v>0</v>
      </c>
      <c r="M31" s="13">
        <f t="shared" si="4"/>
        <v>0</v>
      </c>
      <c r="N31" s="13">
        <f t="shared" si="0"/>
        <v>0</v>
      </c>
      <c r="O31" s="13">
        <v>0</v>
      </c>
      <c r="P31" s="13"/>
      <c r="Q31" s="13">
        <f t="shared" si="13"/>
        <v>208.33</v>
      </c>
      <c r="R31" s="13">
        <f t="shared" si="5"/>
        <v>138276.69999999998</v>
      </c>
      <c r="S31" s="13">
        <f t="shared" si="6"/>
        <v>0</v>
      </c>
      <c r="T31" s="13">
        <f t="shared" si="7"/>
        <v>1109252.6199999999</v>
      </c>
      <c r="V31" s="24">
        <f t="shared" si="8"/>
        <v>-4.7315070000000002E-3</v>
      </c>
    </row>
    <row r="32" spans="1:22" x14ac:dyDescent="0.25">
      <c r="A32" s="8">
        <f t="shared" si="9"/>
        <v>28</v>
      </c>
      <c r="B32" s="9">
        <v>43610</v>
      </c>
      <c r="C32" s="8" t="s">
        <v>11</v>
      </c>
      <c r="D32" s="8" t="s">
        <v>11</v>
      </c>
      <c r="E32" s="8" t="s">
        <v>11</v>
      </c>
      <c r="F32" s="8" t="s">
        <v>11</v>
      </c>
      <c r="G32" s="10">
        <f t="shared" si="10"/>
        <v>1109252.6199999999</v>
      </c>
      <c r="H32" s="11">
        <f t="shared" si="11"/>
        <v>0.1</v>
      </c>
      <c r="I32" s="12">
        <f t="shared" si="1"/>
        <v>30</v>
      </c>
      <c r="J32" s="13">
        <f t="shared" si="12"/>
        <v>9117.1400904108068</v>
      </c>
      <c r="K32" s="13">
        <f t="shared" si="2"/>
        <v>9117.14</v>
      </c>
      <c r="L32" s="13">
        <f t="shared" si="3"/>
        <v>0</v>
      </c>
      <c r="M32" s="13">
        <f t="shared" si="4"/>
        <v>0</v>
      </c>
      <c r="N32" s="13">
        <f t="shared" si="0"/>
        <v>0</v>
      </c>
      <c r="O32" s="13">
        <v>0</v>
      </c>
      <c r="P32" s="13"/>
      <c r="Q32" s="13">
        <f t="shared" si="13"/>
        <v>208.33</v>
      </c>
      <c r="R32" s="13">
        <f t="shared" si="5"/>
        <v>147393.83999999997</v>
      </c>
      <c r="S32" s="13">
        <f t="shared" si="6"/>
        <v>0</v>
      </c>
      <c r="T32" s="13">
        <f t="shared" si="7"/>
        <v>1109252.6199999999</v>
      </c>
      <c r="V32" s="24">
        <f t="shared" si="8"/>
        <v>9.0410999999999999E-5</v>
      </c>
    </row>
    <row r="33" spans="1:22" x14ac:dyDescent="0.25">
      <c r="A33" s="8">
        <f t="shared" si="9"/>
        <v>29</v>
      </c>
      <c r="B33" s="9">
        <v>43641</v>
      </c>
      <c r="C33" s="8" t="s">
        <v>11</v>
      </c>
      <c r="D33" s="8" t="s">
        <v>11</v>
      </c>
      <c r="E33" s="8" t="s">
        <v>11</v>
      </c>
      <c r="F33" s="8" t="s">
        <v>11</v>
      </c>
      <c r="G33" s="10">
        <f t="shared" si="10"/>
        <v>1109252.6199999999</v>
      </c>
      <c r="H33" s="11">
        <f t="shared" si="11"/>
        <v>0.1</v>
      </c>
      <c r="I33" s="12">
        <f t="shared" si="1"/>
        <v>31</v>
      </c>
      <c r="J33" s="13">
        <f t="shared" si="12"/>
        <v>9421.0497397260679</v>
      </c>
      <c r="K33" s="13">
        <f t="shared" si="2"/>
        <v>9421.0499999999993</v>
      </c>
      <c r="L33" s="13">
        <f t="shared" si="3"/>
        <v>0</v>
      </c>
      <c r="M33" s="13">
        <f t="shared" si="4"/>
        <v>0</v>
      </c>
      <c r="N33" s="13">
        <f t="shared" si="0"/>
        <v>0</v>
      </c>
      <c r="O33" s="13">
        <v>0</v>
      </c>
      <c r="P33" s="13"/>
      <c r="Q33" s="13">
        <f t="shared" si="13"/>
        <v>208.33</v>
      </c>
      <c r="R33" s="13">
        <f t="shared" si="5"/>
        <v>156814.88999999996</v>
      </c>
      <c r="S33" s="13">
        <f t="shared" si="6"/>
        <v>0</v>
      </c>
      <c r="T33" s="13">
        <f t="shared" si="7"/>
        <v>1109252.6199999999</v>
      </c>
      <c r="V33" s="24">
        <f t="shared" si="8"/>
        <v>-2.6027400000000001E-4</v>
      </c>
    </row>
    <row r="34" spans="1:22" x14ac:dyDescent="0.25">
      <c r="A34" s="8">
        <f t="shared" si="9"/>
        <v>30</v>
      </c>
      <c r="B34" s="9">
        <v>43671</v>
      </c>
      <c r="C34" s="8" t="s">
        <v>11</v>
      </c>
      <c r="D34" s="8" t="s">
        <v>11</v>
      </c>
      <c r="E34" s="8" t="s">
        <v>11</v>
      </c>
      <c r="F34" s="8" t="s">
        <v>11</v>
      </c>
      <c r="G34" s="10">
        <f t="shared" si="10"/>
        <v>1109252.6199999999</v>
      </c>
      <c r="H34" s="11">
        <f t="shared" si="11"/>
        <v>0.1</v>
      </c>
      <c r="I34" s="12">
        <f t="shared" si="1"/>
        <v>30</v>
      </c>
      <c r="J34" s="13">
        <f t="shared" si="12"/>
        <v>9117.1445616438068</v>
      </c>
      <c r="K34" s="13">
        <f t="shared" si="2"/>
        <v>9117.14</v>
      </c>
      <c r="L34" s="13">
        <f t="shared" si="3"/>
        <v>0</v>
      </c>
      <c r="M34" s="13">
        <f t="shared" si="4"/>
        <v>0</v>
      </c>
      <c r="N34" s="13">
        <f t="shared" si="0"/>
        <v>0</v>
      </c>
      <c r="O34" s="13">
        <v>0</v>
      </c>
      <c r="P34" s="13"/>
      <c r="Q34" s="13">
        <f t="shared" si="13"/>
        <v>208.33</v>
      </c>
      <c r="R34" s="13">
        <f t="shared" si="5"/>
        <v>165932.02999999997</v>
      </c>
      <c r="S34" s="13">
        <f t="shared" si="6"/>
        <v>0</v>
      </c>
      <c r="T34" s="13">
        <f t="shared" si="7"/>
        <v>1109252.6199999999</v>
      </c>
      <c r="V34" s="24">
        <f t="shared" si="8"/>
        <v>4.5616440000000001E-3</v>
      </c>
    </row>
    <row r="35" spans="1:22" x14ac:dyDescent="0.25">
      <c r="A35" s="8">
        <f t="shared" si="9"/>
        <v>31</v>
      </c>
      <c r="B35" s="9">
        <v>43702</v>
      </c>
      <c r="C35" s="8" t="s">
        <v>11</v>
      </c>
      <c r="D35" s="8" t="s">
        <v>11</v>
      </c>
      <c r="E35" s="8" t="s">
        <v>11</v>
      </c>
      <c r="F35" s="8" t="s">
        <v>11</v>
      </c>
      <c r="G35" s="10">
        <f t="shared" si="10"/>
        <v>1109252.6199999999</v>
      </c>
      <c r="H35" s="11">
        <f t="shared" si="11"/>
        <v>0.1</v>
      </c>
      <c r="I35" s="12">
        <f t="shared" si="1"/>
        <v>31</v>
      </c>
      <c r="J35" s="13">
        <f t="shared" si="12"/>
        <v>9421.0542109590679</v>
      </c>
      <c r="K35" s="13">
        <f t="shared" si="2"/>
        <v>9421.0499999999993</v>
      </c>
      <c r="L35" s="13">
        <f t="shared" si="3"/>
        <v>0</v>
      </c>
      <c r="M35" s="13">
        <f t="shared" si="4"/>
        <v>0</v>
      </c>
      <c r="N35" s="13">
        <f t="shared" si="0"/>
        <v>0</v>
      </c>
      <c r="O35" s="13">
        <v>0</v>
      </c>
      <c r="P35" s="13"/>
      <c r="Q35" s="13">
        <f t="shared" si="13"/>
        <v>208.33</v>
      </c>
      <c r="R35" s="13">
        <f t="shared" si="5"/>
        <v>175353.07999999996</v>
      </c>
      <c r="S35" s="13">
        <f t="shared" si="6"/>
        <v>0</v>
      </c>
      <c r="T35" s="13">
        <f t="shared" si="7"/>
        <v>1109252.6199999999</v>
      </c>
      <c r="V35" s="24">
        <f t="shared" si="8"/>
        <v>4.2109590000000002E-3</v>
      </c>
    </row>
    <row r="36" spans="1:22" x14ac:dyDescent="0.25">
      <c r="A36" s="8">
        <f t="shared" si="9"/>
        <v>32</v>
      </c>
      <c r="B36" s="9">
        <v>43733</v>
      </c>
      <c r="C36" s="8" t="s">
        <v>11</v>
      </c>
      <c r="D36" s="8" t="s">
        <v>11</v>
      </c>
      <c r="E36" s="8" t="s">
        <v>11</v>
      </c>
      <c r="F36" s="8" t="s">
        <v>11</v>
      </c>
      <c r="G36" s="10">
        <f t="shared" si="10"/>
        <v>1109252.6199999999</v>
      </c>
      <c r="H36" s="11">
        <f t="shared" si="11"/>
        <v>0.1</v>
      </c>
      <c r="I36" s="12">
        <f t="shared" si="1"/>
        <v>31</v>
      </c>
      <c r="J36" s="13">
        <f t="shared" si="12"/>
        <v>9421.0538602740671</v>
      </c>
      <c r="K36" s="13">
        <f t="shared" si="2"/>
        <v>9421.0499999999993</v>
      </c>
      <c r="L36" s="13">
        <f t="shared" si="3"/>
        <v>0</v>
      </c>
      <c r="M36" s="13">
        <f t="shared" si="4"/>
        <v>0</v>
      </c>
      <c r="N36" s="13">
        <f t="shared" si="0"/>
        <v>0</v>
      </c>
      <c r="O36" s="13">
        <v>0</v>
      </c>
      <c r="P36" s="13"/>
      <c r="Q36" s="13">
        <f t="shared" si="13"/>
        <v>208.33</v>
      </c>
      <c r="R36" s="13">
        <f t="shared" si="5"/>
        <v>184774.12999999995</v>
      </c>
      <c r="S36" s="13">
        <f t="shared" si="6"/>
        <v>0</v>
      </c>
      <c r="T36" s="13">
        <f t="shared" si="7"/>
        <v>1109252.6199999999</v>
      </c>
      <c r="V36" s="24">
        <f t="shared" si="8"/>
        <v>3.8602739999999999E-3</v>
      </c>
    </row>
    <row r="37" spans="1:22" x14ac:dyDescent="0.25">
      <c r="A37" s="8">
        <f t="shared" si="9"/>
        <v>33</v>
      </c>
      <c r="B37" s="9">
        <v>43763</v>
      </c>
      <c r="C37" s="8" t="s">
        <v>11</v>
      </c>
      <c r="D37" s="8" t="s">
        <v>11</v>
      </c>
      <c r="E37" s="8" t="s">
        <v>11</v>
      </c>
      <c r="F37" s="8" t="s">
        <v>11</v>
      </c>
      <c r="G37" s="10">
        <f t="shared" si="10"/>
        <v>1109252.6199999999</v>
      </c>
      <c r="H37" s="11">
        <f t="shared" si="11"/>
        <v>0.1</v>
      </c>
      <c r="I37" s="12">
        <f t="shared" si="1"/>
        <v>30</v>
      </c>
      <c r="J37" s="13">
        <f t="shared" si="12"/>
        <v>9117.1486821918079</v>
      </c>
      <c r="K37" s="13">
        <f t="shared" si="2"/>
        <v>9117.15</v>
      </c>
      <c r="L37" s="13">
        <f t="shared" si="3"/>
        <v>0</v>
      </c>
      <c r="M37" s="13">
        <f t="shared" si="4"/>
        <v>0</v>
      </c>
      <c r="N37" s="13">
        <f t="shared" si="0"/>
        <v>0</v>
      </c>
      <c r="O37" s="13">
        <v>0</v>
      </c>
      <c r="P37" s="13"/>
      <c r="Q37" s="13">
        <f t="shared" si="13"/>
        <v>208.33</v>
      </c>
      <c r="R37" s="13">
        <f t="shared" si="5"/>
        <v>193891.27999999994</v>
      </c>
      <c r="S37" s="13">
        <f t="shared" si="6"/>
        <v>0</v>
      </c>
      <c r="T37" s="13">
        <f t="shared" si="7"/>
        <v>1109252.6199999999</v>
      </c>
      <c r="V37" s="24">
        <f t="shared" si="8"/>
        <v>-1.317808E-3</v>
      </c>
    </row>
    <row r="38" spans="1:22" x14ac:dyDescent="0.25">
      <c r="A38" s="8">
        <f t="shared" si="9"/>
        <v>34</v>
      </c>
      <c r="B38" s="9">
        <v>43794</v>
      </c>
      <c r="C38" s="8" t="s">
        <v>11</v>
      </c>
      <c r="D38" s="8" t="s">
        <v>11</v>
      </c>
      <c r="E38" s="8" t="s">
        <v>11</v>
      </c>
      <c r="F38" s="8" t="s">
        <v>11</v>
      </c>
      <c r="G38" s="10">
        <f t="shared" si="10"/>
        <v>1109252.6199999999</v>
      </c>
      <c r="H38" s="11">
        <f t="shared" si="11"/>
        <v>0.1</v>
      </c>
      <c r="I38" s="12">
        <f t="shared" si="1"/>
        <v>31</v>
      </c>
      <c r="J38" s="13">
        <f t="shared" si="12"/>
        <v>9421.0483315070669</v>
      </c>
      <c r="K38" s="13">
        <f t="shared" si="2"/>
        <v>9421.0499999999993</v>
      </c>
      <c r="L38" s="13">
        <f t="shared" si="3"/>
        <v>0</v>
      </c>
      <c r="M38" s="13">
        <f t="shared" si="4"/>
        <v>0</v>
      </c>
      <c r="N38" s="13">
        <f t="shared" si="0"/>
        <v>0</v>
      </c>
      <c r="O38" s="13">
        <v>0</v>
      </c>
      <c r="P38" s="13"/>
      <c r="Q38" s="13">
        <f t="shared" si="13"/>
        <v>208.33</v>
      </c>
      <c r="R38" s="13">
        <f t="shared" si="5"/>
        <v>203312.32999999993</v>
      </c>
      <c r="S38" s="13">
        <f t="shared" si="6"/>
        <v>0</v>
      </c>
      <c r="T38" s="13">
        <f t="shared" si="7"/>
        <v>1109252.6199999999</v>
      </c>
      <c r="V38" s="24">
        <f t="shared" si="8"/>
        <v>-1.6684930000000001E-3</v>
      </c>
    </row>
    <row r="39" spans="1:22" x14ac:dyDescent="0.25">
      <c r="A39" s="8">
        <f t="shared" si="9"/>
        <v>35</v>
      </c>
      <c r="B39" s="9">
        <v>43824</v>
      </c>
      <c r="C39" s="8" t="s">
        <v>11</v>
      </c>
      <c r="D39" s="8" t="s">
        <v>11</v>
      </c>
      <c r="E39" s="8" t="s">
        <v>11</v>
      </c>
      <c r="F39" s="8" t="s">
        <v>11</v>
      </c>
      <c r="G39" s="10">
        <f t="shared" si="10"/>
        <v>1109252.6199999999</v>
      </c>
      <c r="H39" s="11">
        <f t="shared" si="11"/>
        <v>0.1</v>
      </c>
      <c r="I39" s="12">
        <f t="shared" si="1"/>
        <v>30</v>
      </c>
      <c r="J39" s="13">
        <f t="shared" si="12"/>
        <v>9117.1431534248077</v>
      </c>
      <c r="K39" s="13">
        <f t="shared" si="2"/>
        <v>9117.14</v>
      </c>
      <c r="L39" s="13">
        <f t="shared" si="3"/>
        <v>0</v>
      </c>
      <c r="M39" s="13">
        <f t="shared" si="4"/>
        <v>0</v>
      </c>
      <c r="N39" s="13">
        <f t="shared" si="0"/>
        <v>0</v>
      </c>
      <c r="O39" s="13">
        <v>0</v>
      </c>
      <c r="P39" s="13"/>
      <c r="Q39" s="13">
        <f t="shared" si="13"/>
        <v>208.33</v>
      </c>
      <c r="R39" s="13">
        <f t="shared" si="5"/>
        <v>212429.46999999991</v>
      </c>
      <c r="S39" s="13">
        <f t="shared" si="6"/>
        <v>0</v>
      </c>
      <c r="T39" s="13">
        <f t="shared" si="7"/>
        <v>1109252.6199999999</v>
      </c>
      <c r="V39" s="24">
        <f t="shared" si="8"/>
        <v>3.1534250000000001E-3</v>
      </c>
    </row>
    <row r="40" spans="1:22" x14ac:dyDescent="0.25">
      <c r="A40" s="8">
        <f t="shared" si="9"/>
        <v>36</v>
      </c>
      <c r="B40" s="9">
        <v>43855</v>
      </c>
      <c r="C40" s="8" t="s">
        <v>11</v>
      </c>
      <c r="D40" s="8" t="s">
        <v>11</v>
      </c>
      <c r="E40" s="8" t="s">
        <v>11</v>
      </c>
      <c r="F40" s="8" t="s">
        <v>11</v>
      </c>
      <c r="G40" s="10">
        <f t="shared" si="10"/>
        <v>1109252.6199999999</v>
      </c>
      <c r="H40" s="11">
        <f t="shared" si="11"/>
        <v>0.1</v>
      </c>
      <c r="I40" s="12">
        <f t="shared" si="1"/>
        <v>31</v>
      </c>
      <c r="J40" s="13">
        <f t="shared" si="12"/>
        <v>9421.0528027400669</v>
      </c>
      <c r="K40" s="13">
        <f t="shared" si="2"/>
        <v>9421.0499999999993</v>
      </c>
      <c r="L40" s="13">
        <f t="shared" si="3"/>
        <v>0</v>
      </c>
      <c r="M40" s="13">
        <f t="shared" si="4"/>
        <v>0</v>
      </c>
      <c r="N40" s="13">
        <f t="shared" si="0"/>
        <v>0</v>
      </c>
      <c r="O40" s="13">
        <v>0</v>
      </c>
      <c r="P40" s="13"/>
      <c r="Q40" s="13">
        <f t="shared" si="13"/>
        <v>208.33</v>
      </c>
      <c r="R40" s="13">
        <f t="shared" si="5"/>
        <v>221850.5199999999</v>
      </c>
      <c r="S40" s="13">
        <f t="shared" si="6"/>
        <v>0</v>
      </c>
      <c r="T40" s="13">
        <f t="shared" si="7"/>
        <v>1109252.6199999999</v>
      </c>
      <c r="V40" s="24">
        <f t="shared" si="8"/>
        <v>2.8027400000000002E-3</v>
      </c>
    </row>
    <row r="41" spans="1:22" x14ac:dyDescent="0.25">
      <c r="A41" s="8">
        <f t="shared" si="9"/>
        <v>37</v>
      </c>
      <c r="B41" s="9">
        <v>43886</v>
      </c>
      <c r="C41" s="8" t="s">
        <v>11</v>
      </c>
      <c r="D41" s="8" t="s">
        <v>11</v>
      </c>
      <c r="E41" s="8" t="s">
        <v>11</v>
      </c>
      <c r="F41" s="8" t="s">
        <v>11</v>
      </c>
      <c r="G41" s="10">
        <f t="shared" si="10"/>
        <v>1109252.6199999999</v>
      </c>
      <c r="H41" s="11">
        <f t="shared" si="11"/>
        <v>0.1</v>
      </c>
      <c r="I41" s="12">
        <f t="shared" si="1"/>
        <v>31</v>
      </c>
      <c r="J41" s="13">
        <f t="shared" si="12"/>
        <v>9421.052452055068</v>
      </c>
      <c r="K41" s="13">
        <f t="shared" si="2"/>
        <v>9421.0499999999993</v>
      </c>
      <c r="L41" s="13">
        <f t="shared" si="3"/>
        <v>0</v>
      </c>
      <c r="M41" s="13">
        <f t="shared" si="4"/>
        <v>0</v>
      </c>
      <c r="N41" s="13">
        <f t="shared" si="0"/>
        <v>0</v>
      </c>
      <c r="O41" s="13">
        <v>0</v>
      </c>
      <c r="P41" s="13"/>
      <c r="Q41" s="13">
        <f t="shared" si="13"/>
        <v>208.33</v>
      </c>
      <c r="R41" s="13">
        <f t="shared" si="5"/>
        <v>231271.56999999989</v>
      </c>
      <c r="S41" s="13">
        <f t="shared" si="6"/>
        <v>0</v>
      </c>
      <c r="T41" s="13">
        <f t="shared" si="7"/>
        <v>1109252.6199999999</v>
      </c>
      <c r="V41" s="24">
        <f t="shared" si="8"/>
        <v>2.4520549999999999E-3</v>
      </c>
    </row>
    <row r="42" spans="1:22" x14ac:dyDescent="0.25">
      <c r="A42" s="8">
        <f t="shared" si="9"/>
        <v>38</v>
      </c>
      <c r="B42" s="9">
        <v>43915</v>
      </c>
      <c r="C42" s="8" t="s">
        <v>11</v>
      </c>
      <c r="D42" s="8" t="s">
        <v>11</v>
      </c>
      <c r="E42" s="8" t="s">
        <v>11</v>
      </c>
      <c r="F42" s="8" t="s">
        <v>11</v>
      </c>
      <c r="G42" s="10">
        <f t="shared" si="10"/>
        <v>1109252.6199999999</v>
      </c>
      <c r="H42" s="11">
        <f t="shared" si="11"/>
        <v>0.1</v>
      </c>
      <c r="I42" s="12">
        <f t="shared" si="1"/>
        <v>29</v>
      </c>
      <c r="J42" s="13">
        <f t="shared" si="12"/>
        <v>8813.2424465755466</v>
      </c>
      <c r="K42" s="13">
        <f t="shared" si="2"/>
        <v>8813.24</v>
      </c>
      <c r="L42" s="13">
        <f t="shared" si="3"/>
        <v>0</v>
      </c>
      <c r="M42" s="13">
        <f t="shared" si="4"/>
        <v>0</v>
      </c>
      <c r="N42" s="13">
        <f t="shared" si="0"/>
        <v>0</v>
      </c>
      <c r="O42" s="13">
        <v>0</v>
      </c>
      <c r="P42" s="13"/>
      <c r="Q42" s="13">
        <f t="shared" si="13"/>
        <v>208.33</v>
      </c>
      <c r="R42" s="13">
        <f t="shared" si="5"/>
        <v>240084.80999999988</v>
      </c>
      <c r="S42" s="13">
        <f t="shared" si="6"/>
        <v>0</v>
      </c>
      <c r="T42" s="13">
        <f t="shared" si="7"/>
        <v>1109252.6199999999</v>
      </c>
      <c r="V42" s="24">
        <f t="shared" si="8"/>
        <v>2.4465759999999998E-3</v>
      </c>
    </row>
    <row r="43" spans="1:22" x14ac:dyDescent="0.25">
      <c r="A43" s="8">
        <f t="shared" si="9"/>
        <v>39</v>
      </c>
      <c r="B43" s="9">
        <v>43946</v>
      </c>
      <c r="C43" s="8" t="s">
        <v>11</v>
      </c>
      <c r="D43" s="8" t="s">
        <v>11</v>
      </c>
      <c r="E43" s="8" t="s">
        <v>11</v>
      </c>
      <c r="F43" s="8" t="s">
        <v>11</v>
      </c>
      <c r="G43" s="10">
        <f t="shared" si="10"/>
        <v>1109252.6199999999</v>
      </c>
      <c r="H43" s="11">
        <f t="shared" si="11"/>
        <v>0.1</v>
      </c>
      <c r="I43" s="12">
        <f t="shared" si="1"/>
        <v>31</v>
      </c>
      <c r="J43" s="13">
        <f t="shared" si="12"/>
        <v>9421.0520958910674</v>
      </c>
      <c r="K43" s="13">
        <f t="shared" si="2"/>
        <v>9421.0499999999993</v>
      </c>
      <c r="L43" s="13">
        <f t="shared" si="3"/>
        <v>0</v>
      </c>
      <c r="M43" s="13">
        <f t="shared" si="4"/>
        <v>0</v>
      </c>
      <c r="N43" s="13">
        <f t="shared" si="0"/>
        <v>0</v>
      </c>
      <c r="O43" s="13">
        <v>0</v>
      </c>
      <c r="P43" s="13"/>
      <c r="Q43" s="13">
        <f t="shared" si="13"/>
        <v>208.33</v>
      </c>
      <c r="R43" s="13">
        <f t="shared" si="5"/>
        <v>249505.85999999987</v>
      </c>
      <c r="S43" s="13">
        <f t="shared" si="6"/>
        <v>0</v>
      </c>
      <c r="T43" s="13">
        <f t="shared" si="7"/>
        <v>1109252.6199999999</v>
      </c>
      <c r="V43" s="24">
        <f t="shared" si="8"/>
        <v>2.0958909999999999E-3</v>
      </c>
    </row>
    <row r="44" spans="1:22" x14ac:dyDescent="0.25">
      <c r="A44" s="8">
        <f t="shared" si="9"/>
        <v>40</v>
      </c>
      <c r="B44" s="9">
        <v>43976</v>
      </c>
      <c r="C44" s="8" t="s">
        <v>11</v>
      </c>
      <c r="D44" s="8" t="s">
        <v>11</v>
      </c>
      <c r="E44" s="8" t="s">
        <v>11</v>
      </c>
      <c r="F44" s="8" t="s">
        <v>11</v>
      </c>
      <c r="G44" s="10">
        <f t="shared" si="10"/>
        <v>1109252.6199999999</v>
      </c>
      <c r="H44" s="11">
        <f t="shared" si="11"/>
        <v>0.1</v>
      </c>
      <c r="I44" s="12">
        <f t="shared" si="1"/>
        <v>30</v>
      </c>
      <c r="J44" s="13">
        <f t="shared" si="12"/>
        <v>9117.1469178088082</v>
      </c>
      <c r="K44" s="13">
        <f t="shared" si="2"/>
        <v>9117.15</v>
      </c>
      <c r="L44" s="13">
        <f t="shared" si="3"/>
        <v>0</v>
      </c>
      <c r="M44" s="13">
        <f t="shared" si="4"/>
        <v>0</v>
      </c>
      <c r="N44" s="13">
        <f t="shared" si="0"/>
        <v>0</v>
      </c>
      <c r="O44" s="13">
        <v>0</v>
      </c>
      <c r="P44" s="13"/>
      <c r="Q44" s="13">
        <f t="shared" si="13"/>
        <v>208.33</v>
      </c>
      <c r="R44" s="13">
        <f t="shared" si="5"/>
        <v>258623.00999999986</v>
      </c>
      <c r="S44" s="13">
        <f t="shared" si="6"/>
        <v>0</v>
      </c>
      <c r="T44" s="13">
        <f t="shared" si="7"/>
        <v>1109252.6199999999</v>
      </c>
      <c r="V44" s="24">
        <f t="shared" si="8"/>
        <v>-3.0821910000000002E-3</v>
      </c>
    </row>
    <row r="45" spans="1:22" x14ac:dyDescent="0.25">
      <c r="A45" s="8">
        <f t="shared" si="9"/>
        <v>41</v>
      </c>
      <c r="B45" s="9">
        <v>44007</v>
      </c>
      <c r="C45" s="8" t="s">
        <v>11</v>
      </c>
      <c r="D45" s="8" t="s">
        <v>11</v>
      </c>
      <c r="E45" s="8" t="s">
        <v>11</v>
      </c>
      <c r="F45" s="8" t="s">
        <v>11</v>
      </c>
      <c r="G45" s="10">
        <f t="shared" si="10"/>
        <v>1109252.6199999999</v>
      </c>
      <c r="H45" s="11">
        <f t="shared" si="11"/>
        <v>0.1</v>
      </c>
      <c r="I45" s="12">
        <f t="shared" si="1"/>
        <v>31</v>
      </c>
      <c r="J45" s="13">
        <f t="shared" si="12"/>
        <v>9421.0465671240672</v>
      </c>
      <c r="K45" s="13">
        <f t="shared" si="2"/>
        <v>9421.0499999999993</v>
      </c>
      <c r="L45" s="13">
        <f t="shared" si="3"/>
        <v>0</v>
      </c>
      <c r="M45" s="13">
        <f t="shared" si="4"/>
        <v>0</v>
      </c>
      <c r="N45" s="13">
        <f t="shared" si="0"/>
        <v>0</v>
      </c>
      <c r="O45" s="13">
        <v>0</v>
      </c>
      <c r="P45" s="13"/>
      <c r="Q45" s="13">
        <f t="shared" si="13"/>
        <v>208.33</v>
      </c>
      <c r="R45" s="13">
        <f t="shared" si="5"/>
        <v>268044.05999999988</v>
      </c>
      <c r="S45" s="13">
        <f t="shared" si="6"/>
        <v>0</v>
      </c>
      <c r="T45" s="13">
        <f t="shared" si="7"/>
        <v>1109252.6199999999</v>
      </c>
      <c r="V45" s="24">
        <f t="shared" si="8"/>
        <v>-3.4328760000000001E-3</v>
      </c>
    </row>
    <row r="46" spans="1:22" x14ac:dyDescent="0.25">
      <c r="A46" s="8">
        <f t="shared" si="9"/>
        <v>42</v>
      </c>
      <c r="B46" s="9">
        <v>44037</v>
      </c>
      <c r="C46" s="8" t="s">
        <v>11</v>
      </c>
      <c r="D46" s="8" t="s">
        <v>11</v>
      </c>
      <c r="E46" s="8" t="s">
        <v>11</v>
      </c>
      <c r="F46" s="8" t="s">
        <v>11</v>
      </c>
      <c r="G46" s="10">
        <f t="shared" si="10"/>
        <v>1109252.6199999999</v>
      </c>
      <c r="H46" s="11">
        <f t="shared" si="11"/>
        <v>0.1</v>
      </c>
      <c r="I46" s="12">
        <f t="shared" si="1"/>
        <v>30</v>
      </c>
      <c r="J46" s="13">
        <f t="shared" si="12"/>
        <v>9117.141389041808</v>
      </c>
      <c r="K46" s="13">
        <f t="shared" si="2"/>
        <v>9117.14</v>
      </c>
      <c r="L46" s="13">
        <f t="shared" si="3"/>
        <v>0</v>
      </c>
      <c r="M46" s="13">
        <f t="shared" si="4"/>
        <v>0</v>
      </c>
      <c r="N46" s="13">
        <f t="shared" si="0"/>
        <v>0</v>
      </c>
      <c r="O46" s="13">
        <v>0</v>
      </c>
      <c r="P46" s="13"/>
      <c r="Q46" s="13">
        <f t="shared" si="13"/>
        <v>208.33</v>
      </c>
      <c r="R46" s="13">
        <f t="shared" si="5"/>
        <v>277161.1999999999</v>
      </c>
      <c r="S46" s="13">
        <f t="shared" si="6"/>
        <v>0</v>
      </c>
      <c r="T46" s="13">
        <f t="shared" si="7"/>
        <v>1109252.6199999999</v>
      </c>
      <c r="V46" s="24">
        <f t="shared" si="8"/>
        <v>1.3890420000000001E-3</v>
      </c>
    </row>
    <row r="47" spans="1:22" x14ac:dyDescent="0.25">
      <c r="A47" s="8">
        <f t="shared" si="9"/>
        <v>43</v>
      </c>
      <c r="B47" s="9">
        <v>44068</v>
      </c>
      <c r="C47" s="8" t="s">
        <v>11</v>
      </c>
      <c r="D47" s="8" t="s">
        <v>11</v>
      </c>
      <c r="E47" s="8" t="s">
        <v>11</v>
      </c>
      <c r="F47" s="8" t="s">
        <v>11</v>
      </c>
      <c r="G47" s="10">
        <f t="shared" si="10"/>
        <v>1109252.6199999999</v>
      </c>
      <c r="H47" s="11">
        <f t="shared" si="11"/>
        <v>0.1</v>
      </c>
      <c r="I47" s="12">
        <f t="shared" si="1"/>
        <v>31</v>
      </c>
      <c r="J47" s="13">
        <f t="shared" si="12"/>
        <v>9421.0510383570672</v>
      </c>
      <c r="K47" s="13">
        <f t="shared" si="2"/>
        <v>9421.0499999999993</v>
      </c>
      <c r="L47" s="13">
        <f t="shared" si="3"/>
        <v>0</v>
      </c>
      <c r="M47" s="13">
        <f t="shared" si="4"/>
        <v>0</v>
      </c>
      <c r="N47" s="13">
        <f t="shared" si="0"/>
        <v>0</v>
      </c>
      <c r="O47" s="13">
        <v>0</v>
      </c>
      <c r="P47" s="13"/>
      <c r="Q47" s="13">
        <f t="shared" si="13"/>
        <v>208.33</v>
      </c>
      <c r="R47" s="13">
        <f t="shared" si="5"/>
        <v>286582.24999999988</v>
      </c>
      <c r="S47" s="13">
        <f t="shared" si="6"/>
        <v>0</v>
      </c>
      <c r="T47" s="13">
        <f t="shared" si="7"/>
        <v>1109252.6199999999</v>
      </c>
      <c r="V47" s="24">
        <f t="shared" si="8"/>
        <v>1.038357E-3</v>
      </c>
    </row>
    <row r="48" spans="1:22" x14ac:dyDescent="0.25">
      <c r="A48" s="8">
        <f t="shared" si="9"/>
        <v>44</v>
      </c>
      <c r="B48" s="9">
        <v>44099</v>
      </c>
      <c r="C48" s="8" t="s">
        <v>11</v>
      </c>
      <c r="D48" s="8" t="s">
        <v>11</v>
      </c>
      <c r="E48" s="8" t="s">
        <v>11</v>
      </c>
      <c r="F48" s="8" t="s">
        <v>11</v>
      </c>
      <c r="G48" s="10">
        <f t="shared" si="10"/>
        <v>1109252.6199999999</v>
      </c>
      <c r="H48" s="11">
        <f t="shared" si="11"/>
        <v>0.1</v>
      </c>
      <c r="I48" s="12">
        <f t="shared" si="1"/>
        <v>31</v>
      </c>
      <c r="J48" s="13">
        <f t="shared" si="12"/>
        <v>9421.0506876720683</v>
      </c>
      <c r="K48" s="13">
        <f t="shared" si="2"/>
        <v>9421.0499999999993</v>
      </c>
      <c r="L48" s="13">
        <f t="shared" si="3"/>
        <v>0</v>
      </c>
      <c r="M48" s="13">
        <f t="shared" si="4"/>
        <v>0</v>
      </c>
      <c r="N48" s="13">
        <f t="shared" si="0"/>
        <v>0</v>
      </c>
      <c r="O48" s="13">
        <v>0</v>
      </c>
      <c r="P48" s="13"/>
      <c r="Q48" s="13">
        <f t="shared" si="13"/>
        <v>208.33</v>
      </c>
      <c r="R48" s="13">
        <f t="shared" si="5"/>
        <v>296003.29999999987</v>
      </c>
      <c r="S48" s="13">
        <f t="shared" si="6"/>
        <v>0</v>
      </c>
      <c r="T48" s="13">
        <f t="shared" si="7"/>
        <v>1109252.6199999999</v>
      </c>
      <c r="V48" s="24">
        <f t="shared" si="8"/>
        <v>6.8767199999999996E-4</v>
      </c>
    </row>
    <row r="49" spans="1:22" x14ac:dyDescent="0.25">
      <c r="A49" s="8">
        <f t="shared" si="9"/>
        <v>45</v>
      </c>
      <c r="B49" s="9">
        <v>44129</v>
      </c>
      <c r="C49" s="8" t="s">
        <v>11</v>
      </c>
      <c r="D49" s="8" t="s">
        <v>11</v>
      </c>
      <c r="E49" s="8" t="s">
        <v>11</v>
      </c>
      <c r="F49" s="8" t="s">
        <v>11</v>
      </c>
      <c r="G49" s="10">
        <f t="shared" si="10"/>
        <v>1109252.6199999999</v>
      </c>
      <c r="H49" s="11">
        <f t="shared" si="11"/>
        <v>0.1</v>
      </c>
      <c r="I49" s="12">
        <f t="shared" si="1"/>
        <v>30</v>
      </c>
      <c r="J49" s="13">
        <f t="shared" si="12"/>
        <v>9117.1455095898073</v>
      </c>
      <c r="K49" s="13">
        <f t="shared" si="2"/>
        <v>9117.15</v>
      </c>
      <c r="L49" s="13">
        <f t="shared" si="3"/>
        <v>0</v>
      </c>
      <c r="M49" s="13">
        <f t="shared" si="4"/>
        <v>0</v>
      </c>
      <c r="N49" s="13">
        <f t="shared" si="0"/>
        <v>0</v>
      </c>
      <c r="O49" s="13">
        <v>0</v>
      </c>
      <c r="P49" s="13"/>
      <c r="Q49" s="13">
        <f t="shared" si="13"/>
        <v>208.33</v>
      </c>
      <c r="R49" s="13">
        <f t="shared" si="5"/>
        <v>305120.4499999999</v>
      </c>
      <c r="S49" s="13">
        <f t="shared" si="6"/>
        <v>0</v>
      </c>
      <c r="T49" s="13">
        <f t="shared" si="7"/>
        <v>1109252.6199999999</v>
      </c>
      <c r="V49" s="24">
        <f t="shared" si="8"/>
        <v>-4.4904100000000002E-3</v>
      </c>
    </row>
    <row r="50" spans="1:22" x14ac:dyDescent="0.25">
      <c r="A50" s="8">
        <f t="shared" si="9"/>
        <v>46</v>
      </c>
      <c r="B50" s="9">
        <v>44160</v>
      </c>
      <c r="C50" s="8" t="s">
        <v>11</v>
      </c>
      <c r="D50" s="8" t="s">
        <v>11</v>
      </c>
      <c r="E50" s="8" t="s">
        <v>11</v>
      </c>
      <c r="F50" s="8" t="s">
        <v>11</v>
      </c>
      <c r="G50" s="10">
        <f t="shared" si="10"/>
        <v>1109252.6199999999</v>
      </c>
      <c r="H50" s="11">
        <f t="shared" si="11"/>
        <v>0.1</v>
      </c>
      <c r="I50" s="12">
        <f t="shared" si="1"/>
        <v>31</v>
      </c>
      <c r="J50" s="13">
        <f t="shared" si="12"/>
        <v>9421.0451589050681</v>
      </c>
      <c r="K50" s="13">
        <f t="shared" si="2"/>
        <v>9421.0499999999993</v>
      </c>
      <c r="L50" s="13">
        <f t="shared" si="3"/>
        <v>0</v>
      </c>
      <c r="M50" s="13">
        <f t="shared" si="4"/>
        <v>0</v>
      </c>
      <c r="N50" s="13">
        <f t="shared" si="0"/>
        <v>0</v>
      </c>
      <c r="O50" s="13">
        <v>0</v>
      </c>
      <c r="P50" s="13"/>
      <c r="Q50" s="13">
        <f t="shared" si="13"/>
        <v>208.33</v>
      </c>
      <c r="R50" s="13">
        <f t="shared" si="5"/>
        <v>314541.49999999988</v>
      </c>
      <c r="S50" s="13">
        <f t="shared" si="6"/>
        <v>0</v>
      </c>
      <c r="T50" s="13">
        <f t="shared" si="7"/>
        <v>1109252.6199999999</v>
      </c>
      <c r="V50" s="24">
        <f t="shared" si="8"/>
        <v>-4.8410950000000001E-3</v>
      </c>
    </row>
    <row r="51" spans="1:22" x14ac:dyDescent="0.25">
      <c r="A51" s="8">
        <f t="shared" si="9"/>
        <v>47</v>
      </c>
      <c r="B51" s="9">
        <v>44190</v>
      </c>
      <c r="C51" s="8" t="s">
        <v>11</v>
      </c>
      <c r="D51" s="8" t="s">
        <v>11</v>
      </c>
      <c r="E51" s="8" t="s">
        <v>11</v>
      </c>
      <c r="F51" s="8" t="s">
        <v>11</v>
      </c>
      <c r="G51" s="10">
        <f t="shared" si="10"/>
        <v>1109252.6199999999</v>
      </c>
      <c r="H51" s="11">
        <f t="shared" si="11"/>
        <v>0.1</v>
      </c>
      <c r="I51" s="12">
        <f t="shared" si="1"/>
        <v>30</v>
      </c>
      <c r="J51" s="13">
        <f t="shared" si="12"/>
        <v>9117.139980822807</v>
      </c>
      <c r="K51" s="13">
        <f t="shared" si="2"/>
        <v>9117.14</v>
      </c>
      <c r="L51" s="13">
        <f t="shared" si="3"/>
        <v>0</v>
      </c>
      <c r="M51" s="13">
        <f t="shared" si="4"/>
        <v>0</v>
      </c>
      <c r="N51" s="13">
        <f t="shared" si="0"/>
        <v>0</v>
      </c>
      <c r="O51" s="13">
        <v>0</v>
      </c>
      <c r="P51" s="13"/>
      <c r="Q51" s="13">
        <f t="shared" si="13"/>
        <v>208.33</v>
      </c>
      <c r="R51" s="13">
        <f t="shared" si="5"/>
        <v>323658.6399999999</v>
      </c>
      <c r="S51" s="13">
        <f t="shared" si="6"/>
        <v>0</v>
      </c>
      <c r="T51" s="13">
        <f t="shared" si="7"/>
        <v>1109252.6199999999</v>
      </c>
      <c r="V51" s="24">
        <f t="shared" si="8"/>
        <v>-1.9177E-5</v>
      </c>
    </row>
    <row r="52" spans="1:22" x14ac:dyDescent="0.25">
      <c r="A52" s="8">
        <f t="shared" si="9"/>
        <v>48</v>
      </c>
      <c r="B52" s="9">
        <v>44221</v>
      </c>
      <c r="C52" s="8" t="s">
        <v>11</v>
      </c>
      <c r="D52" s="8" t="s">
        <v>11</v>
      </c>
      <c r="E52" s="8" t="s">
        <v>5</v>
      </c>
      <c r="F52" s="8" t="s">
        <v>5</v>
      </c>
      <c r="G52" s="10">
        <f t="shared" si="10"/>
        <v>1109252.6199999999</v>
      </c>
      <c r="H52" s="11">
        <f t="shared" si="11"/>
        <v>0.1</v>
      </c>
      <c r="I52" s="12">
        <f t="shared" si="1"/>
        <v>31</v>
      </c>
      <c r="J52" s="13">
        <f t="shared" si="12"/>
        <v>9421.0496301380681</v>
      </c>
      <c r="K52" s="13">
        <f t="shared" si="2"/>
        <v>9421.0499999999993</v>
      </c>
      <c r="L52" s="13">
        <f>K52+R51-S51</f>
        <v>333079.68999999989</v>
      </c>
      <c r="M52" s="13">
        <f>T51</f>
        <v>1109252.6199999999</v>
      </c>
      <c r="N52" s="13">
        <f>M52+L52</f>
        <v>1442332.3099999998</v>
      </c>
      <c r="O52" s="13">
        <v>0</v>
      </c>
      <c r="P52" s="13"/>
      <c r="Q52" s="13">
        <f t="shared" si="13"/>
        <v>208.33</v>
      </c>
      <c r="R52" s="13">
        <f t="shared" si="5"/>
        <v>0</v>
      </c>
      <c r="S52" s="13">
        <f t="shared" si="6"/>
        <v>0</v>
      </c>
      <c r="T52" s="13">
        <f t="shared" si="7"/>
        <v>0</v>
      </c>
    </row>
    <row r="53" spans="1:22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6">
        <f>SUM(J3:J52)</f>
        <v>442332.330991795</v>
      </c>
      <c r="K53" s="16"/>
      <c r="L53" s="16">
        <f>SUM(L3:L52)</f>
        <v>333079.68999999989</v>
      </c>
      <c r="M53" s="16">
        <f>SUM(M3:M52)</f>
        <v>1109252.6199999999</v>
      </c>
      <c r="N53" s="16">
        <f>SUM(N3:N52)</f>
        <v>1442332.3099999998</v>
      </c>
      <c r="O53" s="15"/>
      <c r="P53" s="15"/>
      <c r="Q53" s="16">
        <f>SUM(Q3:Q52)</f>
        <v>9999.8399999999983</v>
      </c>
      <c r="R53" s="15"/>
      <c r="S53" s="16">
        <f>SUM(S3:S52)</f>
        <v>109252.62</v>
      </c>
      <c r="T53" s="15"/>
    </row>
  </sheetData>
  <dataValidations count="2">
    <dataValidation type="list" allowBlank="1" showInputMessage="1" showErrorMessage="1" sqref="S1">
      <formula1>"DD, PS, FI, ET, NI"</formula1>
    </dataValidation>
    <dataValidation type="list" allowBlank="1" showInputMessage="1" showErrorMessage="1" sqref="H1">
      <formula1>"PD,AD"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"/>
  <sheetViews>
    <sheetView workbookViewId="0">
      <pane ySplit="2" topLeftCell="A3" activePane="bottomLeft" state="frozen"/>
      <selection pane="bottomLeft" activeCell="L7" sqref="L7"/>
    </sheetView>
  </sheetViews>
  <sheetFormatPr defaultRowHeight="15" x14ac:dyDescent="0.25"/>
  <cols>
    <col min="1" max="1" width="5.5703125" style="1" bestFit="1" customWidth="1"/>
    <col min="2" max="2" width="10.140625" style="1" bestFit="1" customWidth="1"/>
    <col min="3" max="3" width="6.140625" style="1" bestFit="1" customWidth="1"/>
    <col min="4" max="4" width="4.28515625" style="1" bestFit="1" customWidth="1"/>
    <col min="5" max="5" width="7" style="1" bestFit="1" customWidth="1"/>
    <col min="6" max="6" width="4.42578125" style="1" bestFit="1" customWidth="1"/>
    <col min="7" max="7" width="13.7109375" style="1" bestFit="1" customWidth="1"/>
    <col min="8" max="8" width="7.140625" style="1" bestFit="1" customWidth="1"/>
    <col min="9" max="9" width="5.140625" style="1" bestFit="1" customWidth="1"/>
    <col min="10" max="10" width="18" style="1" bestFit="1" customWidth="1"/>
    <col min="11" max="11" width="18" style="1" customWidth="1"/>
    <col min="12" max="12" width="13.28515625" style="1" bestFit="1" customWidth="1"/>
    <col min="13" max="14" width="12.5703125" style="1" bestFit="1" customWidth="1"/>
    <col min="15" max="15" width="13.5703125" style="1" bestFit="1" customWidth="1"/>
    <col min="16" max="16" width="11" style="1" bestFit="1" customWidth="1"/>
    <col min="17" max="17" width="11" style="1" customWidth="1"/>
    <col min="18" max="18" width="11.140625" style="1" bestFit="1" customWidth="1"/>
    <col min="19" max="19" width="11" style="1" bestFit="1" customWidth="1"/>
    <col min="20" max="20" width="12.5703125" style="1" bestFit="1" customWidth="1"/>
    <col min="21" max="21" width="9.140625" style="1"/>
    <col min="22" max="22" width="10.7109375" style="1" bestFit="1" customWidth="1"/>
    <col min="23" max="16384" width="9.140625" style="1"/>
  </cols>
  <sheetData>
    <row r="1" spans="1:22" x14ac:dyDescent="0.25">
      <c r="G1" s="1" t="s">
        <v>21</v>
      </c>
      <c r="H1" s="17" t="s">
        <v>26</v>
      </c>
      <c r="J1" s="1" t="s">
        <v>18</v>
      </c>
      <c r="N1" s="3">
        <v>107354.31</v>
      </c>
      <c r="O1" s="5">
        <f>N1-N52</f>
        <v>-1241192.75</v>
      </c>
      <c r="Q1" s="3" t="s">
        <v>22</v>
      </c>
      <c r="R1" s="3">
        <v>10000</v>
      </c>
      <c r="S1" s="17" t="s">
        <v>32</v>
      </c>
      <c r="T1" s="4">
        <f>ROUND(IF(S1="FI",R1,IF(S1="NI",R1/5,IF(S1="ET",R1/48,0))),2)</f>
        <v>2000</v>
      </c>
    </row>
    <row r="2" spans="1:22" s="2" customFormat="1" x14ac:dyDescent="0.25">
      <c r="A2" s="6" t="s">
        <v>3</v>
      </c>
      <c r="B2" s="7" t="s">
        <v>0</v>
      </c>
      <c r="C2" s="7" t="s">
        <v>19</v>
      </c>
      <c r="D2" s="7" t="s">
        <v>6</v>
      </c>
      <c r="E2" s="7" t="s">
        <v>13</v>
      </c>
      <c r="F2" s="7" t="s">
        <v>7</v>
      </c>
      <c r="G2" s="7" t="s">
        <v>14</v>
      </c>
      <c r="H2" s="7" t="s">
        <v>2</v>
      </c>
      <c r="I2" s="7" t="s">
        <v>1</v>
      </c>
      <c r="J2" s="7" t="s">
        <v>15</v>
      </c>
      <c r="K2" s="7" t="s">
        <v>28</v>
      </c>
      <c r="L2" s="7" t="s">
        <v>16</v>
      </c>
      <c r="M2" s="7" t="s">
        <v>10</v>
      </c>
      <c r="N2" s="7" t="s">
        <v>9</v>
      </c>
      <c r="O2" s="7" t="s">
        <v>8</v>
      </c>
      <c r="P2" s="7" t="s">
        <v>20</v>
      </c>
      <c r="Q2" s="7" t="s">
        <v>24</v>
      </c>
      <c r="R2" s="7" t="s">
        <v>17</v>
      </c>
      <c r="S2" s="7" t="s">
        <v>25</v>
      </c>
      <c r="T2" s="7" t="s">
        <v>4</v>
      </c>
      <c r="V2" s="2" t="s">
        <v>29</v>
      </c>
    </row>
    <row r="3" spans="1:22" x14ac:dyDescent="0.25">
      <c r="A3" s="8">
        <v>0</v>
      </c>
      <c r="B3" s="9">
        <v>42745</v>
      </c>
      <c r="C3" s="9"/>
      <c r="D3" s="8" t="s">
        <v>11</v>
      </c>
      <c r="E3" s="8" t="s">
        <v>11</v>
      </c>
      <c r="F3" s="8" t="s">
        <v>11</v>
      </c>
      <c r="G3" s="10">
        <v>0</v>
      </c>
      <c r="H3" s="11">
        <v>0.1</v>
      </c>
      <c r="I3" s="12">
        <v>0</v>
      </c>
      <c r="J3" s="13">
        <v>0</v>
      </c>
      <c r="K3" s="13"/>
      <c r="L3" s="13">
        <v>0</v>
      </c>
      <c r="M3" s="13">
        <v>0</v>
      </c>
      <c r="N3" s="13">
        <f>IF(F3&lt;&gt;"Y",0,IF(A3=24,(G3+L3),#REF!))</f>
        <v>0</v>
      </c>
      <c r="O3" s="13">
        <v>1100000</v>
      </c>
      <c r="P3" s="13">
        <v>100000</v>
      </c>
      <c r="Q3" s="13">
        <v>0</v>
      </c>
      <c r="R3" s="13">
        <v>0</v>
      </c>
      <c r="S3" s="13">
        <f>IF(D3="Y",R3,0)</f>
        <v>0</v>
      </c>
      <c r="T3" s="13">
        <f>IF(S1="PS",O3-P3+R1,O3-P3)</f>
        <v>1000000</v>
      </c>
    </row>
    <row r="4" spans="1:22" x14ac:dyDescent="0.25">
      <c r="A4" s="18" t="s">
        <v>12</v>
      </c>
      <c r="B4" s="19">
        <v>42760</v>
      </c>
      <c r="C4" s="19" t="s">
        <v>11</v>
      </c>
      <c r="D4" s="18" t="s">
        <v>11</v>
      </c>
      <c r="E4" s="18" t="s">
        <v>11</v>
      </c>
      <c r="F4" s="18" t="s">
        <v>11</v>
      </c>
      <c r="G4" s="25">
        <f>T3</f>
        <v>1000000</v>
      </c>
      <c r="H4" s="21">
        <f>H3</f>
        <v>0.1</v>
      </c>
      <c r="I4" s="22">
        <f>IF($H$1="PD",(360*(YEAR(B4)-YEAR(B3)))+(30*(MONTH(B4)-MONTH(B3)))+(DAY(B4)-DAY(B3)),B4-B3)</f>
        <v>15</v>
      </c>
      <c r="J4" s="23">
        <f>G4*H3*I4/365</f>
        <v>4109.58904109589</v>
      </c>
      <c r="K4" s="23">
        <f>ROUND(J4,2)</f>
        <v>4109.59</v>
      </c>
      <c r="L4" s="23">
        <f>IF(F4="N",IF(E4="Y",K4+R3-S3,0),IF(N4&gt;=(K4+R3-S3),(K4+R3-S3),N4))</f>
        <v>0</v>
      </c>
      <c r="M4" s="23">
        <f>N4-L4</f>
        <v>0</v>
      </c>
      <c r="N4" s="23">
        <f t="shared" ref="N4:N51" si="0">IF(F4="Y",$N$1,L4)</f>
        <v>0</v>
      </c>
      <c r="O4" s="23">
        <v>0</v>
      </c>
      <c r="P4" s="23"/>
      <c r="Q4" s="23">
        <v>0</v>
      </c>
      <c r="R4" s="23">
        <f>R3-S3+K4-L4</f>
        <v>4109.59</v>
      </c>
      <c r="S4" s="23">
        <f>IF(D4="Y",R4,0)</f>
        <v>0</v>
      </c>
      <c r="T4" s="23">
        <f>T3-M4+O4+S4-P4</f>
        <v>1000000</v>
      </c>
      <c r="V4" s="24">
        <f>ROUND(J4-K4,9)</f>
        <v>-9.5890400000000001E-4</v>
      </c>
    </row>
    <row r="5" spans="1:22" x14ac:dyDescent="0.25">
      <c r="A5" s="18">
        <v>1</v>
      </c>
      <c r="B5" s="19">
        <v>42791</v>
      </c>
      <c r="C5" s="19" t="s">
        <v>5</v>
      </c>
      <c r="D5" s="18" t="s">
        <v>11</v>
      </c>
      <c r="E5" s="18" t="s">
        <v>5</v>
      </c>
      <c r="F5" s="18" t="s">
        <v>11</v>
      </c>
      <c r="G5" s="25">
        <f>T4</f>
        <v>1000000</v>
      </c>
      <c r="H5" s="21">
        <f>H4</f>
        <v>0.1</v>
      </c>
      <c r="I5" s="22">
        <f t="shared" ref="I5:I52" si="1">IF($H$1="PD",(360*(YEAR(B5)-YEAR(B4)))+(30*(MONTH(B5)-MONTH(B4)))+(DAY(B5)-DAY(B4)),B5-B4)</f>
        <v>31</v>
      </c>
      <c r="J5" s="23">
        <f>(G5*H4*I5/365)+V4</f>
        <v>8493.1497260275064</v>
      </c>
      <c r="K5" s="23">
        <f t="shared" ref="K5:K52" si="2">ROUND(J5,2)</f>
        <v>8493.15</v>
      </c>
      <c r="L5" s="23">
        <f t="shared" ref="L5:L51" si="3">IF(F5="N",IF(E5="Y",K5+R4-S4,0),IF(N5&gt;=(K5+R4-S4),(K5+R4-S4),N5))</f>
        <v>12602.74</v>
      </c>
      <c r="M5" s="23">
        <f t="shared" ref="M5:M51" si="4">N5-L5</f>
        <v>0</v>
      </c>
      <c r="N5" s="23">
        <f t="shared" si="0"/>
        <v>12602.74</v>
      </c>
      <c r="O5" s="23">
        <v>0</v>
      </c>
      <c r="P5" s="23"/>
      <c r="Q5" s="23">
        <f>IF(S1="FI",R1,T1)</f>
        <v>2000</v>
      </c>
      <c r="R5" s="23">
        <f t="shared" ref="R5:R52" si="5">R4-S4+K5-L5</f>
        <v>0</v>
      </c>
      <c r="S5" s="23">
        <f t="shared" ref="S5:S52" si="6">IF(D5="Y",R5,0)</f>
        <v>0</v>
      </c>
      <c r="T5" s="23">
        <f t="shared" ref="T5:T52" si="7">T4-M5+O5+S5-P5</f>
        <v>1000000</v>
      </c>
      <c r="V5" s="24">
        <f t="shared" ref="V5:V51" si="8">ROUND(J5-K5,9)</f>
        <v>-2.7397199999999999E-4</v>
      </c>
    </row>
    <row r="6" spans="1:22" x14ac:dyDescent="0.25">
      <c r="A6" s="18">
        <f t="shared" ref="A6:A52" si="9">A5+1</f>
        <v>2</v>
      </c>
      <c r="B6" s="19">
        <v>42819</v>
      </c>
      <c r="C6" s="19" t="s">
        <v>5</v>
      </c>
      <c r="D6" s="18" t="s">
        <v>11</v>
      </c>
      <c r="E6" s="18" t="s">
        <v>5</v>
      </c>
      <c r="F6" s="18" t="s">
        <v>11</v>
      </c>
      <c r="G6" s="25">
        <f t="shared" ref="G6:G52" si="10">T5</f>
        <v>1000000</v>
      </c>
      <c r="H6" s="21">
        <f t="shared" ref="H6:H52" si="11">H5</f>
        <v>0.1</v>
      </c>
      <c r="I6" s="22">
        <f t="shared" si="1"/>
        <v>28</v>
      </c>
      <c r="J6" s="23">
        <f t="shared" ref="J6:J52" si="12">(G6*H5*I6/365)+V5</f>
        <v>7671.2326027403287</v>
      </c>
      <c r="K6" s="23">
        <f t="shared" si="2"/>
        <v>7671.23</v>
      </c>
      <c r="L6" s="23">
        <f t="shared" si="3"/>
        <v>7671.23</v>
      </c>
      <c r="M6" s="23">
        <f t="shared" si="4"/>
        <v>0</v>
      </c>
      <c r="N6" s="23">
        <f t="shared" si="0"/>
        <v>7671.23</v>
      </c>
      <c r="O6" s="23">
        <v>0</v>
      </c>
      <c r="P6" s="23"/>
      <c r="Q6" s="23">
        <f>IF(OR($S$1="NI",$S$1="ET"),$T$1,0)</f>
        <v>2000</v>
      </c>
      <c r="R6" s="23">
        <f t="shared" si="5"/>
        <v>0</v>
      </c>
      <c r="S6" s="23">
        <f t="shared" si="6"/>
        <v>0</v>
      </c>
      <c r="T6" s="23">
        <f t="shared" si="7"/>
        <v>1000000</v>
      </c>
      <c r="V6" s="24">
        <f t="shared" si="8"/>
        <v>2.6027400000000001E-3</v>
      </c>
    </row>
    <row r="7" spans="1:22" x14ac:dyDescent="0.25">
      <c r="A7" s="18">
        <f t="shared" si="9"/>
        <v>3</v>
      </c>
      <c r="B7" s="19">
        <v>42850</v>
      </c>
      <c r="C7" s="19" t="s">
        <v>5</v>
      </c>
      <c r="D7" s="18" t="s">
        <v>11</v>
      </c>
      <c r="E7" s="18" t="s">
        <v>5</v>
      </c>
      <c r="F7" s="18" t="s">
        <v>11</v>
      </c>
      <c r="G7" s="25">
        <f t="shared" si="10"/>
        <v>1000000</v>
      </c>
      <c r="H7" s="21">
        <f t="shared" si="11"/>
        <v>0.1</v>
      </c>
      <c r="I7" s="22">
        <f t="shared" si="1"/>
        <v>31</v>
      </c>
      <c r="J7" s="23">
        <f t="shared" si="12"/>
        <v>8493.1532876715064</v>
      </c>
      <c r="K7" s="23">
        <f t="shared" si="2"/>
        <v>8493.15</v>
      </c>
      <c r="L7" s="23">
        <f t="shared" si="3"/>
        <v>8493.15</v>
      </c>
      <c r="M7" s="23">
        <f t="shared" si="4"/>
        <v>0</v>
      </c>
      <c r="N7" s="23">
        <f t="shared" si="0"/>
        <v>8493.15</v>
      </c>
      <c r="O7" s="23">
        <v>0</v>
      </c>
      <c r="P7" s="23"/>
      <c r="Q7" s="23">
        <f>IF(OR($S$1="NI",$S$1="ET"),$T$1,0)</f>
        <v>2000</v>
      </c>
      <c r="R7" s="23">
        <f t="shared" si="5"/>
        <v>0</v>
      </c>
      <c r="S7" s="23">
        <f t="shared" si="6"/>
        <v>0</v>
      </c>
      <c r="T7" s="23">
        <f t="shared" si="7"/>
        <v>1000000</v>
      </c>
      <c r="V7" s="24">
        <f t="shared" si="8"/>
        <v>3.2876720000000002E-3</v>
      </c>
    </row>
    <row r="8" spans="1:22" x14ac:dyDescent="0.25">
      <c r="A8" s="18">
        <f t="shared" si="9"/>
        <v>4</v>
      </c>
      <c r="B8" s="19">
        <v>42880</v>
      </c>
      <c r="C8" s="19" t="s">
        <v>5</v>
      </c>
      <c r="D8" s="18" t="s">
        <v>11</v>
      </c>
      <c r="E8" s="18" t="s">
        <v>5</v>
      </c>
      <c r="F8" s="18" t="s">
        <v>11</v>
      </c>
      <c r="G8" s="25">
        <f t="shared" si="10"/>
        <v>1000000</v>
      </c>
      <c r="H8" s="21">
        <f t="shared" si="11"/>
        <v>0.1</v>
      </c>
      <c r="I8" s="22">
        <f t="shared" si="1"/>
        <v>30</v>
      </c>
      <c r="J8" s="23">
        <f t="shared" si="12"/>
        <v>8219.1813698637798</v>
      </c>
      <c r="K8" s="23">
        <f t="shared" si="2"/>
        <v>8219.18</v>
      </c>
      <c r="L8" s="23">
        <f t="shared" si="3"/>
        <v>8219.18</v>
      </c>
      <c r="M8" s="23">
        <f t="shared" si="4"/>
        <v>0</v>
      </c>
      <c r="N8" s="23">
        <f t="shared" si="0"/>
        <v>8219.18</v>
      </c>
      <c r="O8" s="23">
        <v>0</v>
      </c>
      <c r="P8" s="23"/>
      <c r="Q8" s="23">
        <f>IF(OR($S$1="NI",$S$1="ET"),$T$1,0)</f>
        <v>2000</v>
      </c>
      <c r="R8" s="23">
        <f t="shared" si="5"/>
        <v>0</v>
      </c>
      <c r="S8" s="23">
        <f t="shared" si="6"/>
        <v>0</v>
      </c>
      <c r="T8" s="23">
        <f t="shared" si="7"/>
        <v>1000000</v>
      </c>
      <c r="V8" s="24">
        <f t="shared" si="8"/>
        <v>1.3698639999999999E-3</v>
      </c>
    </row>
    <row r="9" spans="1:22" x14ac:dyDescent="0.25">
      <c r="A9" s="18">
        <f t="shared" si="9"/>
        <v>5</v>
      </c>
      <c r="B9" s="19">
        <v>42911</v>
      </c>
      <c r="C9" s="19" t="s">
        <v>5</v>
      </c>
      <c r="D9" s="18" t="s">
        <v>11</v>
      </c>
      <c r="E9" s="18" t="s">
        <v>5</v>
      </c>
      <c r="F9" s="18" t="s">
        <v>11</v>
      </c>
      <c r="G9" s="25">
        <f t="shared" si="10"/>
        <v>1000000</v>
      </c>
      <c r="H9" s="21">
        <f t="shared" si="11"/>
        <v>0.1</v>
      </c>
      <c r="I9" s="22">
        <f t="shared" si="1"/>
        <v>31</v>
      </c>
      <c r="J9" s="23">
        <f t="shared" si="12"/>
        <v>8493.152054795506</v>
      </c>
      <c r="K9" s="23">
        <f t="shared" si="2"/>
        <v>8493.15</v>
      </c>
      <c r="L9" s="23">
        <f t="shared" si="3"/>
        <v>8493.15</v>
      </c>
      <c r="M9" s="23">
        <f t="shared" si="4"/>
        <v>0</v>
      </c>
      <c r="N9" s="23">
        <f t="shared" si="0"/>
        <v>8493.15</v>
      </c>
      <c r="O9" s="23">
        <v>0</v>
      </c>
      <c r="P9" s="23"/>
      <c r="Q9" s="23">
        <f>IF(OR($S$1="NI",$S$1="ET"),$T$1,0)</f>
        <v>2000</v>
      </c>
      <c r="R9" s="23">
        <f t="shared" si="5"/>
        <v>0</v>
      </c>
      <c r="S9" s="23">
        <f t="shared" si="6"/>
        <v>0</v>
      </c>
      <c r="T9" s="23">
        <f t="shared" si="7"/>
        <v>1000000</v>
      </c>
      <c r="V9" s="24">
        <f t="shared" si="8"/>
        <v>2.0547959999999998E-3</v>
      </c>
    </row>
    <row r="10" spans="1:22" x14ac:dyDescent="0.25">
      <c r="A10" s="18">
        <f t="shared" si="9"/>
        <v>6</v>
      </c>
      <c r="B10" s="19">
        <v>42941</v>
      </c>
      <c r="C10" s="19" t="s">
        <v>5</v>
      </c>
      <c r="D10" s="18" t="s">
        <v>11</v>
      </c>
      <c r="E10" s="18" t="s">
        <v>5</v>
      </c>
      <c r="F10" s="18" t="s">
        <v>11</v>
      </c>
      <c r="G10" s="25">
        <f t="shared" si="10"/>
        <v>1000000</v>
      </c>
      <c r="H10" s="21">
        <f t="shared" si="11"/>
        <v>0.1</v>
      </c>
      <c r="I10" s="22">
        <f t="shared" si="1"/>
        <v>30</v>
      </c>
      <c r="J10" s="23">
        <f t="shared" si="12"/>
        <v>8219.1801369877794</v>
      </c>
      <c r="K10" s="23">
        <f t="shared" si="2"/>
        <v>8219.18</v>
      </c>
      <c r="L10" s="23">
        <f t="shared" si="3"/>
        <v>8219.18</v>
      </c>
      <c r="M10" s="23">
        <f t="shared" si="4"/>
        <v>0</v>
      </c>
      <c r="N10" s="23">
        <f t="shared" si="0"/>
        <v>8219.18</v>
      </c>
      <c r="O10" s="23">
        <v>0</v>
      </c>
      <c r="P10" s="23"/>
      <c r="Q10" s="23">
        <f t="shared" ref="Q10:Q52" si="13">IF($S$1="ET",$T$1,0)</f>
        <v>0</v>
      </c>
      <c r="R10" s="23">
        <f t="shared" si="5"/>
        <v>0</v>
      </c>
      <c r="S10" s="23">
        <f t="shared" si="6"/>
        <v>0</v>
      </c>
      <c r="T10" s="23">
        <f t="shared" si="7"/>
        <v>1000000</v>
      </c>
      <c r="V10" s="24">
        <f t="shared" si="8"/>
        <v>1.36988E-4</v>
      </c>
    </row>
    <row r="11" spans="1:22" x14ac:dyDescent="0.25">
      <c r="A11" s="18">
        <f t="shared" si="9"/>
        <v>7</v>
      </c>
      <c r="B11" s="19">
        <v>42972</v>
      </c>
      <c r="C11" s="19" t="s">
        <v>5</v>
      </c>
      <c r="D11" s="18" t="s">
        <v>11</v>
      </c>
      <c r="E11" s="18" t="s">
        <v>5</v>
      </c>
      <c r="F11" s="18" t="s">
        <v>11</v>
      </c>
      <c r="G11" s="25">
        <f t="shared" si="10"/>
        <v>1000000</v>
      </c>
      <c r="H11" s="21">
        <f t="shared" si="11"/>
        <v>0.1</v>
      </c>
      <c r="I11" s="22">
        <f t="shared" si="1"/>
        <v>31</v>
      </c>
      <c r="J11" s="23">
        <f t="shared" si="12"/>
        <v>8493.1508219195057</v>
      </c>
      <c r="K11" s="23">
        <f t="shared" si="2"/>
        <v>8493.15</v>
      </c>
      <c r="L11" s="23">
        <f t="shared" si="3"/>
        <v>8493.15</v>
      </c>
      <c r="M11" s="23">
        <f t="shared" si="4"/>
        <v>0</v>
      </c>
      <c r="N11" s="23">
        <f t="shared" si="0"/>
        <v>8493.15</v>
      </c>
      <c r="O11" s="23">
        <v>0</v>
      </c>
      <c r="P11" s="23"/>
      <c r="Q11" s="23">
        <f t="shared" si="13"/>
        <v>0</v>
      </c>
      <c r="R11" s="23">
        <f t="shared" si="5"/>
        <v>0</v>
      </c>
      <c r="S11" s="23">
        <f t="shared" si="6"/>
        <v>0</v>
      </c>
      <c r="T11" s="23">
        <f t="shared" si="7"/>
        <v>1000000</v>
      </c>
      <c r="V11" s="24">
        <f t="shared" si="8"/>
        <v>8.2191999999999996E-4</v>
      </c>
    </row>
    <row r="12" spans="1:22" x14ac:dyDescent="0.25">
      <c r="A12" s="18">
        <f t="shared" si="9"/>
        <v>8</v>
      </c>
      <c r="B12" s="19">
        <v>43003</v>
      </c>
      <c r="C12" s="19" t="s">
        <v>5</v>
      </c>
      <c r="D12" s="18" t="s">
        <v>11</v>
      </c>
      <c r="E12" s="18" t="s">
        <v>5</v>
      </c>
      <c r="F12" s="18" t="s">
        <v>11</v>
      </c>
      <c r="G12" s="25">
        <f t="shared" si="10"/>
        <v>1000000</v>
      </c>
      <c r="H12" s="21">
        <f t="shared" si="11"/>
        <v>0.1</v>
      </c>
      <c r="I12" s="22">
        <f t="shared" si="1"/>
        <v>31</v>
      </c>
      <c r="J12" s="23">
        <f t="shared" si="12"/>
        <v>8493.1515068515073</v>
      </c>
      <c r="K12" s="23">
        <f t="shared" si="2"/>
        <v>8493.15</v>
      </c>
      <c r="L12" s="23">
        <f t="shared" si="3"/>
        <v>8493.15</v>
      </c>
      <c r="M12" s="23">
        <f t="shared" si="4"/>
        <v>0</v>
      </c>
      <c r="N12" s="23">
        <f t="shared" si="0"/>
        <v>8493.15</v>
      </c>
      <c r="O12" s="23">
        <v>0</v>
      </c>
      <c r="P12" s="23"/>
      <c r="Q12" s="23">
        <f t="shared" si="13"/>
        <v>0</v>
      </c>
      <c r="R12" s="23">
        <f t="shared" si="5"/>
        <v>0</v>
      </c>
      <c r="S12" s="23">
        <f t="shared" si="6"/>
        <v>0</v>
      </c>
      <c r="T12" s="23">
        <f t="shared" si="7"/>
        <v>1000000</v>
      </c>
      <c r="V12" s="24">
        <f t="shared" si="8"/>
        <v>1.5068519999999999E-3</v>
      </c>
    </row>
    <row r="13" spans="1:22" x14ac:dyDescent="0.25">
      <c r="A13" s="18">
        <f t="shared" si="9"/>
        <v>9</v>
      </c>
      <c r="B13" s="19">
        <v>43033</v>
      </c>
      <c r="C13" s="19" t="s">
        <v>5</v>
      </c>
      <c r="D13" s="18" t="s">
        <v>11</v>
      </c>
      <c r="E13" s="18" t="s">
        <v>5</v>
      </c>
      <c r="F13" s="18" t="s">
        <v>11</v>
      </c>
      <c r="G13" s="25">
        <f t="shared" si="10"/>
        <v>1000000</v>
      </c>
      <c r="H13" s="21">
        <f t="shared" si="11"/>
        <v>0.1</v>
      </c>
      <c r="I13" s="22">
        <f t="shared" si="1"/>
        <v>30</v>
      </c>
      <c r="J13" s="23">
        <f t="shared" si="12"/>
        <v>8219.1795890437807</v>
      </c>
      <c r="K13" s="23">
        <f t="shared" si="2"/>
        <v>8219.18</v>
      </c>
      <c r="L13" s="23">
        <f t="shared" si="3"/>
        <v>8219.18</v>
      </c>
      <c r="M13" s="23">
        <f t="shared" si="4"/>
        <v>0</v>
      </c>
      <c r="N13" s="23">
        <f t="shared" si="0"/>
        <v>8219.18</v>
      </c>
      <c r="O13" s="23">
        <v>0</v>
      </c>
      <c r="P13" s="23"/>
      <c r="Q13" s="23">
        <f t="shared" si="13"/>
        <v>0</v>
      </c>
      <c r="R13" s="23">
        <f t="shared" si="5"/>
        <v>0</v>
      </c>
      <c r="S13" s="23">
        <f t="shared" si="6"/>
        <v>0</v>
      </c>
      <c r="T13" s="23">
        <f t="shared" si="7"/>
        <v>1000000</v>
      </c>
      <c r="V13" s="24">
        <f t="shared" si="8"/>
        <v>-4.1095599999999997E-4</v>
      </c>
    </row>
    <row r="14" spans="1:22" x14ac:dyDescent="0.25">
      <c r="A14" s="18">
        <f t="shared" si="9"/>
        <v>10</v>
      </c>
      <c r="B14" s="19">
        <v>43064</v>
      </c>
      <c r="C14" s="19" t="s">
        <v>5</v>
      </c>
      <c r="D14" s="18" t="s">
        <v>11</v>
      </c>
      <c r="E14" s="18" t="s">
        <v>5</v>
      </c>
      <c r="F14" s="18" t="s">
        <v>11</v>
      </c>
      <c r="G14" s="25">
        <f t="shared" si="10"/>
        <v>1000000</v>
      </c>
      <c r="H14" s="21">
        <f t="shared" si="11"/>
        <v>0.1</v>
      </c>
      <c r="I14" s="22">
        <f t="shared" si="1"/>
        <v>31</v>
      </c>
      <c r="J14" s="23">
        <f t="shared" si="12"/>
        <v>8493.1502739755069</v>
      </c>
      <c r="K14" s="23">
        <f t="shared" si="2"/>
        <v>8493.15</v>
      </c>
      <c r="L14" s="23">
        <f t="shared" si="3"/>
        <v>8493.15</v>
      </c>
      <c r="M14" s="23">
        <f t="shared" si="4"/>
        <v>0</v>
      </c>
      <c r="N14" s="23">
        <f t="shared" si="0"/>
        <v>8493.15</v>
      </c>
      <c r="O14" s="23">
        <v>0</v>
      </c>
      <c r="P14" s="23"/>
      <c r="Q14" s="23">
        <f t="shared" si="13"/>
        <v>0</v>
      </c>
      <c r="R14" s="23">
        <f t="shared" si="5"/>
        <v>0</v>
      </c>
      <c r="S14" s="23">
        <f t="shared" si="6"/>
        <v>0</v>
      </c>
      <c r="T14" s="23">
        <f t="shared" si="7"/>
        <v>1000000</v>
      </c>
      <c r="V14" s="24">
        <f t="shared" si="8"/>
        <v>2.7397599999999999E-4</v>
      </c>
    </row>
    <row r="15" spans="1:22" x14ac:dyDescent="0.25">
      <c r="A15" s="18">
        <f t="shared" si="9"/>
        <v>11</v>
      </c>
      <c r="B15" s="19">
        <v>43094</v>
      </c>
      <c r="C15" s="19" t="s">
        <v>5</v>
      </c>
      <c r="D15" s="18" t="s">
        <v>11</v>
      </c>
      <c r="E15" s="18" t="s">
        <v>5</v>
      </c>
      <c r="F15" s="18" t="s">
        <v>11</v>
      </c>
      <c r="G15" s="25">
        <f t="shared" si="10"/>
        <v>1000000</v>
      </c>
      <c r="H15" s="21">
        <f t="shared" si="11"/>
        <v>0.1</v>
      </c>
      <c r="I15" s="22">
        <f t="shared" si="1"/>
        <v>30</v>
      </c>
      <c r="J15" s="23">
        <f t="shared" si="12"/>
        <v>8219.1783561677803</v>
      </c>
      <c r="K15" s="23">
        <f t="shared" si="2"/>
        <v>8219.18</v>
      </c>
      <c r="L15" s="23">
        <f t="shared" si="3"/>
        <v>8219.18</v>
      </c>
      <c r="M15" s="23">
        <f t="shared" si="4"/>
        <v>0</v>
      </c>
      <c r="N15" s="23">
        <f t="shared" si="0"/>
        <v>8219.18</v>
      </c>
      <c r="O15" s="23">
        <v>0</v>
      </c>
      <c r="P15" s="23"/>
      <c r="Q15" s="23">
        <f t="shared" si="13"/>
        <v>0</v>
      </c>
      <c r="R15" s="23">
        <f t="shared" si="5"/>
        <v>0</v>
      </c>
      <c r="S15" s="23">
        <f t="shared" si="6"/>
        <v>0</v>
      </c>
      <c r="T15" s="23">
        <f t="shared" si="7"/>
        <v>1000000</v>
      </c>
      <c r="V15" s="24">
        <f t="shared" si="8"/>
        <v>-1.643832E-3</v>
      </c>
    </row>
    <row r="16" spans="1:22" x14ac:dyDescent="0.25">
      <c r="A16" s="18">
        <f t="shared" si="9"/>
        <v>12</v>
      </c>
      <c r="B16" s="19">
        <v>43125</v>
      </c>
      <c r="C16" s="19" t="s">
        <v>5</v>
      </c>
      <c r="D16" s="18" t="s">
        <v>11</v>
      </c>
      <c r="E16" s="18" t="s">
        <v>5</v>
      </c>
      <c r="F16" s="18" t="s">
        <v>11</v>
      </c>
      <c r="G16" s="25">
        <f t="shared" si="10"/>
        <v>1000000</v>
      </c>
      <c r="H16" s="21">
        <f t="shared" si="11"/>
        <v>0.1</v>
      </c>
      <c r="I16" s="22">
        <f t="shared" si="1"/>
        <v>31</v>
      </c>
      <c r="J16" s="23">
        <f t="shared" si="12"/>
        <v>8493.1490410995066</v>
      </c>
      <c r="K16" s="23">
        <f t="shared" si="2"/>
        <v>8493.15</v>
      </c>
      <c r="L16" s="23">
        <f t="shared" si="3"/>
        <v>8493.15</v>
      </c>
      <c r="M16" s="23">
        <f t="shared" si="4"/>
        <v>0</v>
      </c>
      <c r="N16" s="23">
        <f t="shared" si="0"/>
        <v>8493.15</v>
      </c>
      <c r="O16" s="23">
        <v>0</v>
      </c>
      <c r="P16" s="23"/>
      <c r="Q16" s="23">
        <f t="shared" si="13"/>
        <v>0</v>
      </c>
      <c r="R16" s="23">
        <f t="shared" si="5"/>
        <v>0</v>
      </c>
      <c r="S16" s="23">
        <f t="shared" si="6"/>
        <v>0</v>
      </c>
      <c r="T16" s="23">
        <f t="shared" si="7"/>
        <v>1000000</v>
      </c>
      <c r="V16" s="24">
        <f t="shared" si="8"/>
        <v>-9.5890000000000005E-4</v>
      </c>
    </row>
    <row r="17" spans="1:22" x14ac:dyDescent="0.25">
      <c r="A17" s="8">
        <f t="shared" si="9"/>
        <v>13</v>
      </c>
      <c r="B17" s="9">
        <v>43156</v>
      </c>
      <c r="C17" s="8" t="s">
        <v>11</v>
      </c>
      <c r="D17" s="8" t="s">
        <v>5</v>
      </c>
      <c r="E17" s="8" t="s">
        <v>11</v>
      </c>
      <c r="F17" s="8" t="s">
        <v>11</v>
      </c>
      <c r="G17" s="10">
        <f t="shared" si="10"/>
        <v>1000000</v>
      </c>
      <c r="H17" s="11">
        <f t="shared" si="11"/>
        <v>0.1</v>
      </c>
      <c r="I17" s="12">
        <f t="shared" si="1"/>
        <v>31</v>
      </c>
      <c r="J17" s="13">
        <f t="shared" si="12"/>
        <v>8493.1497260315064</v>
      </c>
      <c r="K17" s="13">
        <f t="shared" si="2"/>
        <v>8493.15</v>
      </c>
      <c r="L17" s="13">
        <f t="shared" si="3"/>
        <v>0</v>
      </c>
      <c r="M17" s="13">
        <f t="shared" si="4"/>
        <v>0</v>
      </c>
      <c r="N17" s="13">
        <f t="shared" si="0"/>
        <v>0</v>
      </c>
      <c r="O17" s="13">
        <v>0</v>
      </c>
      <c r="P17" s="13"/>
      <c r="Q17" s="13">
        <f t="shared" si="13"/>
        <v>0</v>
      </c>
      <c r="R17" s="13">
        <f t="shared" si="5"/>
        <v>8493.15</v>
      </c>
      <c r="S17" s="13">
        <f t="shared" si="6"/>
        <v>8493.15</v>
      </c>
      <c r="T17" s="13">
        <f t="shared" si="7"/>
        <v>1008493.15</v>
      </c>
      <c r="V17" s="24">
        <f t="shared" si="8"/>
        <v>-2.7396799999999998E-4</v>
      </c>
    </row>
    <row r="18" spans="1:22" x14ac:dyDescent="0.25">
      <c r="A18" s="8">
        <f t="shared" si="9"/>
        <v>14</v>
      </c>
      <c r="B18" s="9">
        <v>43184</v>
      </c>
      <c r="C18" s="8" t="s">
        <v>11</v>
      </c>
      <c r="D18" s="8" t="s">
        <v>5</v>
      </c>
      <c r="E18" s="8" t="s">
        <v>11</v>
      </c>
      <c r="F18" s="8" t="s">
        <v>11</v>
      </c>
      <c r="G18" s="10">
        <f t="shared" si="10"/>
        <v>1008493.15</v>
      </c>
      <c r="H18" s="11">
        <f t="shared" si="11"/>
        <v>0.1</v>
      </c>
      <c r="I18" s="12">
        <f t="shared" si="1"/>
        <v>28</v>
      </c>
      <c r="J18" s="13">
        <f t="shared" si="12"/>
        <v>7736.3855342511788</v>
      </c>
      <c r="K18" s="13">
        <f t="shared" si="2"/>
        <v>7736.39</v>
      </c>
      <c r="L18" s="13">
        <f t="shared" si="3"/>
        <v>0</v>
      </c>
      <c r="M18" s="13">
        <f t="shared" si="4"/>
        <v>0</v>
      </c>
      <c r="N18" s="13">
        <f t="shared" si="0"/>
        <v>0</v>
      </c>
      <c r="O18" s="13">
        <v>0</v>
      </c>
      <c r="P18" s="13"/>
      <c r="Q18" s="13">
        <f t="shared" si="13"/>
        <v>0</v>
      </c>
      <c r="R18" s="13">
        <f t="shared" si="5"/>
        <v>7736.39</v>
      </c>
      <c r="S18" s="13">
        <f t="shared" si="6"/>
        <v>7736.39</v>
      </c>
      <c r="T18" s="13">
        <f t="shared" si="7"/>
        <v>1016229.54</v>
      </c>
      <c r="V18" s="24">
        <f t="shared" si="8"/>
        <v>-4.4657489999999998E-3</v>
      </c>
    </row>
    <row r="19" spans="1:22" x14ac:dyDescent="0.25">
      <c r="A19" s="8">
        <f t="shared" si="9"/>
        <v>15</v>
      </c>
      <c r="B19" s="9">
        <v>43215</v>
      </c>
      <c r="C19" s="8" t="s">
        <v>11</v>
      </c>
      <c r="D19" s="8" t="s">
        <v>5</v>
      </c>
      <c r="E19" s="8" t="s">
        <v>11</v>
      </c>
      <c r="F19" s="8" t="s">
        <v>11</v>
      </c>
      <c r="G19" s="10">
        <f t="shared" si="10"/>
        <v>1016229.54</v>
      </c>
      <c r="H19" s="11">
        <f t="shared" si="11"/>
        <v>0.1</v>
      </c>
      <c r="I19" s="12">
        <f t="shared" si="1"/>
        <v>31</v>
      </c>
      <c r="J19" s="13">
        <f t="shared" si="12"/>
        <v>8630.9861479496321</v>
      </c>
      <c r="K19" s="13">
        <f t="shared" si="2"/>
        <v>8630.99</v>
      </c>
      <c r="L19" s="13">
        <f t="shared" si="3"/>
        <v>0</v>
      </c>
      <c r="M19" s="13">
        <f t="shared" si="4"/>
        <v>0</v>
      </c>
      <c r="N19" s="13">
        <f t="shared" si="0"/>
        <v>0</v>
      </c>
      <c r="O19" s="13">
        <v>0</v>
      </c>
      <c r="P19" s="13"/>
      <c r="Q19" s="13">
        <f t="shared" si="13"/>
        <v>0</v>
      </c>
      <c r="R19" s="13">
        <f t="shared" si="5"/>
        <v>8630.99</v>
      </c>
      <c r="S19" s="13">
        <f t="shared" si="6"/>
        <v>8630.99</v>
      </c>
      <c r="T19" s="13">
        <f t="shared" si="7"/>
        <v>1024860.53</v>
      </c>
      <c r="V19" s="24">
        <f t="shared" si="8"/>
        <v>-3.8520500000000001E-3</v>
      </c>
    </row>
    <row r="20" spans="1:22" x14ac:dyDescent="0.25">
      <c r="A20" s="8">
        <f t="shared" si="9"/>
        <v>16</v>
      </c>
      <c r="B20" s="9">
        <v>43245</v>
      </c>
      <c r="C20" s="8" t="s">
        <v>11</v>
      </c>
      <c r="D20" s="8" t="s">
        <v>5</v>
      </c>
      <c r="E20" s="8" t="s">
        <v>11</v>
      </c>
      <c r="F20" s="8" t="s">
        <v>11</v>
      </c>
      <c r="G20" s="10">
        <f t="shared" si="10"/>
        <v>1024860.53</v>
      </c>
      <c r="H20" s="11">
        <f t="shared" si="11"/>
        <v>0.1</v>
      </c>
      <c r="I20" s="12">
        <f t="shared" si="1"/>
        <v>30</v>
      </c>
      <c r="J20" s="13">
        <f t="shared" si="12"/>
        <v>8423.5073534294534</v>
      </c>
      <c r="K20" s="13">
        <f t="shared" si="2"/>
        <v>8423.51</v>
      </c>
      <c r="L20" s="13">
        <f t="shared" si="3"/>
        <v>0</v>
      </c>
      <c r="M20" s="13">
        <f t="shared" si="4"/>
        <v>0</v>
      </c>
      <c r="N20" s="13">
        <f t="shared" si="0"/>
        <v>0</v>
      </c>
      <c r="O20" s="13">
        <v>0</v>
      </c>
      <c r="P20" s="13"/>
      <c r="Q20" s="13">
        <f t="shared" si="13"/>
        <v>0</v>
      </c>
      <c r="R20" s="13">
        <f t="shared" si="5"/>
        <v>8423.51</v>
      </c>
      <c r="S20" s="13">
        <f t="shared" si="6"/>
        <v>8423.51</v>
      </c>
      <c r="T20" s="13">
        <f t="shared" si="7"/>
        <v>1033284.04</v>
      </c>
      <c r="V20" s="24">
        <f t="shared" si="8"/>
        <v>-2.6465709999999999E-3</v>
      </c>
    </row>
    <row r="21" spans="1:22" x14ac:dyDescent="0.25">
      <c r="A21" s="8">
        <f t="shared" si="9"/>
        <v>17</v>
      </c>
      <c r="B21" s="9">
        <v>43276</v>
      </c>
      <c r="C21" s="8" t="s">
        <v>11</v>
      </c>
      <c r="D21" s="8" t="s">
        <v>5</v>
      </c>
      <c r="E21" s="8" t="s">
        <v>11</v>
      </c>
      <c r="F21" s="8" t="s">
        <v>11</v>
      </c>
      <c r="G21" s="10">
        <f t="shared" si="10"/>
        <v>1033284.04</v>
      </c>
      <c r="H21" s="11">
        <f t="shared" si="11"/>
        <v>0.1</v>
      </c>
      <c r="I21" s="12">
        <f t="shared" si="1"/>
        <v>31</v>
      </c>
      <c r="J21" s="13">
        <f t="shared" si="12"/>
        <v>8775.8344054837944</v>
      </c>
      <c r="K21" s="13">
        <f t="shared" si="2"/>
        <v>8775.83</v>
      </c>
      <c r="L21" s="13">
        <f t="shared" si="3"/>
        <v>0</v>
      </c>
      <c r="M21" s="13">
        <f t="shared" si="4"/>
        <v>0</v>
      </c>
      <c r="N21" s="13">
        <f t="shared" si="0"/>
        <v>0</v>
      </c>
      <c r="O21" s="13">
        <v>0</v>
      </c>
      <c r="P21" s="13"/>
      <c r="Q21" s="13">
        <f t="shared" si="13"/>
        <v>0</v>
      </c>
      <c r="R21" s="13">
        <f t="shared" si="5"/>
        <v>8775.83</v>
      </c>
      <c r="S21" s="13">
        <f t="shared" si="6"/>
        <v>8775.83</v>
      </c>
      <c r="T21" s="13">
        <f t="shared" si="7"/>
        <v>1042059.87</v>
      </c>
      <c r="V21" s="24">
        <f t="shared" si="8"/>
        <v>4.4054840000000003E-3</v>
      </c>
    </row>
    <row r="22" spans="1:22" x14ac:dyDescent="0.25">
      <c r="A22" s="8">
        <f t="shared" si="9"/>
        <v>18</v>
      </c>
      <c r="B22" s="9">
        <v>43306</v>
      </c>
      <c r="C22" s="8" t="s">
        <v>11</v>
      </c>
      <c r="D22" s="8" t="s">
        <v>5</v>
      </c>
      <c r="E22" s="8" t="s">
        <v>11</v>
      </c>
      <c r="F22" s="8" t="s">
        <v>11</v>
      </c>
      <c r="G22" s="10">
        <f t="shared" si="10"/>
        <v>1042059.87</v>
      </c>
      <c r="H22" s="11">
        <f t="shared" si="11"/>
        <v>0.1</v>
      </c>
      <c r="I22" s="12">
        <f t="shared" si="1"/>
        <v>30</v>
      </c>
      <c r="J22" s="13">
        <f t="shared" si="12"/>
        <v>8564.8800493196177</v>
      </c>
      <c r="K22" s="13">
        <f t="shared" si="2"/>
        <v>8564.8799999999992</v>
      </c>
      <c r="L22" s="13">
        <f t="shared" si="3"/>
        <v>0</v>
      </c>
      <c r="M22" s="13">
        <f t="shared" si="4"/>
        <v>0</v>
      </c>
      <c r="N22" s="13">
        <f t="shared" si="0"/>
        <v>0</v>
      </c>
      <c r="O22" s="13">
        <v>0</v>
      </c>
      <c r="P22" s="13"/>
      <c r="Q22" s="13">
        <f t="shared" si="13"/>
        <v>0</v>
      </c>
      <c r="R22" s="13">
        <f t="shared" si="5"/>
        <v>8564.8799999999992</v>
      </c>
      <c r="S22" s="13">
        <f t="shared" si="6"/>
        <v>8564.8799999999992</v>
      </c>
      <c r="T22" s="13">
        <f t="shared" si="7"/>
        <v>1050624.75</v>
      </c>
      <c r="V22" s="24">
        <f t="shared" si="8"/>
        <v>4.9320000000000002E-5</v>
      </c>
    </row>
    <row r="23" spans="1:22" x14ac:dyDescent="0.25">
      <c r="A23" s="8">
        <f t="shared" si="9"/>
        <v>19</v>
      </c>
      <c r="B23" s="9">
        <v>43337</v>
      </c>
      <c r="C23" s="8" t="s">
        <v>11</v>
      </c>
      <c r="D23" s="8" t="s">
        <v>5</v>
      </c>
      <c r="E23" s="8" t="s">
        <v>11</v>
      </c>
      <c r="F23" s="8" t="s">
        <v>11</v>
      </c>
      <c r="G23" s="10">
        <f t="shared" si="10"/>
        <v>1050624.75</v>
      </c>
      <c r="H23" s="11">
        <f t="shared" si="11"/>
        <v>0.1</v>
      </c>
      <c r="I23" s="12">
        <f t="shared" si="1"/>
        <v>31</v>
      </c>
      <c r="J23" s="13">
        <f t="shared" si="12"/>
        <v>8923.1143643884934</v>
      </c>
      <c r="K23" s="13">
        <f t="shared" si="2"/>
        <v>8923.11</v>
      </c>
      <c r="L23" s="13">
        <f t="shared" si="3"/>
        <v>0</v>
      </c>
      <c r="M23" s="13">
        <f t="shared" si="4"/>
        <v>0</v>
      </c>
      <c r="N23" s="13">
        <f t="shared" si="0"/>
        <v>0</v>
      </c>
      <c r="O23" s="13">
        <v>0</v>
      </c>
      <c r="P23" s="13"/>
      <c r="Q23" s="13">
        <f t="shared" si="13"/>
        <v>0</v>
      </c>
      <c r="R23" s="13">
        <f t="shared" si="5"/>
        <v>8923.11</v>
      </c>
      <c r="S23" s="13">
        <f t="shared" si="6"/>
        <v>8923.11</v>
      </c>
      <c r="T23" s="13">
        <f t="shared" si="7"/>
        <v>1059547.8600000001</v>
      </c>
      <c r="V23" s="24">
        <f t="shared" si="8"/>
        <v>4.3643880000000003E-3</v>
      </c>
    </row>
    <row r="24" spans="1:22" x14ac:dyDescent="0.25">
      <c r="A24" s="8">
        <f t="shared" si="9"/>
        <v>20</v>
      </c>
      <c r="B24" s="9">
        <v>43368</v>
      </c>
      <c r="C24" s="8" t="s">
        <v>11</v>
      </c>
      <c r="D24" s="8" t="s">
        <v>5</v>
      </c>
      <c r="E24" s="8" t="s">
        <v>11</v>
      </c>
      <c r="F24" s="8" t="s">
        <v>11</v>
      </c>
      <c r="G24" s="10">
        <f t="shared" si="10"/>
        <v>1059547.8600000001</v>
      </c>
      <c r="H24" s="11">
        <f t="shared" si="11"/>
        <v>0.1</v>
      </c>
      <c r="I24" s="12">
        <f t="shared" si="1"/>
        <v>31</v>
      </c>
      <c r="J24" s="13">
        <f t="shared" si="12"/>
        <v>8998.9039972647151</v>
      </c>
      <c r="K24" s="13">
        <f t="shared" si="2"/>
        <v>8998.9</v>
      </c>
      <c r="L24" s="13">
        <f t="shared" si="3"/>
        <v>0</v>
      </c>
      <c r="M24" s="13">
        <f t="shared" si="4"/>
        <v>0</v>
      </c>
      <c r="N24" s="13">
        <f t="shared" si="0"/>
        <v>0</v>
      </c>
      <c r="O24" s="13">
        <v>0</v>
      </c>
      <c r="P24" s="13"/>
      <c r="Q24" s="13">
        <f t="shared" si="13"/>
        <v>0</v>
      </c>
      <c r="R24" s="13">
        <f t="shared" si="5"/>
        <v>8998.9</v>
      </c>
      <c r="S24" s="13">
        <f t="shared" si="6"/>
        <v>8998.9</v>
      </c>
      <c r="T24" s="13">
        <f t="shared" si="7"/>
        <v>1068546.76</v>
      </c>
      <c r="V24" s="24">
        <f t="shared" si="8"/>
        <v>3.9972649999999998E-3</v>
      </c>
    </row>
    <row r="25" spans="1:22" x14ac:dyDescent="0.25">
      <c r="A25" s="8">
        <f t="shared" si="9"/>
        <v>21</v>
      </c>
      <c r="B25" s="9">
        <v>43398</v>
      </c>
      <c r="C25" s="8" t="s">
        <v>11</v>
      </c>
      <c r="D25" s="8" t="s">
        <v>5</v>
      </c>
      <c r="E25" s="8" t="s">
        <v>11</v>
      </c>
      <c r="F25" s="8" t="s">
        <v>11</v>
      </c>
      <c r="G25" s="10">
        <f t="shared" si="10"/>
        <v>1068546.76</v>
      </c>
      <c r="H25" s="11">
        <f t="shared" si="11"/>
        <v>0.1</v>
      </c>
      <c r="I25" s="12">
        <f t="shared" si="1"/>
        <v>30</v>
      </c>
      <c r="J25" s="13">
        <f t="shared" si="12"/>
        <v>8782.5801068540404</v>
      </c>
      <c r="K25" s="13">
        <f t="shared" si="2"/>
        <v>8782.58</v>
      </c>
      <c r="L25" s="13">
        <f t="shared" si="3"/>
        <v>0</v>
      </c>
      <c r="M25" s="13">
        <f t="shared" si="4"/>
        <v>0</v>
      </c>
      <c r="N25" s="13">
        <f t="shared" si="0"/>
        <v>0</v>
      </c>
      <c r="O25" s="13">
        <v>0</v>
      </c>
      <c r="P25" s="13"/>
      <c r="Q25" s="13">
        <f t="shared" si="13"/>
        <v>0</v>
      </c>
      <c r="R25" s="13">
        <f t="shared" si="5"/>
        <v>8782.58</v>
      </c>
      <c r="S25" s="13">
        <f t="shared" si="6"/>
        <v>8782.58</v>
      </c>
      <c r="T25" s="13">
        <f t="shared" si="7"/>
        <v>1077329.3400000001</v>
      </c>
      <c r="V25" s="24">
        <f t="shared" si="8"/>
        <v>1.06854E-4</v>
      </c>
    </row>
    <row r="26" spans="1:22" x14ac:dyDescent="0.25">
      <c r="A26" s="8">
        <f t="shared" si="9"/>
        <v>22</v>
      </c>
      <c r="B26" s="9">
        <v>43429</v>
      </c>
      <c r="C26" s="8" t="s">
        <v>11</v>
      </c>
      <c r="D26" s="8" t="s">
        <v>5</v>
      </c>
      <c r="E26" s="8" t="s">
        <v>11</v>
      </c>
      <c r="F26" s="8" t="s">
        <v>11</v>
      </c>
      <c r="G26" s="10">
        <f t="shared" si="10"/>
        <v>1077329.3400000001</v>
      </c>
      <c r="H26" s="11">
        <f t="shared" si="11"/>
        <v>0.1</v>
      </c>
      <c r="I26" s="12">
        <f t="shared" si="1"/>
        <v>31</v>
      </c>
      <c r="J26" s="13">
        <f t="shared" si="12"/>
        <v>9149.9205287718105</v>
      </c>
      <c r="K26" s="13">
        <f t="shared" si="2"/>
        <v>9149.92</v>
      </c>
      <c r="L26" s="13">
        <f t="shared" si="3"/>
        <v>0</v>
      </c>
      <c r="M26" s="13">
        <f t="shared" si="4"/>
        <v>0</v>
      </c>
      <c r="N26" s="13">
        <f t="shared" si="0"/>
        <v>0</v>
      </c>
      <c r="O26" s="13">
        <v>0</v>
      </c>
      <c r="P26" s="13"/>
      <c r="Q26" s="13">
        <f t="shared" si="13"/>
        <v>0</v>
      </c>
      <c r="R26" s="13">
        <f t="shared" si="5"/>
        <v>9149.92</v>
      </c>
      <c r="S26" s="13">
        <f t="shared" si="6"/>
        <v>9149.92</v>
      </c>
      <c r="T26" s="13">
        <f t="shared" si="7"/>
        <v>1086479.26</v>
      </c>
      <c r="V26" s="24">
        <f t="shared" si="8"/>
        <v>5.2877200000000005E-4</v>
      </c>
    </row>
    <row r="27" spans="1:22" x14ac:dyDescent="0.25">
      <c r="A27" s="8">
        <f t="shared" si="9"/>
        <v>23</v>
      </c>
      <c r="B27" s="9">
        <v>43459</v>
      </c>
      <c r="C27" s="8" t="s">
        <v>11</v>
      </c>
      <c r="D27" s="8" t="s">
        <v>5</v>
      </c>
      <c r="E27" s="8" t="s">
        <v>11</v>
      </c>
      <c r="F27" s="8" t="s">
        <v>11</v>
      </c>
      <c r="G27" s="10">
        <f t="shared" si="10"/>
        <v>1086479.26</v>
      </c>
      <c r="H27" s="11">
        <f t="shared" si="11"/>
        <v>0.1</v>
      </c>
      <c r="I27" s="12">
        <f t="shared" si="1"/>
        <v>30</v>
      </c>
      <c r="J27" s="13">
        <f t="shared" si="12"/>
        <v>8929.9670493199446</v>
      </c>
      <c r="K27" s="13">
        <f t="shared" si="2"/>
        <v>8929.9699999999993</v>
      </c>
      <c r="L27" s="13">
        <f t="shared" si="3"/>
        <v>0</v>
      </c>
      <c r="M27" s="13">
        <f t="shared" si="4"/>
        <v>0</v>
      </c>
      <c r="N27" s="13">
        <f t="shared" si="0"/>
        <v>0</v>
      </c>
      <c r="O27" s="13">
        <v>0</v>
      </c>
      <c r="P27" s="13"/>
      <c r="Q27" s="13">
        <f t="shared" si="13"/>
        <v>0</v>
      </c>
      <c r="R27" s="13">
        <f t="shared" si="5"/>
        <v>8929.9699999999993</v>
      </c>
      <c r="S27" s="13">
        <f t="shared" si="6"/>
        <v>8929.9699999999993</v>
      </c>
      <c r="T27" s="13">
        <f t="shared" si="7"/>
        <v>1095409.23</v>
      </c>
      <c r="V27" s="24">
        <f t="shared" si="8"/>
        <v>-2.9506799999999998E-3</v>
      </c>
    </row>
    <row r="28" spans="1:22" x14ac:dyDescent="0.25">
      <c r="A28" s="8">
        <f t="shared" si="9"/>
        <v>24</v>
      </c>
      <c r="B28" s="9">
        <v>43490</v>
      </c>
      <c r="C28" s="8" t="s">
        <v>11</v>
      </c>
      <c r="D28" s="8" t="s">
        <v>5</v>
      </c>
      <c r="E28" s="8" t="s">
        <v>11</v>
      </c>
      <c r="F28" s="8" t="s">
        <v>11</v>
      </c>
      <c r="G28" s="10">
        <f t="shared" si="10"/>
        <v>1095409.23</v>
      </c>
      <c r="H28" s="11">
        <f t="shared" si="11"/>
        <v>0.1</v>
      </c>
      <c r="I28" s="12">
        <f t="shared" si="1"/>
        <v>31</v>
      </c>
      <c r="J28" s="13">
        <f t="shared" si="12"/>
        <v>9303.4727013747961</v>
      </c>
      <c r="K28" s="13">
        <f t="shared" si="2"/>
        <v>9303.4699999999993</v>
      </c>
      <c r="L28" s="13">
        <f t="shared" si="3"/>
        <v>0</v>
      </c>
      <c r="M28" s="13">
        <f t="shared" si="4"/>
        <v>0</v>
      </c>
      <c r="N28" s="13">
        <f t="shared" si="0"/>
        <v>0</v>
      </c>
      <c r="O28" s="13">
        <v>0</v>
      </c>
      <c r="P28" s="13"/>
      <c r="Q28" s="13">
        <f t="shared" si="13"/>
        <v>0</v>
      </c>
      <c r="R28" s="13">
        <f t="shared" si="5"/>
        <v>9303.4699999999993</v>
      </c>
      <c r="S28" s="13">
        <f t="shared" si="6"/>
        <v>9303.4699999999993</v>
      </c>
      <c r="T28" s="13">
        <f t="shared" si="7"/>
        <v>1104712.7</v>
      </c>
      <c r="V28" s="24">
        <f t="shared" si="8"/>
        <v>2.7013749999999998E-3</v>
      </c>
    </row>
    <row r="29" spans="1:22" x14ac:dyDescent="0.25">
      <c r="A29" s="8">
        <f t="shared" si="9"/>
        <v>25</v>
      </c>
      <c r="B29" s="9">
        <v>43521</v>
      </c>
      <c r="C29" s="8" t="s">
        <v>11</v>
      </c>
      <c r="D29" s="8" t="s">
        <v>5</v>
      </c>
      <c r="E29" s="8" t="s">
        <v>11</v>
      </c>
      <c r="F29" s="8" t="s">
        <v>11</v>
      </c>
      <c r="G29" s="10">
        <f t="shared" si="10"/>
        <v>1104712.7</v>
      </c>
      <c r="H29" s="11">
        <f t="shared" si="11"/>
        <v>0.1</v>
      </c>
      <c r="I29" s="12">
        <f t="shared" si="1"/>
        <v>31</v>
      </c>
      <c r="J29" s="13">
        <f t="shared" si="12"/>
        <v>9382.4941260325359</v>
      </c>
      <c r="K29" s="13">
        <f t="shared" si="2"/>
        <v>9382.49</v>
      </c>
      <c r="L29" s="13">
        <f t="shared" si="3"/>
        <v>0</v>
      </c>
      <c r="M29" s="13">
        <f t="shared" si="4"/>
        <v>0</v>
      </c>
      <c r="N29" s="13">
        <f t="shared" si="0"/>
        <v>0</v>
      </c>
      <c r="O29" s="13">
        <v>0</v>
      </c>
      <c r="P29" s="13"/>
      <c r="Q29" s="13">
        <f t="shared" si="13"/>
        <v>0</v>
      </c>
      <c r="R29" s="13">
        <f t="shared" si="5"/>
        <v>9382.49</v>
      </c>
      <c r="S29" s="13">
        <f t="shared" si="6"/>
        <v>9382.49</v>
      </c>
      <c r="T29" s="13">
        <f t="shared" si="7"/>
        <v>1114095.19</v>
      </c>
      <c r="V29" s="24">
        <f t="shared" si="8"/>
        <v>4.1260330000000003E-3</v>
      </c>
    </row>
    <row r="30" spans="1:22" x14ac:dyDescent="0.25">
      <c r="A30" s="8">
        <f t="shared" si="9"/>
        <v>26</v>
      </c>
      <c r="B30" s="9">
        <v>43549</v>
      </c>
      <c r="C30" s="8" t="s">
        <v>11</v>
      </c>
      <c r="D30" s="8" t="s">
        <v>5</v>
      </c>
      <c r="E30" s="8" t="s">
        <v>11</v>
      </c>
      <c r="F30" s="8" t="s">
        <v>11</v>
      </c>
      <c r="G30" s="10">
        <f t="shared" si="10"/>
        <v>1114095.19</v>
      </c>
      <c r="H30" s="11">
        <f t="shared" si="11"/>
        <v>0.1</v>
      </c>
      <c r="I30" s="12">
        <f t="shared" si="1"/>
        <v>28</v>
      </c>
      <c r="J30" s="13">
        <f t="shared" si="12"/>
        <v>8546.4877753480687</v>
      </c>
      <c r="K30" s="13">
        <f t="shared" si="2"/>
        <v>8546.49</v>
      </c>
      <c r="L30" s="13">
        <f t="shared" si="3"/>
        <v>0</v>
      </c>
      <c r="M30" s="13">
        <f t="shared" si="4"/>
        <v>0</v>
      </c>
      <c r="N30" s="13">
        <f t="shared" si="0"/>
        <v>0</v>
      </c>
      <c r="O30" s="13">
        <v>0</v>
      </c>
      <c r="P30" s="13"/>
      <c r="Q30" s="13">
        <f t="shared" si="13"/>
        <v>0</v>
      </c>
      <c r="R30" s="13">
        <f t="shared" si="5"/>
        <v>8546.49</v>
      </c>
      <c r="S30" s="13">
        <f t="shared" si="6"/>
        <v>8546.49</v>
      </c>
      <c r="T30" s="13">
        <f t="shared" si="7"/>
        <v>1122641.68</v>
      </c>
      <c r="V30" s="24">
        <f t="shared" si="8"/>
        <v>-2.2246520000000001E-3</v>
      </c>
    </row>
    <row r="31" spans="1:22" x14ac:dyDescent="0.25">
      <c r="A31" s="8">
        <f t="shared" si="9"/>
        <v>27</v>
      </c>
      <c r="B31" s="9">
        <v>43580</v>
      </c>
      <c r="C31" s="8" t="s">
        <v>11</v>
      </c>
      <c r="D31" s="8" t="s">
        <v>5</v>
      </c>
      <c r="E31" s="8" t="s">
        <v>11</v>
      </c>
      <c r="F31" s="8" t="s">
        <v>11</v>
      </c>
      <c r="G31" s="10">
        <f t="shared" si="10"/>
        <v>1122641.68</v>
      </c>
      <c r="H31" s="11">
        <f t="shared" si="11"/>
        <v>0.1</v>
      </c>
      <c r="I31" s="12">
        <f t="shared" si="1"/>
        <v>31</v>
      </c>
      <c r="J31" s="13">
        <f t="shared" si="12"/>
        <v>9534.7627287726573</v>
      </c>
      <c r="K31" s="13">
        <f t="shared" si="2"/>
        <v>9534.76</v>
      </c>
      <c r="L31" s="13">
        <f t="shared" si="3"/>
        <v>0</v>
      </c>
      <c r="M31" s="13">
        <f t="shared" si="4"/>
        <v>0</v>
      </c>
      <c r="N31" s="13">
        <f t="shared" si="0"/>
        <v>0</v>
      </c>
      <c r="O31" s="13">
        <v>0</v>
      </c>
      <c r="P31" s="13"/>
      <c r="Q31" s="13">
        <f t="shared" si="13"/>
        <v>0</v>
      </c>
      <c r="R31" s="13">
        <f t="shared" si="5"/>
        <v>9534.76</v>
      </c>
      <c r="S31" s="13">
        <f t="shared" si="6"/>
        <v>9534.76</v>
      </c>
      <c r="T31" s="13">
        <f t="shared" si="7"/>
        <v>1132176.44</v>
      </c>
      <c r="V31" s="24">
        <f t="shared" si="8"/>
        <v>2.7287729999999999E-3</v>
      </c>
    </row>
    <row r="32" spans="1:22" x14ac:dyDescent="0.25">
      <c r="A32" s="8">
        <f t="shared" si="9"/>
        <v>28</v>
      </c>
      <c r="B32" s="9">
        <v>43610</v>
      </c>
      <c r="C32" s="8" t="s">
        <v>11</v>
      </c>
      <c r="D32" s="8" t="s">
        <v>5</v>
      </c>
      <c r="E32" s="8" t="s">
        <v>11</v>
      </c>
      <c r="F32" s="8" t="s">
        <v>11</v>
      </c>
      <c r="G32" s="10">
        <f t="shared" si="10"/>
        <v>1132176.44</v>
      </c>
      <c r="H32" s="11">
        <f t="shared" si="11"/>
        <v>0.1</v>
      </c>
      <c r="I32" s="12">
        <f t="shared" si="1"/>
        <v>30</v>
      </c>
      <c r="J32" s="13">
        <f t="shared" si="12"/>
        <v>9305.5625095949181</v>
      </c>
      <c r="K32" s="13">
        <f t="shared" si="2"/>
        <v>9305.56</v>
      </c>
      <c r="L32" s="13">
        <f t="shared" si="3"/>
        <v>0</v>
      </c>
      <c r="M32" s="13">
        <f t="shared" si="4"/>
        <v>0</v>
      </c>
      <c r="N32" s="13">
        <f t="shared" si="0"/>
        <v>0</v>
      </c>
      <c r="O32" s="13">
        <v>0</v>
      </c>
      <c r="P32" s="13"/>
      <c r="Q32" s="13">
        <f t="shared" si="13"/>
        <v>0</v>
      </c>
      <c r="R32" s="13">
        <f t="shared" si="5"/>
        <v>9305.56</v>
      </c>
      <c r="S32" s="13">
        <f t="shared" si="6"/>
        <v>9305.56</v>
      </c>
      <c r="T32" s="13">
        <f t="shared" si="7"/>
        <v>1141482</v>
      </c>
      <c r="V32" s="24">
        <f t="shared" si="8"/>
        <v>2.5095949999999999E-3</v>
      </c>
    </row>
    <row r="33" spans="1:22" x14ac:dyDescent="0.25">
      <c r="A33" s="8">
        <f t="shared" si="9"/>
        <v>29</v>
      </c>
      <c r="B33" s="9">
        <v>43641</v>
      </c>
      <c r="C33" s="8" t="s">
        <v>11</v>
      </c>
      <c r="D33" s="8" t="s">
        <v>5</v>
      </c>
      <c r="E33" s="8" t="s">
        <v>11</v>
      </c>
      <c r="F33" s="8" t="s">
        <v>11</v>
      </c>
      <c r="G33" s="10">
        <f t="shared" si="10"/>
        <v>1141482</v>
      </c>
      <c r="H33" s="11">
        <f t="shared" si="11"/>
        <v>0.1</v>
      </c>
      <c r="I33" s="12">
        <f t="shared" si="1"/>
        <v>31</v>
      </c>
      <c r="J33" s="13">
        <f t="shared" si="12"/>
        <v>9694.7811397319874</v>
      </c>
      <c r="K33" s="13">
        <f t="shared" si="2"/>
        <v>9694.7800000000007</v>
      </c>
      <c r="L33" s="13">
        <f t="shared" si="3"/>
        <v>0</v>
      </c>
      <c r="M33" s="13">
        <f t="shared" si="4"/>
        <v>0</v>
      </c>
      <c r="N33" s="13">
        <f t="shared" si="0"/>
        <v>0</v>
      </c>
      <c r="O33" s="13">
        <v>0</v>
      </c>
      <c r="P33" s="13"/>
      <c r="Q33" s="13">
        <f t="shared" si="13"/>
        <v>0</v>
      </c>
      <c r="R33" s="13">
        <f t="shared" si="5"/>
        <v>9694.7800000000007</v>
      </c>
      <c r="S33" s="13">
        <f t="shared" si="6"/>
        <v>9694.7800000000007</v>
      </c>
      <c r="T33" s="13">
        <f t="shared" si="7"/>
        <v>1151176.78</v>
      </c>
      <c r="V33" s="24">
        <f t="shared" si="8"/>
        <v>1.1397320000000001E-3</v>
      </c>
    </row>
    <row r="34" spans="1:22" x14ac:dyDescent="0.25">
      <c r="A34" s="8">
        <f t="shared" si="9"/>
        <v>30</v>
      </c>
      <c r="B34" s="9">
        <v>43671</v>
      </c>
      <c r="C34" s="8" t="s">
        <v>11</v>
      </c>
      <c r="D34" s="8" t="s">
        <v>5</v>
      </c>
      <c r="E34" s="8" t="s">
        <v>11</v>
      </c>
      <c r="F34" s="8" t="s">
        <v>11</v>
      </c>
      <c r="G34" s="10">
        <f t="shared" si="10"/>
        <v>1151176.78</v>
      </c>
      <c r="H34" s="11">
        <f t="shared" si="11"/>
        <v>0.1</v>
      </c>
      <c r="I34" s="12">
        <f t="shared" si="1"/>
        <v>30</v>
      </c>
      <c r="J34" s="13">
        <f t="shared" si="12"/>
        <v>9461.7280986361093</v>
      </c>
      <c r="K34" s="13">
        <f t="shared" si="2"/>
        <v>9461.73</v>
      </c>
      <c r="L34" s="13">
        <f t="shared" si="3"/>
        <v>0</v>
      </c>
      <c r="M34" s="13">
        <f t="shared" si="4"/>
        <v>0</v>
      </c>
      <c r="N34" s="13">
        <f t="shared" si="0"/>
        <v>0</v>
      </c>
      <c r="O34" s="13">
        <v>0</v>
      </c>
      <c r="P34" s="13"/>
      <c r="Q34" s="13">
        <f t="shared" si="13"/>
        <v>0</v>
      </c>
      <c r="R34" s="13">
        <f t="shared" si="5"/>
        <v>9461.73</v>
      </c>
      <c r="S34" s="13">
        <f t="shared" si="6"/>
        <v>9461.73</v>
      </c>
      <c r="T34" s="13">
        <f t="shared" si="7"/>
        <v>1160638.51</v>
      </c>
      <c r="V34" s="24">
        <f t="shared" si="8"/>
        <v>-1.901364E-3</v>
      </c>
    </row>
    <row r="35" spans="1:22" x14ac:dyDescent="0.25">
      <c r="A35" s="8">
        <f t="shared" si="9"/>
        <v>31</v>
      </c>
      <c r="B35" s="9">
        <v>43702</v>
      </c>
      <c r="C35" s="8" t="s">
        <v>11</v>
      </c>
      <c r="D35" s="8" t="s">
        <v>5</v>
      </c>
      <c r="E35" s="8" t="s">
        <v>11</v>
      </c>
      <c r="F35" s="8" t="s">
        <v>11</v>
      </c>
      <c r="G35" s="10">
        <f t="shared" si="10"/>
        <v>1160638.51</v>
      </c>
      <c r="H35" s="11">
        <f t="shared" si="11"/>
        <v>0.1</v>
      </c>
      <c r="I35" s="12">
        <f t="shared" si="1"/>
        <v>31</v>
      </c>
      <c r="J35" s="13">
        <f t="shared" si="12"/>
        <v>9857.4758548003847</v>
      </c>
      <c r="K35" s="13">
        <f t="shared" si="2"/>
        <v>9857.48</v>
      </c>
      <c r="L35" s="13">
        <f t="shared" si="3"/>
        <v>0</v>
      </c>
      <c r="M35" s="13">
        <f t="shared" si="4"/>
        <v>0</v>
      </c>
      <c r="N35" s="13">
        <f t="shared" si="0"/>
        <v>0</v>
      </c>
      <c r="O35" s="13">
        <v>0</v>
      </c>
      <c r="P35" s="13"/>
      <c r="Q35" s="13">
        <f t="shared" si="13"/>
        <v>0</v>
      </c>
      <c r="R35" s="13">
        <f t="shared" si="5"/>
        <v>9857.48</v>
      </c>
      <c r="S35" s="13">
        <f t="shared" si="6"/>
        <v>9857.48</v>
      </c>
      <c r="T35" s="13">
        <f t="shared" si="7"/>
        <v>1170495.99</v>
      </c>
      <c r="V35" s="24">
        <f t="shared" si="8"/>
        <v>-4.1451999999999999E-3</v>
      </c>
    </row>
    <row r="36" spans="1:22" x14ac:dyDescent="0.25">
      <c r="A36" s="8">
        <f t="shared" si="9"/>
        <v>32</v>
      </c>
      <c r="B36" s="9">
        <v>43733</v>
      </c>
      <c r="C36" s="8" t="s">
        <v>11</v>
      </c>
      <c r="D36" s="8" t="s">
        <v>5</v>
      </c>
      <c r="E36" s="8" t="s">
        <v>11</v>
      </c>
      <c r="F36" s="8" t="s">
        <v>11</v>
      </c>
      <c r="G36" s="10">
        <f t="shared" si="10"/>
        <v>1170495.99</v>
      </c>
      <c r="H36" s="11">
        <f t="shared" si="11"/>
        <v>0.1</v>
      </c>
      <c r="I36" s="12">
        <f t="shared" si="1"/>
        <v>31</v>
      </c>
      <c r="J36" s="13">
        <f t="shared" si="12"/>
        <v>9941.1946739780815</v>
      </c>
      <c r="K36" s="13">
        <f t="shared" si="2"/>
        <v>9941.19</v>
      </c>
      <c r="L36" s="13">
        <f t="shared" si="3"/>
        <v>0</v>
      </c>
      <c r="M36" s="13">
        <f t="shared" si="4"/>
        <v>0</v>
      </c>
      <c r="N36" s="13">
        <f t="shared" si="0"/>
        <v>0</v>
      </c>
      <c r="O36" s="13">
        <v>0</v>
      </c>
      <c r="P36" s="13"/>
      <c r="Q36" s="13">
        <f t="shared" si="13"/>
        <v>0</v>
      </c>
      <c r="R36" s="13">
        <f t="shared" si="5"/>
        <v>9941.19</v>
      </c>
      <c r="S36" s="13">
        <f t="shared" si="6"/>
        <v>9941.19</v>
      </c>
      <c r="T36" s="13">
        <f t="shared" si="7"/>
        <v>1180437.18</v>
      </c>
      <c r="V36" s="24">
        <f t="shared" si="8"/>
        <v>4.6739779999999996E-3</v>
      </c>
    </row>
    <row r="37" spans="1:22" x14ac:dyDescent="0.25">
      <c r="A37" s="8">
        <f t="shared" si="9"/>
        <v>33</v>
      </c>
      <c r="B37" s="9">
        <v>43763</v>
      </c>
      <c r="C37" s="8" t="s">
        <v>11</v>
      </c>
      <c r="D37" s="8" t="s">
        <v>5</v>
      </c>
      <c r="E37" s="8" t="s">
        <v>11</v>
      </c>
      <c r="F37" s="8" t="s">
        <v>11</v>
      </c>
      <c r="G37" s="10">
        <f t="shared" si="10"/>
        <v>1180437.18</v>
      </c>
      <c r="H37" s="11">
        <f t="shared" si="11"/>
        <v>0.1</v>
      </c>
      <c r="I37" s="12">
        <f t="shared" si="1"/>
        <v>30</v>
      </c>
      <c r="J37" s="13">
        <f t="shared" si="12"/>
        <v>9702.2280712382726</v>
      </c>
      <c r="K37" s="13">
        <f t="shared" si="2"/>
        <v>9702.23</v>
      </c>
      <c r="L37" s="13">
        <f t="shared" si="3"/>
        <v>0</v>
      </c>
      <c r="M37" s="13">
        <f t="shared" si="4"/>
        <v>0</v>
      </c>
      <c r="N37" s="13">
        <f t="shared" si="0"/>
        <v>0</v>
      </c>
      <c r="O37" s="13">
        <v>0</v>
      </c>
      <c r="P37" s="13"/>
      <c r="Q37" s="13">
        <f t="shared" si="13"/>
        <v>0</v>
      </c>
      <c r="R37" s="13">
        <f t="shared" si="5"/>
        <v>9702.23</v>
      </c>
      <c r="S37" s="13">
        <f t="shared" si="6"/>
        <v>9702.23</v>
      </c>
      <c r="T37" s="13">
        <f t="shared" si="7"/>
        <v>1190139.4099999999</v>
      </c>
      <c r="V37" s="24">
        <f t="shared" si="8"/>
        <v>-1.9287620000000001E-3</v>
      </c>
    </row>
    <row r="38" spans="1:22" x14ac:dyDescent="0.25">
      <c r="A38" s="8">
        <f t="shared" si="9"/>
        <v>34</v>
      </c>
      <c r="B38" s="9">
        <v>43794</v>
      </c>
      <c r="C38" s="8" t="s">
        <v>11</v>
      </c>
      <c r="D38" s="8" t="s">
        <v>5</v>
      </c>
      <c r="E38" s="8" t="s">
        <v>11</v>
      </c>
      <c r="F38" s="8" t="s">
        <v>11</v>
      </c>
      <c r="G38" s="10">
        <f t="shared" si="10"/>
        <v>1190139.4099999999</v>
      </c>
      <c r="H38" s="11">
        <f t="shared" si="11"/>
        <v>0.1</v>
      </c>
      <c r="I38" s="12">
        <f t="shared" si="1"/>
        <v>31</v>
      </c>
      <c r="J38" s="13">
        <f t="shared" si="12"/>
        <v>10108.031416443479</v>
      </c>
      <c r="K38" s="13">
        <f t="shared" si="2"/>
        <v>10108.030000000001</v>
      </c>
      <c r="L38" s="13">
        <f t="shared" si="3"/>
        <v>0</v>
      </c>
      <c r="M38" s="13">
        <f t="shared" si="4"/>
        <v>0</v>
      </c>
      <c r="N38" s="13">
        <f t="shared" si="0"/>
        <v>0</v>
      </c>
      <c r="O38" s="13">
        <v>0</v>
      </c>
      <c r="P38" s="13"/>
      <c r="Q38" s="13">
        <f t="shared" si="13"/>
        <v>0</v>
      </c>
      <c r="R38" s="13">
        <f t="shared" si="5"/>
        <v>10108.030000000001</v>
      </c>
      <c r="S38" s="13">
        <f t="shared" si="6"/>
        <v>10108.030000000001</v>
      </c>
      <c r="T38" s="13">
        <f t="shared" si="7"/>
        <v>1200247.44</v>
      </c>
      <c r="V38" s="24">
        <f t="shared" si="8"/>
        <v>1.4164430000000001E-3</v>
      </c>
    </row>
    <row r="39" spans="1:22" x14ac:dyDescent="0.25">
      <c r="A39" s="8">
        <f t="shared" si="9"/>
        <v>35</v>
      </c>
      <c r="B39" s="9">
        <v>43824</v>
      </c>
      <c r="C39" s="8" t="s">
        <v>11</v>
      </c>
      <c r="D39" s="8" t="s">
        <v>5</v>
      </c>
      <c r="E39" s="8" t="s">
        <v>11</v>
      </c>
      <c r="F39" s="8" t="s">
        <v>11</v>
      </c>
      <c r="G39" s="10">
        <f t="shared" si="10"/>
        <v>1200247.44</v>
      </c>
      <c r="H39" s="11">
        <f t="shared" si="11"/>
        <v>0.1</v>
      </c>
      <c r="I39" s="12">
        <f t="shared" si="1"/>
        <v>30</v>
      </c>
      <c r="J39" s="13">
        <f t="shared" si="12"/>
        <v>9865.0488684977954</v>
      </c>
      <c r="K39" s="13">
        <f t="shared" si="2"/>
        <v>9865.0499999999993</v>
      </c>
      <c r="L39" s="13">
        <f t="shared" si="3"/>
        <v>0</v>
      </c>
      <c r="M39" s="13">
        <f t="shared" si="4"/>
        <v>0</v>
      </c>
      <c r="N39" s="13">
        <f t="shared" si="0"/>
        <v>0</v>
      </c>
      <c r="O39" s="13">
        <v>0</v>
      </c>
      <c r="P39" s="13"/>
      <c r="Q39" s="13">
        <f t="shared" si="13"/>
        <v>0</v>
      </c>
      <c r="R39" s="13">
        <f t="shared" si="5"/>
        <v>9865.0499999999993</v>
      </c>
      <c r="S39" s="13">
        <f t="shared" si="6"/>
        <v>9865.0499999999993</v>
      </c>
      <c r="T39" s="13">
        <f t="shared" si="7"/>
        <v>1210112.49</v>
      </c>
      <c r="V39" s="24">
        <f t="shared" si="8"/>
        <v>-1.1315019999999999E-3</v>
      </c>
    </row>
    <row r="40" spans="1:22" x14ac:dyDescent="0.25">
      <c r="A40" s="8">
        <f t="shared" si="9"/>
        <v>36</v>
      </c>
      <c r="B40" s="9">
        <v>43855</v>
      </c>
      <c r="C40" s="8" t="s">
        <v>11</v>
      </c>
      <c r="D40" s="8" t="s">
        <v>5</v>
      </c>
      <c r="E40" s="8" t="s">
        <v>11</v>
      </c>
      <c r="F40" s="8" t="s">
        <v>11</v>
      </c>
      <c r="G40" s="10">
        <f t="shared" si="10"/>
        <v>1210112.49</v>
      </c>
      <c r="H40" s="11">
        <f t="shared" si="11"/>
        <v>0.1</v>
      </c>
      <c r="I40" s="12">
        <f t="shared" si="1"/>
        <v>31</v>
      </c>
      <c r="J40" s="13">
        <f t="shared" si="12"/>
        <v>10277.666591785672</v>
      </c>
      <c r="K40" s="13">
        <f t="shared" si="2"/>
        <v>10277.67</v>
      </c>
      <c r="L40" s="13">
        <f t="shared" si="3"/>
        <v>0</v>
      </c>
      <c r="M40" s="13">
        <f t="shared" si="4"/>
        <v>0</v>
      </c>
      <c r="N40" s="13">
        <f t="shared" si="0"/>
        <v>0</v>
      </c>
      <c r="O40" s="13">
        <v>0</v>
      </c>
      <c r="P40" s="13"/>
      <c r="Q40" s="13">
        <f t="shared" si="13"/>
        <v>0</v>
      </c>
      <c r="R40" s="13">
        <f t="shared" si="5"/>
        <v>10277.67</v>
      </c>
      <c r="S40" s="13">
        <f t="shared" si="6"/>
        <v>10277.67</v>
      </c>
      <c r="T40" s="13">
        <f t="shared" si="7"/>
        <v>1220390.1599999999</v>
      </c>
      <c r="V40" s="24">
        <f t="shared" si="8"/>
        <v>-3.4082140000000001E-3</v>
      </c>
    </row>
    <row r="41" spans="1:22" x14ac:dyDescent="0.25">
      <c r="A41" s="8">
        <f t="shared" si="9"/>
        <v>37</v>
      </c>
      <c r="B41" s="9">
        <v>43886</v>
      </c>
      <c r="C41" s="8" t="s">
        <v>11</v>
      </c>
      <c r="D41" s="8" t="s">
        <v>5</v>
      </c>
      <c r="E41" s="8" t="s">
        <v>11</v>
      </c>
      <c r="F41" s="8" t="s">
        <v>11</v>
      </c>
      <c r="G41" s="10">
        <f t="shared" si="10"/>
        <v>1220390.1599999999</v>
      </c>
      <c r="H41" s="11">
        <f t="shared" si="11"/>
        <v>0.1</v>
      </c>
      <c r="I41" s="12">
        <f t="shared" si="1"/>
        <v>31</v>
      </c>
      <c r="J41" s="13">
        <f t="shared" si="12"/>
        <v>10364.954115073673</v>
      </c>
      <c r="K41" s="13">
        <f t="shared" si="2"/>
        <v>10364.950000000001</v>
      </c>
      <c r="L41" s="13">
        <f t="shared" si="3"/>
        <v>0</v>
      </c>
      <c r="M41" s="13">
        <f t="shared" si="4"/>
        <v>0</v>
      </c>
      <c r="N41" s="13">
        <f t="shared" si="0"/>
        <v>0</v>
      </c>
      <c r="O41" s="13">
        <v>0</v>
      </c>
      <c r="P41" s="13"/>
      <c r="Q41" s="13">
        <f t="shared" si="13"/>
        <v>0</v>
      </c>
      <c r="R41" s="13">
        <f t="shared" si="5"/>
        <v>10364.950000000001</v>
      </c>
      <c r="S41" s="13">
        <f t="shared" si="6"/>
        <v>10364.950000000001</v>
      </c>
      <c r="T41" s="13">
        <f t="shared" si="7"/>
        <v>1230755.1099999999</v>
      </c>
      <c r="V41" s="24">
        <f t="shared" si="8"/>
        <v>4.1150739999999998E-3</v>
      </c>
    </row>
    <row r="42" spans="1:22" x14ac:dyDescent="0.25">
      <c r="A42" s="8">
        <f t="shared" si="9"/>
        <v>38</v>
      </c>
      <c r="B42" s="9">
        <v>43915</v>
      </c>
      <c r="C42" s="8" t="s">
        <v>11</v>
      </c>
      <c r="D42" s="8" t="s">
        <v>5</v>
      </c>
      <c r="E42" s="8" t="s">
        <v>11</v>
      </c>
      <c r="F42" s="8" t="s">
        <v>11</v>
      </c>
      <c r="G42" s="10">
        <f t="shared" si="10"/>
        <v>1230755.1099999999</v>
      </c>
      <c r="H42" s="11">
        <f t="shared" si="11"/>
        <v>0.1</v>
      </c>
      <c r="I42" s="12">
        <f t="shared" si="1"/>
        <v>29</v>
      </c>
      <c r="J42" s="13">
        <f t="shared" si="12"/>
        <v>9778.6063589096175</v>
      </c>
      <c r="K42" s="13">
        <f t="shared" si="2"/>
        <v>9778.61</v>
      </c>
      <c r="L42" s="13">
        <f t="shared" si="3"/>
        <v>0</v>
      </c>
      <c r="M42" s="13">
        <f t="shared" si="4"/>
        <v>0</v>
      </c>
      <c r="N42" s="13">
        <f t="shared" si="0"/>
        <v>0</v>
      </c>
      <c r="O42" s="13">
        <v>0</v>
      </c>
      <c r="P42" s="13"/>
      <c r="Q42" s="13">
        <f t="shared" si="13"/>
        <v>0</v>
      </c>
      <c r="R42" s="13">
        <f t="shared" si="5"/>
        <v>9778.61</v>
      </c>
      <c r="S42" s="13">
        <f t="shared" si="6"/>
        <v>9778.61</v>
      </c>
      <c r="T42" s="13">
        <f t="shared" si="7"/>
        <v>1240533.72</v>
      </c>
      <c r="V42" s="24">
        <f t="shared" si="8"/>
        <v>-3.64109E-3</v>
      </c>
    </row>
    <row r="43" spans="1:22" x14ac:dyDescent="0.25">
      <c r="A43" s="8">
        <f t="shared" si="9"/>
        <v>39</v>
      </c>
      <c r="B43" s="9">
        <v>43946</v>
      </c>
      <c r="C43" s="8" t="s">
        <v>11</v>
      </c>
      <c r="D43" s="8" t="s">
        <v>5</v>
      </c>
      <c r="E43" s="8" t="s">
        <v>11</v>
      </c>
      <c r="F43" s="8" t="s">
        <v>11</v>
      </c>
      <c r="G43" s="10">
        <f t="shared" si="10"/>
        <v>1240533.72</v>
      </c>
      <c r="H43" s="11">
        <f t="shared" si="11"/>
        <v>0.1</v>
      </c>
      <c r="I43" s="12">
        <f t="shared" si="1"/>
        <v>31</v>
      </c>
      <c r="J43" s="13">
        <f t="shared" si="12"/>
        <v>10536.03617260863</v>
      </c>
      <c r="K43" s="13">
        <f t="shared" si="2"/>
        <v>10536.04</v>
      </c>
      <c r="L43" s="13">
        <f t="shared" si="3"/>
        <v>0</v>
      </c>
      <c r="M43" s="13">
        <f t="shared" si="4"/>
        <v>0</v>
      </c>
      <c r="N43" s="13">
        <f t="shared" si="0"/>
        <v>0</v>
      </c>
      <c r="O43" s="13">
        <v>0</v>
      </c>
      <c r="P43" s="13"/>
      <c r="Q43" s="13">
        <f t="shared" si="13"/>
        <v>0</v>
      </c>
      <c r="R43" s="13">
        <f t="shared" si="5"/>
        <v>10536.04</v>
      </c>
      <c r="S43" s="13">
        <f t="shared" si="6"/>
        <v>10536.04</v>
      </c>
      <c r="T43" s="13">
        <f t="shared" si="7"/>
        <v>1251069.76</v>
      </c>
      <c r="V43" s="24">
        <f t="shared" si="8"/>
        <v>-3.8273909999999999E-3</v>
      </c>
    </row>
    <row r="44" spans="1:22" x14ac:dyDescent="0.25">
      <c r="A44" s="8">
        <f t="shared" si="9"/>
        <v>40</v>
      </c>
      <c r="B44" s="9">
        <v>43976</v>
      </c>
      <c r="C44" s="8" t="s">
        <v>11</v>
      </c>
      <c r="D44" s="8" t="s">
        <v>5</v>
      </c>
      <c r="E44" s="8" t="s">
        <v>11</v>
      </c>
      <c r="F44" s="8" t="s">
        <v>11</v>
      </c>
      <c r="G44" s="10">
        <f t="shared" si="10"/>
        <v>1251069.76</v>
      </c>
      <c r="H44" s="11">
        <f t="shared" si="11"/>
        <v>0.1</v>
      </c>
      <c r="I44" s="12">
        <f t="shared" si="1"/>
        <v>30</v>
      </c>
      <c r="J44" s="13">
        <f t="shared" si="12"/>
        <v>10282.761323293933</v>
      </c>
      <c r="K44" s="13">
        <f t="shared" si="2"/>
        <v>10282.76</v>
      </c>
      <c r="L44" s="13">
        <f t="shared" si="3"/>
        <v>0</v>
      </c>
      <c r="M44" s="13">
        <f t="shared" si="4"/>
        <v>0</v>
      </c>
      <c r="N44" s="13">
        <f t="shared" si="0"/>
        <v>0</v>
      </c>
      <c r="O44" s="13">
        <v>0</v>
      </c>
      <c r="P44" s="13"/>
      <c r="Q44" s="13">
        <f t="shared" si="13"/>
        <v>0</v>
      </c>
      <c r="R44" s="13">
        <f t="shared" si="5"/>
        <v>10282.76</v>
      </c>
      <c r="S44" s="13">
        <f t="shared" si="6"/>
        <v>10282.76</v>
      </c>
      <c r="T44" s="13">
        <f t="shared" si="7"/>
        <v>1261352.52</v>
      </c>
      <c r="V44" s="24">
        <f t="shared" si="8"/>
        <v>1.323294E-3</v>
      </c>
    </row>
    <row r="45" spans="1:22" x14ac:dyDescent="0.25">
      <c r="A45" s="8">
        <f t="shared" si="9"/>
        <v>41</v>
      </c>
      <c r="B45" s="9">
        <v>44007</v>
      </c>
      <c r="C45" s="8" t="s">
        <v>11</v>
      </c>
      <c r="D45" s="8" t="s">
        <v>5</v>
      </c>
      <c r="E45" s="8" t="s">
        <v>11</v>
      </c>
      <c r="F45" s="8" t="s">
        <v>11</v>
      </c>
      <c r="G45" s="10">
        <f t="shared" si="10"/>
        <v>1261352.52</v>
      </c>
      <c r="H45" s="11">
        <f t="shared" si="11"/>
        <v>0.1</v>
      </c>
      <c r="I45" s="12">
        <f t="shared" si="1"/>
        <v>31</v>
      </c>
      <c r="J45" s="13">
        <f t="shared" si="12"/>
        <v>10712.858342472084</v>
      </c>
      <c r="K45" s="13">
        <f t="shared" si="2"/>
        <v>10712.86</v>
      </c>
      <c r="L45" s="13">
        <f t="shared" si="3"/>
        <v>0</v>
      </c>
      <c r="M45" s="13">
        <f t="shared" si="4"/>
        <v>0</v>
      </c>
      <c r="N45" s="13">
        <f t="shared" si="0"/>
        <v>0</v>
      </c>
      <c r="O45" s="13">
        <v>0</v>
      </c>
      <c r="P45" s="13"/>
      <c r="Q45" s="13">
        <f t="shared" si="13"/>
        <v>0</v>
      </c>
      <c r="R45" s="13">
        <f t="shared" si="5"/>
        <v>10712.86</v>
      </c>
      <c r="S45" s="13">
        <f t="shared" si="6"/>
        <v>10712.86</v>
      </c>
      <c r="T45" s="13">
        <f t="shared" si="7"/>
        <v>1272065.3800000001</v>
      </c>
      <c r="V45" s="24">
        <f t="shared" si="8"/>
        <v>-1.6575279999999999E-3</v>
      </c>
    </row>
    <row r="46" spans="1:22" x14ac:dyDescent="0.25">
      <c r="A46" s="8">
        <f t="shared" si="9"/>
        <v>42</v>
      </c>
      <c r="B46" s="9">
        <v>44037</v>
      </c>
      <c r="C46" s="8" t="s">
        <v>11</v>
      </c>
      <c r="D46" s="8" t="s">
        <v>5</v>
      </c>
      <c r="E46" s="8" t="s">
        <v>11</v>
      </c>
      <c r="F46" s="8" t="s">
        <v>11</v>
      </c>
      <c r="G46" s="10">
        <f t="shared" si="10"/>
        <v>1272065.3800000001</v>
      </c>
      <c r="H46" s="11">
        <f t="shared" si="11"/>
        <v>0.1</v>
      </c>
      <c r="I46" s="12">
        <f t="shared" si="1"/>
        <v>30</v>
      </c>
      <c r="J46" s="13">
        <f t="shared" si="12"/>
        <v>10455.33023288296</v>
      </c>
      <c r="K46" s="13">
        <f t="shared" si="2"/>
        <v>10455.33</v>
      </c>
      <c r="L46" s="13">
        <f t="shared" si="3"/>
        <v>0</v>
      </c>
      <c r="M46" s="13">
        <f t="shared" si="4"/>
        <v>0</v>
      </c>
      <c r="N46" s="13">
        <f t="shared" si="0"/>
        <v>0</v>
      </c>
      <c r="O46" s="13">
        <v>0</v>
      </c>
      <c r="P46" s="13"/>
      <c r="Q46" s="13">
        <f t="shared" si="13"/>
        <v>0</v>
      </c>
      <c r="R46" s="13">
        <f t="shared" si="5"/>
        <v>10455.33</v>
      </c>
      <c r="S46" s="13">
        <f t="shared" si="6"/>
        <v>10455.33</v>
      </c>
      <c r="T46" s="13">
        <f t="shared" si="7"/>
        <v>1282520.7100000002</v>
      </c>
      <c r="V46" s="24">
        <f t="shared" si="8"/>
        <v>2.32883E-4</v>
      </c>
    </row>
    <row r="47" spans="1:22" x14ac:dyDescent="0.25">
      <c r="A47" s="8">
        <f t="shared" si="9"/>
        <v>43</v>
      </c>
      <c r="B47" s="9">
        <v>44068</v>
      </c>
      <c r="C47" s="8" t="s">
        <v>11</v>
      </c>
      <c r="D47" s="8" t="s">
        <v>5</v>
      </c>
      <c r="E47" s="8" t="s">
        <v>11</v>
      </c>
      <c r="F47" s="8" t="s">
        <v>11</v>
      </c>
      <c r="G47" s="10">
        <f t="shared" si="10"/>
        <v>1282520.7100000002</v>
      </c>
      <c r="H47" s="11">
        <f t="shared" si="11"/>
        <v>0.1</v>
      </c>
      <c r="I47" s="12">
        <f t="shared" si="1"/>
        <v>31</v>
      </c>
      <c r="J47" s="13">
        <f t="shared" si="12"/>
        <v>10892.641879458344</v>
      </c>
      <c r="K47" s="13">
        <f t="shared" si="2"/>
        <v>10892.64</v>
      </c>
      <c r="L47" s="13">
        <f t="shared" si="3"/>
        <v>0</v>
      </c>
      <c r="M47" s="13">
        <f t="shared" si="4"/>
        <v>0</v>
      </c>
      <c r="N47" s="13">
        <f t="shared" si="0"/>
        <v>0</v>
      </c>
      <c r="O47" s="13">
        <v>0</v>
      </c>
      <c r="P47" s="13"/>
      <c r="Q47" s="13">
        <f t="shared" si="13"/>
        <v>0</v>
      </c>
      <c r="R47" s="13">
        <f t="shared" si="5"/>
        <v>10892.64</v>
      </c>
      <c r="S47" s="13">
        <f t="shared" si="6"/>
        <v>10892.64</v>
      </c>
      <c r="T47" s="13">
        <f t="shared" si="7"/>
        <v>1293413.3500000001</v>
      </c>
      <c r="V47" s="24">
        <f t="shared" si="8"/>
        <v>1.8794580000000001E-3</v>
      </c>
    </row>
    <row r="48" spans="1:22" x14ac:dyDescent="0.25">
      <c r="A48" s="8">
        <f t="shared" si="9"/>
        <v>44</v>
      </c>
      <c r="B48" s="9">
        <v>44099</v>
      </c>
      <c r="C48" s="8" t="s">
        <v>11</v>
      </c>
      <c r="D48" s="8" t="s">
        <v>5</v>
      </c>
      <c r="E48" s="8" t="s">
        <v>11</v>
      </c>
      <c r="F48" s="8" t="s">
        <v>11</v>
      </c>
      <c r="G48" s="10">
        <f t="shared" si="10"/>
        <v>1293413.3500000001</v>
      </c>
      <c r="H48" s="11">
        <f t="shared" si="11"/>
        <v>0.1</v>
      </c>
      <c r="I48" s="12">
        <f t="shared" si="1"/>
        <v>31</v>
      </c>
      <c r="J48" s="13">
        <f t="shared" si="12"/>
        <v>10985.156358910055</v>
      </c>
      <c r="K48" s="13">
        <f t="shared" si="2"/>
        <v>10985.16</v>
      </c>
      <c r="L48" s="13">
        <f t="shared" si="3"/>
        <v>0</v>
      </c>
      <c r="M48" s="13">
        <f t="shared" si="4"/>
        <v>0</v>
      </c>
      <c r="N48" s="13">
        <f t="shared" si="0"/>
        <v>0</v>
      </c>
      <c r="O48" s="13">
        <v>0</v>
      </c>
      <c r="P48" s="13"/>
      <c r="Q48" s="13">
        <f t="shared" si="13"/>
        <v>0</v>
      </c>
      <c r="R48" s="13">
        <f t="shared" si="5"/>
        <v>10985.16</v>
      </c>
      <c r="S48" s="13">
        <f t="shared" si="6"/>
        <v>10985.16</v>
      </c>
      <c r="T48" s="13">
        <f t="shared" si="7"/>
        <v>1304398.51</v>
      </c>
      <c r="V48" s="24">
        <f t="shared" si="8"/>
        <v>-3.64109E-3</v>
      </c>
    </row>
    <row r="49" spans="1:22" x14ac:dyDescent="0.25">
      <c r="A49" s="8">
        <f t="shared" si="9"/>
        <v>45</v>
      </c>
      <c r="B49" s="9">
        <v>44129</v>
      </c>
      <c r="C49" s="8" t="s">
        <v>11</v>
      </c>
      <c r="D49" s="8" t="s">
        <v>5</v>
      </c>
      <c r="E49" s="8" t="s">
        <v>11</v>
      </c>
      <c r="F49" s="8" t="s">
        <v>11</v>
      </c>
      <c r="G49" s="10">
        <f t="shared" si="10"/>
        <v>1304398.51</v>
      </c>
      <c r="H49" s="11">
        <f t="shared" si="11"/>
        <v>0.1</v>
      </c>
      <c r="I49" s="12">
        <f t="shared" si="1"/>
        <v>30</v>
      </c>
      <c r="J49" s="13">
        <f t="shared" si="12"/>
        <v>10721.080002745617</v>
      </c>
      <c r="K49" s="13">
        <f t="shared" si="2"/>
        <v>10721.08</v>
      </c>
      <c r="L49" s="13">
        <f t="shared" si="3"/>
        <v>0</v>
      </c>
      <c r="M49" s="13">
        <f t="shared" si="4"/>
        <v>0</v>
      </c>
      <c r="N49" s="13">
        <f t="shared" si="0"/>
        <v>0</v>
      </c>
      <c r="O49" s="13">
        <v>0</v>
      </c>
      <c r="P49" s="13"/>
      <c r="Q49" s="13">
        <f t="shared" si="13"/>
        <v>0</v>
      </c>
      <c r="R49" s="13">
        <f t="shared" si="5"/>
        <v>10721.08</v>
      </c>
      <c r="S49" s="13">
        <f t="shared" si="6"/>
        <v>10721.08</v>
      </c>
      <c r="T49" s="13">
        <f t="shared" si="7"/>
        <v>1315119.5900000001</v>
      </c>
      <c r="V49" s="24">
        <f t="shared" si="8"/>
        <v>2.7460000000000001E-6</v>
      </c>
    </row>
    <row r="50" spans="1:22" x14ac:dyDescent="0.25">
      <c r="A50" s="8">
        <f t="shared" si="9"/>
        <v>46</v>
      </c>
      <c r="B50" s="9">
        <v>44160</v>
      </c>
      <c r="C50" s="8" t="s">
        <v>11</v>
      </c>
      <c r="D50" s="8" t="s">
        <v>5</v>
      </c>
      <c r="E50" s="8" t="s">
        <v>11</v>
      </c>
      <c r="F50" s="8" t="s">
        <v>11</v>
      </c>
      <c r="G50" s="10">
        <f t="shared" si="10"/>
        <v>1315119.5900000001</v>
      </c>
      <c r="H50" s="11">
        <f t="shared" si="11"/>
        <v>0.1</v>
      </c>
      <c r="I50" s="12">
        <f t="shared" si="1"/>
        <v>31</v>
      </c>
      <c r="J50" s="13">
        <f t="shared" si="12"/>
        <v>11169.508849321342</v>
      </c>
      <c r="K50" s="13">
        <f t="shared" si="2"/>
        <v>11169.51</v>
      </c>
      <c r="L50" s="13">
        <f t="shared" si="3"/>
        <v>0</v>
      </c>
      <c r="M50" s="13">
        <f t="shared" si="4"/>
        <v>0</v>
      </c>
      <c r="N50" s="13">
        <f t="shared" si="0"/>
        <v>0</v>
      </c>
      <c r="O50" s="13">
        <v>0</v>
      </c>
      <c r="P50" s="13"/>
      <c r="Q50" s="13">
        <f t="shared" si="13"/>
        <v>0</v>
      </c>
      <c r="R50" s="13">
        <f t="shared" si="5"/>
        <v>11169.51</v>
      </c>
      <c r="S50" s="13">
        <f t="shared" si="6"/>
        <v>11169.51</v>
      </c>
      <c r="T50" s="13">
        <f t="shared" si="7"/>
        <v>1326289.1000000001</v>
      </c>
      <c r="V50" s="24">
        <f t="shared" si="8"/>
        <v>-1.1506789999999999E-3</v>
      </c>
    </row>
    <row r="51" spans="1:22" x14ac:dyDescent="0.25">
      <c r="A51" s="8">
        <f t="shared" si="9"/>
        <v>47</v>
      </c>
      <c r="B51" s="9">
        <v>44190</v>
      </c>
      <c r="C51" s="8" t="s">
        <v>11</v>
      </c>
      <c r="D51" s="8" t="s">
        <v>5</v>
      </c>
      <c r="E51" s="8" t="s">
        <v>11</v>
      </c>
      <c r="F51" s="8" t="s">
        <v>11</v>
      </c>
      <c r="G51" s="10">
        <f t="shared" si="10"/>
        <v>1326289.1000000001</v>
      </c>
      <c r="H51" s="11">
        <f t="shared" si="11"/>
        <v>0.1</v>
      </c>
      <c r="I51" s="12">
        <f t="shared" si="1"/>
        <v>30</v>
      </c>
      <c r="J51" s="13">
        <f t="shared" si="12"/>
        <v>10901.005150690864</v>
      </c>
      <c r="K51" s="13">
        <f t="shared" si="2"/>
        <v>10901.01</v>
      </c>
      <c r="L51" s="13">
        <f t="shared" si="3"/>
        <v>0</v>
      </c>
      <c r="M51" s="13">
        <f t="shared" si="4"/>
        <v>0</v>
      </c>
      <c r="N51" s="13">
        <f t="shared" si="0"/>
        <v>0</v>
      </c>
      <c r="O51" s="13">
        <v>0</v>
      </c>
      <c r="P51" s="13"/>
      <c r="Q51" s="13">
        <f t="shared" si="13"/>
        <v>0</v>
      </c>
      <c r="R51" s="13">
        <f t="shared" si="5"/>
        <v>10901.01</v>
      </c>
      <c r="S51" s="13">
        <f t="shared" si="6"/>
        <v>10901.01</v>
      </c>
      <c r="T51" s="13">
        <f t="shared" si="7"/>
        <v>1337190.1100000001</v>
      </c>
      <c r="V51" s="24">
        <f t="shared" si="8"/>
        <v>-4.8493090000000004E-3</v>
      </c>
    </row>
    <row r="52" spans="1:22" x14ac:dyDescent="0.25">
      <c r="A52" s="8">
        <f t="shared" si="9"/>
        <v>48</v>
      </c>
      <c r="B52" s="9">
        <v>44221</v>
      </c>
      <c r="C52" s="8" t="s">
        <v>11</v>
      </c>
      <c r="D52" s="8" t="s">
        <v>5</v>
      </c>
      <c r="E52" s="8" t="s">
        <v>5</v>
      </c>
      <c r="F52" s="8" t="s">
        <v>5</v>
      </c>
      <c r="G52" s="10">
        <f t="shared" si="10"/>
        <v>1337190.1100000001</v>
      </c>
      <c r="H52" s="11">
        <f t="shared" si="11"/>
        <v>0.1</v>
      </c>
      <c r="I52" s="12">
        <f t="shared" si="1"/>
        <v>31</v>
      </c>
      <c r="J52" s="13">
        <f t="shared" si="12"/>
        <v>11356.952249321139</v>
      </c>
      <c r="K52" s="13">
        <f t="shared" si="2"/>
        <v>11356.95</v>
      </c>
      <c r="L52" s="13">
        <f>K52+R51-S51</f>
        <v>11356.949999999999</v>
      </c>
      <c r="M52" s="13">
        <f>T51</f>
        <v>1337190.1100000001</v>
      </c>
      <c r="N52" s="13">
        <f>M52+L52</f>
        <v>1348547.06</v>
      </c>
      <c r="O52" s="13">
        <v>0</v>
      </c>
      <c r="P52" s="13"/>
      <c r="Q52" s="13">
        <f t="shared" si="13"/>
        <v>0</v>
      </c>
      <c r="R52" s="13">
        <f t="shared" si="5"/>
        <v>0</v>
      </c>
      <c r="S52" s="13">
        <f t="shared" si="6"/>
        <v>0</v>
      </c>
      <c r="T52" s="13">
        <f t="shared" si="7"/>
        <v>0</v>
      </c>
    </row>
    <row r="53" spans="1:22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6">
        <f>SUM(J3:J52)</f>
        <v>452656.65266322694</v>
      </c>
      <c r="K53" s="16"/>
      <c r="L53" s="16">
        <f>SUM(L3:L52)</f>
        <v>115466.54</v>
      </c>
      <c r="M53" s="16">
        <f>SUM(M3:M52)</f>
        <v>1337190.1100000001</v>
      </c>
      <c r="N53" s="16">
        <f>SUM(N3:N52)</f>
        <v>1452656.6500000001</v>
      </c>
      <c r="O53" s="15"/>
      <c r="P53" s="15"/>
      <c r="Q53" s="16">
        <f>SUM(Q3:Q52)</f>
        <v>10000</v>
      </c>
      <c r="R53" s="15"/>
      <c r="S53" s="16">
        <f>SUM(S3:S52)</f>
        <v>337190.1100000001</v>
      </c>
      <c r="T53" s="15"/>
    </row>
  </sheetData>
  <dataValidations count="2">
    <dataValidation type="list" allowBlank="1" showInputMessage="1" showErrorMessage="1" sqref="H1">
      <formula1>"PD,AD"</formula1>
    </dataValidation>
    <dataValidation type="list" allowBlank="1" showInputMessage="1" showErrorMessage="1" sqref="S1">
      <formula1>"DD, PS, FI, ET, NI"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"/>
  <sheetViews>
    <sheetView workbookViewId="0">
      <pane ySplit="2" topLeftCell="A3" activePane="bottomLeft" state="frozen"/>
      <selection pane="bottomLeft" activeCell="A20" sqref="A20"/>
    </sheetView>
  </sheetViews>
  <sheetFormatPr defaultRowHeight="15" x14ac:dyDescent="0.25"/>
  <cols>
    <col min="1" max="1" width="5.5703125" style="1" bestFit="1" customWidth="1"/>
    <col min="2" max="2" width="10.140625" style="1" bestFit="1" customWidth="1"/>
    <col min="3" max="3" width="6.140625" style="1" bestFit="1" customWidth="1"/>
    <col min="4" max="4" width="4.28515625" style="1" bestFit="1" customWidth="1"/>
    <col min="5" max="5" width="7" style="1" bestFit="1" customWidth="1"/>
    <col min="6" max="6" width="4.42578125" style="1" bestFit="1" customWidth="1"/>
    <col min="7" max="7" width="13.7109375" style="1" bestFit="1" customWidth="1"/>
    <col min="8" max="8" width="7.140625" style="1" bestFit="1" customWidth="1"/>
    <col min="9" max="9" width="5.140625" style="1" bestFit="1" customWidth="1"/>
    <col min="10" max="10" width="18" style="1" bestFit="1" customWidth="1"/>
    <col min="11" max="11" width="18" style="1" customWidth="1"/>
    <col min="12" max="12" width="13.28515625" style="1" bestFit="1" customWidth="1"/>
    <col min="13" max="14" width="12.5703125" style="1" bestFit="1" customWidth="1"/>
    <col min="15" max="15" width="13.5703125" style="1" bestFit="1" customWidth="1"/>
    <col min="16" max="16" width="11" style="1" bestFit="1" customWidth="1"/>
    <col min="17" max="17" width="11" style="1" customWidth="1"/>
    <col min="18" max="18" width="11.140625" style="1" bestFit="1" customWidth="1"/>
    <col min="19" max="19" width="11" style="1" bestFit="1" customWidth="1"/>
    <col min="20" max="20" width="12.5703125" style="1" bestFit="1" customWidth="1"/>
    <col min="21" max="21" width="9.140625" style="1"/>
    <col min="22" max="22" width="10.7109375" style="1" bestFit="1" customWidth="1"/>
    <col min="23" max="16384" width="9.140625" style="1"/>
  </cols>
  <sheetData>
    <row r="1" spans="1:22" x14ac:dyDescent="0.25">
      <c r="G1" s="1" t="s">
        <v>21</v>
      </c>
      <c r="H1" s="17" t="s">
        <v>26</v>
      </c>
      <c r="J1" s="1" t="s">
        <v>18</v>
      </c>
      <c r="N1" s="3">
        <v>107354.31</v>
      </c>
      <c r="O1" s="5">
        <f>N1-N52</f>
        <v>-1020241.5200000003</v>
      </c>
      <c r="Q1" s="3" t="s">
        <v>22</v>
      </c>
      <c r="R1" s="3">
        <v>10000</v>
      </c>
      <c r="S1" s="17" t="s">
        <v>23</v>
      </c>
      <c r="T1" s="4">
        <f>ROUND(IF(S1="FI",R1,IF(S1="NI",R1/5,IF(S1="ET",R1/48,0))),2)</f>
        <v>0</v>
      </c>
    </row>
    <row r="2" spans="1:22" s="2" customFormat="1" x14ac:dyDescent="0.25">
      <c r="A2" s="6" t="s">
        <v>3</v>
      </c>
      <c r="B2" s="7" t="s">
        <v>0</v>
      </c>
      <c r="C2" s="7" t="s">
        <v>19</v>
      </c>
      <c r="D2" s="7" t="s">
        <v>6</v>
      </c>
      <c r="E2" s="7" t="s">
        <v>13</v>
      </c>
      <c r="F2" s="7" t="s">
        <v>7</v>
      </c>
      <c r="G2" s="7" t="s">
        <v>14</v>
      </c>
      <c r="H2" s="7" t="s">
        <v>2</v>
      </c>
      <c r="I2" s="7" t="s">
        <v>1</v>
      </c>
      <c r="J2" s="7" t="s">
        <v>15</v>
      </c>
      <c r="K2" s="7" t="s">
        <v>28</v>
      </c>
      <c r="L2" s="7" t="s">
        <v>16</v>
      </c>
      <c r="M2" s="7" t="s">
        <v>10</v>
      </c>
      <c r="N2" s="7" t="s">
        <v>9</v>
      </c>
      <c r="O2" s="7" t="s">
        <v>8</v>
      </c>
      <c r="P2" s="7" t="s">
        <v>20</v>
      </c>
      <c r="Q2" s="7" t="s">
        <v>24</v>
      </c>
      <c r="R2" s="7" t="s">
        <v>17</v>
      </c>
      <c r="S2" s="7" t="s">
        <v>25</v>
      </c>
      <c r="T2" s="7" t="s">
        <v>4</v>
      </c>
      <c r="V2" s="2" t="s">
        <v>29</v>
      </c>
    </row>
    <row r="3" spans="1:22" x14ac:dyDescent="0.25">
      <c r="A3" s="8">
        <v>0</v>
      </c>
      <c r="B3" s="9">
        <v>42745</v>
      </c>
      <c r="C3" s="9"/>
      <c r="D3" s="8" t="s">
        <v>11</v>
      </c>
      <c r="E3" s="8" t="s">
        <v>11</v>
      </c>
      <c r="F3" s="8" t="s">
        <v>11</v>
      </c>
      <c r="G3" s="10">
        <v>0</v>
      </c>
      <c r="H3" s="11">
        <v>0.1</v>
      </c>
      <c r="I3" s="12">
        <v>0</v>
      </c>
      <c r="J3" s="13">
        <v>0</v>
      </c>
      <c r="K3" s="13"/>
      <c r="L3" s="13">
        <v>0</v>
      </c>
      <c r="M3" s="13">
        <v>0</v>
      </c>
      <c r="N3" s="13">
        <f>IF(F3&lt;&gt;"Y",0,IF(A3=24,(G3+L3),#REF!))</f>
        <v>0</v>
      </c>
      <c r="O3" s="13">
        <v>1100000</v>
      </c>
      <c r="P3" s="13">
        <v>100000</v>
      </c>
      <c r="Q3" s="13">
        <v>0</v>
      </c>
      <c r="R3" s="13">
        <v>0</v>
      </c>
      <c r="S3" s="13">
        <f>IF(D3="Y",R3,0)</f>
        <v>0</v>
      </c>
      <c r="T3" s="13">
        <f>IF(S1="PS",O3-P3+R1,O3-P3)</f>
        <v>1000000</v>
      </c>
    </row>
    <row r="4" spans="1:22" x14ac:dyDescent="0.25">
      <c r="A4" s="18" t="s">
        <v>12</v>
      </c>
      <c r="B4" s="19">
        <v>42745</v>
      </c>
      <c r="C4" s="19" t="s">
        <v>11</v>
      </c>
      <c r="D4" s="18" t="s">
        <v>11</v>
      </c>
      <c r="E4" s="18" t="s">
        <v>11</v>
      </c>
      <c r="F4" s="18" t="s">
        <v>11</v>
      </c>
      <c r="G4" s="25">
        <f>T3</f>
        <v>1000000</v>
      </c>
      <c r="H4" s="21">
        <f>H3</f>
        <v>0.1</v>
      </c>
      <c r="I4" s="22">
        <f>IF($H$1="PD",(360*(YEAR(B4)-YEAR(B3)))+(30*(MONTH(B4)-MONTH(B3)))+(DAY(B4)-DAY(B3)),B4-B3)</f>
        <v>0</v>
      </c>
      <c r="J4" s="23">
        <f>G4*H3*I4/365</f>
        <v>0</v>
      </c>
      <c r="K4" s="23">
        <f>ROUND(J4,2)</f>
        <v>0</v>
      </c>
      <c r="L4" s="23">
        <f>IF(F4="N",IF(E4="Y",K4+R3-S3,0),IF(N4&gt;=(K4+R3-S3),(K4+R3-S3),N4))</f>
        <v>0</v>
      </c>
      <c r="M4" s="23">
        <f>N4-L4</f>
        <v>0</v>
      </c>
      <c r="N4" s="23">
        <f t="shared" ref="N4:N51" si="0">IF(F4="Y",$N$1,L4)</f>
        <v>0</v>
      </c>
      <c r="O4" s="23">
        <v>0</v>
      </c>
      <c r="P4" s="23"/>
      <c r="Q4" s="23">
        <v>0</v>
      </c>
      <c r="R4" s="23">
        <f>R3-S3+K4-L4</f>
        <v>0</v>
      </c>
      <c r="S4" s="23">
        <f>IF(D4="Y",R4,0)</f>
        <v>0</v>
      </c>
      <c r="T4" s="23">
        <f>T3-M4+O4+S4-P4</f>
        <v>1000000</v>
      </c>
      <c r="V4" s="24">
        <f>ROUND(J4-K4,9)</f>
        <v>0</v>
      </c>
    </row>
    <row r="5" spans="1:22" x14ac:dyDescent="0.25">
      <c r="A5" s="18">
        <v>1</v>
      </c>
      <c r="B5" s="19">
        <v>42791</v>
      </c>
      <c r="C5" s="19" t="s">
        <v>5</v>
      </c>
      <c r="D5" s="18" t="s">
        <v>5</v>
      </c>
      <c r="E5" s="18" t="s">
        <v>11</v>
      </c>
      <c r="F5" s="18" t="s">
        <v>11</v>
      </c>
      <c r="G5" s="25">
        <f>T4</f>
        <v>1000000</v>
      </c>
      <c r="H5" s="21">
        <f>H4</f>
        <v>0.1</v>
      </c>
      <c r="I5" s="22">
        <f t="shared" ref="I5:I52" si="1">IF($H$1="PD",(360*(YEAR(B5)-YEAR(B4)))+(30*(MONTH(B5)-MONTH(B4)))+(DAY(B5)-DAY(B4)),B5-B4)</f>
        <v>46</v>
      </c>
      <c r="J5" s="23">
        <f>(G5*H4*I5/365)+V4</f>
        <v>12602.739726027397</v>
      </c>
      <c r="K5" s="23">
        <f t="shared" ref="K5:K52" si="2">ROUND(J5,2)</f>
        <v>12602.74</v>
      </c>
      <c r="L5" s="23">
        <f t="shared" ref="L5:L51" si="3">IF(F5="N",IF(E5="Y",K5+R4-S4,0),IF(N5&gt;=(K5+R4-S4),(K5+R4-S4),N5))</f>
        <v>0</v>
      </c>
      <c r="M5" s="23">
        <f t="shared" ref="M5:M51" si="4">N5-L5</f>
        <v>0</v>
      </c>
      <c r="N5" s="23">
        <f t="shared" si="0"/>
        <v>0</v>
      </c>
      <c r="O5" s="23">
        <v>0</v>
      </c>
      <c r="P5" s="23"/>
      <c r="Q5" s="23">
        <f>IF(S1="FI",R1,T1)</f>
        <v>0</v>
      </c>
      <c r="R5" s="23">
        <f t="shared" ref="R5:R52" si="5">R4-S4+K5-L5</f>
        <v>12602.74</v>
      </c>
      <c r="S5" s="23">
        <f t="shared" ref="S5:S52" si="6">IF(D5="Y",R5,0)</f>
        <v>12602.74</v>
      </c>
      <c r="T5" s="23">
        <f t="shared" ref="T5:T52" si="7">T4-M5+O5+S5-P5</f>
        <v>1012602.74</v>
      </c>
      <c r="V5" s="24">
        <f t="shared" ref="V5:V51" si="8">ROUND(J5-K5,9)</f>
        <v>-2.73973E-4</v>
      </c>
    </row>
    <row r="6" spans="1:22" x14ac:dyDescent="0.25">
      <c r="A6" s="18">
        <f t="shared" ref="A6:A52" si="9">A5+1</f>
        <v>2</v>
      </c>
      <c r="B6" s="19">
        <v>42819</v>
      </c>
      <c r="C6" s="19" t="s">
        <v>5</v>
      </c>
      <c r="D6" s="18" t="s">
        <v>5</v>
      </c>
      <c r="E6" s="18" t="s">
        <v>11</v>
      </c>
      <c r="F6" s="18" t="s">
        <v>11</v>
      </c>
      <c r="G6" s="25">
        <f t="shared" ref="G6:G52" si="10">T5</f>
        <v>1012602.74</v>
      </c>
      <c r="H6" s="21">
        <f t="shared" ref="H6:H52" si="11">H5</f>
        <v>0.1</v>
      </c>
      <c r="I6" s="22">
        <f t="shared" si="1"/>
        <v>28</v>
      </c>
      <c r="J6" s="23">
        <f t="shared" ref="J6:J52" si="12">(G6*H5*I6/365)+V5</f>
        <v>7767.9111561639875</v>
      </c>
      <c r="K6" s="23">
        <f t="shared" si="2"/>
        <v>7767.91</v>
      </c>
      <c r="L6" s="23">
        <f t="shared" si="3"/>
        <v>0</v>
      </c>
      <c r="M6" s="23">
        <f t="shared" si="4"/>
        <v>0</v>
      </c>
      <c r="N6" s="23">
        <f t="shared" si="0"/>
        <v>0</v>
      </c>
      <c r="O6" s="23">
        <v>0</v>
      </c>
      <c r="P6" s="23"/>
      <c r="Q6" s="23">
        <f>IF(OR($S$1="NI",$S$1="ET"),$T$1,0)</f>
        <v>0</v>
      </c>
      <c r="R6" s="23">
        <f t="shared" si="5"/>
        <v>7767.91</v>
      </c>
      <c r="S6" s="23">
        <f t="shared" si="6"/>
        <v>7767.91</v>
      </c>
      <c r="T6" s="23">
        <f t="shared" si="7"/>
        <v>1020370.65</v>
      </c>
      <c r="V6" s="24">
        <f t="shared" si="8"/>
        <v>1.1561640000000001E-3</v>
      </c>
    </row>
    <row r="7" spans="1:22" x14ac:dyDescent="0.25">
      <c r="A7" s="18">
        <f t="shared" si="9"/>
        <v>3</v>
      </c>
      <c r="B7" s="19">
        <v>42850</v>
      </c>
      <c r="C7" s="19" t="s">
        <v>5</v>
      </c>
      <c r="D7" s="18" t="s">
        <v>5</v>
      </c>
      <c r="E7" s="18" t="s">
        <v>11</v>
      </c>
      <c r="F7" s="18" t="s">
        <v>11</v>
      </c>
      <c r="G7" s="25">
        <f t="shared" si="10"/>
        <v>1020370.65</v>
      </c>
      <c r="H7" s="21">
        <f t="shared" si="11"/>
        <v>0.1</v>
      </c>
      <c r="I7" s="22">
        <f t="shared" si="1"/>
        <v>31</v>
      </c>
      <c r="J7" s="23">
        <f t="shared" si="12"/>
        <v>8666.1628410955072</v>
      </c>
      <c r="K7" s="23">
        <f t="shared" si="2"/>
        <v>8666.16</v>
      </c>
      <c r="L7" s="23">
        <f t="shared" si="3"/>
        <v>0</v>
      </c>
      <c r="M7" s="23">
        <f t="shared" si="4"/>
        <v>0</v>
      </c>
      <c r="N7" s="23">
        <f t="shared" si="0"/>
        <v>0</v>
      </c>
      <c r="O7" s="23">
        <v>0</v>
      </c>
      <c r="P7" s="23"/>
      <c r="Q7" s="23">
        <f>IF(OR($S$1="NI",$S$1="ET"),$T$1,0)</f>
        <v>0</v>
      </c>
      <c r="R7" s="23">
        <f t="shared" si="5"/>
        <v>8666.16</v>
      </c>
      <c r="S7" s="23">
        <f t="shared" si="6"/>
        <v>8666.16</v>
      </c>
      <c r="T7" s="23">
        <f t="shared" si="7"/>
        <v>1029036.81</v>
      </c>
      <c r="V7" s="24">
        <f t="shared" si="8"/>
        <v>2.841096E-3</v>
      </c>
    </row>
    <row r="8" spans="1:22" x14ac:dyDescent="0.25">
      <c r="A8" s="18">
        <f t="shared" si="9"/>
        <v>4</v>
      </c>
      <c r="B8" s="19">
        <v>42880</v>
      </c>
      <c r="C8" s="19" t="s">
        <v>5</v>
      </c>
      <c r="D8" s="18" t="s">
        <v>5</v>
      </c>
      <c r="E8" s="18" t="s">
        <v>11</v>
      </c>
      <c r="F8" s="18" t="s">
        <v>11</v>
      </c>
      <c r="G8" s="25">
        <f t="shared" si="10"/>
        <v>1029036.81</v>
      </c>
      <c r="H8" s="21">
        <f t="shared" si="11"/>
        <v>0.1</v>
      </c>
      <c r="I8" s="22">
        <f t="shared" si="1"/>
        <v>30</v>
      </c>
      <c r="J8" s="23">
        <f t="shared" si="12"/>
        <v>8457.8396356165485</v>
      </c>
      <c r="K8" s="23">
        <f t="shared" si="2"/>
        <v>8457.84</v>
      </c>
      <c r="L8" s="23">
        <f t="shared" si="3"/>
        <v>0</v>
      </c>
      <c r="M8" s="23">
        <f t="shared" si="4"/>
        <v>0</v>
      </c>
      <c r="N8" s="23">
        <f t="shared" si="0"/>
        <v>0</v>
      </c>
      <c r="O8" s="23">
        <v>0</v>
      </c>
      <c r="P8" s="23"/>
      <c r="Q8" s="23">
        <f>IF(OR($S$1="NI",$S$1="ET"),$T$1,0)</f>
        <v>0</v>
      </c>
      <c r="R8" s="23">
        <f t="shared" si="5"/>
        <v>8457.84</v>
      </c>
      <c r="S8" s="23">
        <f t="shared" si="6"/>
        <v>8457.84</v>
      </c>
      <c r="T8" s="23">
        <f t="shared" si="7"/>
        <v>1037494.65</v>
      </c>
      <c r="V8" s="24">
        <f t="shared" si="8"/>
        <v>-3.6438300000000002E-4</v>
      </c>
    </row>
    <row r="9" spans="1:22" x14ac:dyDescent="0.25">
      <c r="A9" s="18">
        <f t="shared" si="9"/>
        <v>5</v>
      </c>
      <c r="B9" s="19">
        <v>42911</v>
      </c>
      <c r="C9" s="19" t="s">
        <v>5</v>
      </c>
      <c r="D9" s="18" t="s">
        <v>5</v>
      </c>
      <c r="E9" s="18" t="s">
        <v>11</v>
      </c>
      <c r="F9" s="18" t="s">
        <v>11</v>
      </c>
      <c r="G9" s="25">
        <f t="shared" si="10"/>
        <v>1037494.65</v>
      </c>
      <c r="H9" s="21">
        <f t="shared" si="11"/>
        <v>0.1</v>
      </c>
      <c r="I9" s="22">
        <f t="shared" si="1"/>
        <v>31</v>
      </c>
      <c r="J9" s="23">
        <f t="shared" si="12"/>
        <v>8811.5980328772748</v>
      </c>
      <c r="K9" s="23">
        <f t="shared" si="2"/>
        <v>8811.6</v>
      </c>
      <c r="L9" s="23">
        <f t="shared" si="3"/>
        <v>0</v>
      </c>
      <c r="M9" s="23">
        <f t="shared" si="4"/>
        <v>0</v>
      </c>
      <c r="N9" s="23">
        <f t="shared" si="0"/>
        <v>0</v>
      </c>
      <c r="O9" s="23">
        <v>0</v>
      </c>
      <c r="P9" s="23"/>
      <c r="Q9" s="23">
        <f>IF(OR($S$1="NI",$S$1="ET"),$T$1,0)</f>
        <v>0</v>
      </c>
      <c r="R9" s="23">
        <f t="shared" si="5"/>
        <v>8811.6</v>
      </c>
      <c r="S9" s="23">
        <f t="shared" si="6"/>
        <v>8811.6</v>
      </c>
      <c r="T9" s="23">
        <f t="shared" si="7"/>
        <v>1046306.25</v>
      </c>
      <c r="V9" s="24">
        <f t="shared" si="8"/>
        <v>-1.9671229999999999E-3</v>
      </c>
    </row>
    <row r="10" spans="1:22" x14ac:dyDescent="0.25">
      <c r="A10" s="18">
        <f t="shared" si="9"/>
        <v>6</v>
      </c>
      <c r="B10" s="19">
        <v>42941</v>
      </c>
      <c r="C10" s="19" t="s">
        <v>5</v>
      </c>
      <c r="D10" s="18" t="s">
        <v>5</v>
      </c>
      <c r="E10" s="18" t="s">
        <v>11</v>
      </c>
      <c r="F10" s="18" t="s">
        <v>11</v>
      </c>
      <c r="G10" s="25">
        <f t="shared" si="10"/>
        <v>1046306.25</v>
      </c>
      <c r="H10" s="21">
        <f t="shared" si="11"/>
        <v>0.1</v>
      </c>
      <c r="I10" s="22">
        <f t="shared" si="1"/>
        <v>30</v>
      </c>
      <c r="J10" s="23">
        <f t="shared" si="12"/>
        <v>8599.7754301372734</v>
      </c>
      <c r="K10" s="23">
        <f t="shared" si="2"/>
        <v>8599.7800000000007</v>
      </c>
      <c r="L10" s="23">
        <f t="shared" si="3"/>
        <v>0</v>
      </c>
      <c r="M10" s="23">
        <f t="shared" si="4"/>
        <v>0</v>
      </c>
      <c r="N10" s="23">
        <f t="shared" si="0"/>
        <v>0</v>
      </c>
      <c r="O10" s="23">
        <v>0</v>
      </c>
      <c r="P10" s="23"/>
      <c r="Q10" s="23">
        <f t="shared" ref="Q10:Q52" si="13">IF($S$1="ET",$T$1,0)</f>
        <v>0</v>
      </c>
      <c r="R10" s="23">
        <f t="shared" si="5"/>
        <v>8599.7800000000007</v>
      </c>
      <c r="S10" s="23">
        <f t="shared" si="6"/>
        <v>8599.7800000000007</v>
      </c>
      <c r="T10" s="23">
        <f t="shared" si="7"/>
        <v>1054906.03</v>
      </c>
      <c r="V10" s="24">
        <f t="shared" si="8"/>
        <v>-4.5698630000000004E-3</v>
      </c>
    </row>
    <row r="11" spans="1:22" x14ac:dyDescent="0.25">
      <c r="A11" s="18">
        <f t="shared" si="9"/>
        <v>7</v>
      </c>
      <c r="B11" s="19">
        <v>42972</v>
      </c>
      <c r="C11" s="19" t="s">
        <v>5</v>
      </c>
      <c r="D11" s="18" t="s">
        <v>5</v>
      </c>
      <c r="E11" s="18" t="s">
        <v>11</v>
      </c>
      <c r="F11" s="18" t="s">
        <v>11</v>
      </c>
      <c r="G11" s="25">
        <f t="shared" si="10"/>
        <v>1054906.03</v>
      </c>
      <c r="H11" s="21">
        <f t="shared" si="11"/>
        <v>0.1</v>
      </c>
      <c r="I11" s="22">
        <f t="shared" si="1"/>
        <v>31</v>
      </c>
      <c r="J11" s="23">
        <f t="shared" si="12"/>
        <v>8959.4713013698765</v>
      </c>
      <c r="K11" s="23">
        <f t="shared" si="2"/>
        <v>8959.4699999999993</v>
      </c>
      <c r="L11" s="23">
        <f t="shared" si="3"/>
        <v>0</v>
      </c>
      <c r="M11" s="23">
        <f t="shared" si="4"/>
        <v>0</v>
      </c>
      <c r="N11" s="23">
        <f t="shared" si="0"/>
        <v>0</v>
      </c>
      <c r="O11" s="23">
        <v>0</v>
      </c>
      <c r="P11" s="23"/>
      <c r="Q11" s="23">
        <f t="shared" si="13"/>
        <v>0</v>
      </c>
      <c r="R11" s="23">
        <f t="shared" si="5"/>
        <v>8959.4699999999993</v>
      </c>
      <c r="S11" s="23">
        <f t="shared" si="6"/>
        <v>8959.4699999999993</v>
      </c>
      <c r="T11" s="23">
        <f t="shared" si="7"/>
        <v>1063865.5</v>
      </c>
      <c r="V11" s="24">
        <f t="shared" si="8"/>
        <v>1.30137E-3</v>
      </c>
    </row>
    <row r="12" spans="1:22" x14ac:dyDescent="0.25">
      <c r="A12" s="18">
        <f t="shared" si="9"/>
        <v>8</v>
      </c>
      <c r="B12" s="19">
        <v>43003</v>
      </c>
      <c r="C12" s="19" t="s">
        <v>5</v>
      </c>
      <c r="D12" s="18" t="s">
        <v>5</v>
      </c>
      <c r="E12" s="18" t="s">
        <v>11</v>
      </c>
      <c r="F12" s="18" t="s">
        <v>11</v>
      </c>
      <c r="G12" s="25">
        <f t="shared" si="10"/>
        <v>1063865.5</v>
      </c>
      <c r="H12" s="21">
        <f t="shared" si="11"/>
        <v>0.1</v>
      </c>
      <c r="I12" s="22">
        <f t="shared" si="1"/>
        <v>31</v>
      </c>
      <c r="J12" s="23">
        <f t="shared" si="12"/>
        <v>9035.5713013700024</v>
      </c>
      <c r="K12" s="23">
        <f t="shared" si="2"/>
        <v>9035.57</v>
      </c>
      <c r="L12" s="23">
        <f t="shared" si="3"/>
        <v>0</v>
      </c>
      <c r="M12" s="23">
        <f t="shared" si="4"/>
        <v>0</v>
      </c>
      <c r="N12" s="23">
        <f t="shared" si="0"/>
        <v>0</v>
      </c>
      <c r="O12" s="23">
        <v>0</v>
      </c>
      <c r="P12" s="23"/>
      <c r="Q12" s="23">
        <f t="shared" si="13"/>
        <v>0</v>
      </c>
      <c r="R12" s="23">
        <f t="shared" si="5"/>
        <v>9035.57</v>
      </c>
      <c r="S12" s="23">
        <f t="shared" si="6"/>
        <v>9035.57</v>
      </c>
      <c r="T12" s="23">
        <f t="shared" si="7"/>
        <v>1072901.07</v>
      </c>
      <c r="V12" s="24">
        <f t="shared" si="8"/>
        <v>1.30137E-3</v>
      </c>
    </row>
    <row r="13" spans="1:22" x14ac:dyDescent="0.25">
      <c r="A13" s="18">
        <f t="shared" si="9"/>
        <v>9</v>
      </c>
      <c r="B13" s="19">
        <v>43033</v>
      </c>
      <c r="C13" s="19" t="s">
        <v>5</v>
      </c>
      <c r="D13" s="18" t="s">
        <v>5</v>
      </c>
      <c r="E13" s="18" t="s">
        <v>11</v>
      </c>
      <c r="F13" s="18" t="s">
        <v>11</v>
      </c>
      <c r="G13" s="25">
        <f t="shared" si="10"/>
        <v>1072901.07</v>
      </c>
      <c r="H13" s="21">
        <f t="shared" si="11"/>
        <v>0.1</v>
      </c>
      <c r="I13" s="22">
        <f t="shared" si="1"/>
        <v>30</v>
      </c>
      <c r="J13" s="23">
        <f t="shared" si="12"/>
        <v>8818.3662602741115</v>
      </c>
      <c r="K13" s="23">
        <f t="shared" si="2"/>
        <v>8818.3700000000008</v>
      </c>
      <c r="L13" s="23">
        <f t="shared" si="3"/>
        <v>0</v>
      </c>
      <c r="M13" s="23">
        <f t="shared" si="4"/>
        <v>0</v>
      </c>
      <c r="N13" s="23">
        <f t="shared" si="0"/>
        <v>0</v>
      </c>
      <c r="O13" s="23">
        <v>0</v>
      </c>
      <c r="P13" s="23"/>
      <c r="Q13" s="23">
        <f t="shared" si="13"/>
        <v>0</v>
      </c>
      <c r="R13" s="23">
        <f t="shared" si="5"/>
        <v>8818.3700000000008</v>
      </c>
      <c r="S13" s="23">
        <f t="shared" si="6"/>
        <v>8818.3700000000008</v>
      </c>
      <c r="T13" s="23">
        <f t="shared" si="7"/>
        <v>1081719.4400000002</v>
      </c>
      <c r="V13" s="24">
        <f t="shared" si="8"/>
        <v>-3.7397260000000001E-3</v>
      </c>
    </row>
    <row r="14" spans="1:22" x14ac:dyDescent="0.25">
      <c r="A14" s="18">
        <f t="shared" si="9"/>
        <v>10</v>
      </c>
      <c r="B14" s="19">
        <v>43064</v>
      </c>
      <c r="C14" s="19" t="s">
        <v>5</v>
      </c>
      <c r="D14" s="18" t="s">
        <v>5</v>
      </c>
      <c r="E14" s="18" t="s">
        <v>11</v>
      </c>
      <c r="F14" s="18" t="s">
        <v>11</v>
      </c>
      <c r="G14" s="25">
        <f t="shared" si="10"/>
        <v>1081719.4400000002</v>
      </c>
      <c r="H14" s="21">
        <f t="shared" si="11"/>
        <v>0.1</v>
      </c>
      <c r="I14" s="22">
        <f t="shared" si="1"/>
        <v>31</v>
      </c>
      <c r="J14" s="23">
        <f t="shared" si="12"/>
        <v>9187.2024630137275</v>
      </c>
      <c r="K14" s="23">
        <f t="shared" si="2"/>
        <v>9187.2000000000007</v>
      </c>
      <c r="L14" s="23">
        <f t="shared" si="3"/>
        <v>0</v>
      </c>
      <c r="M14" s="23">
        <f t="shared" si="4"/>
        <v>0</v>
      </c>
      <c r="N14" s="23">
        <f t="shared" si="0"/>
        <v>0</v>
      </c>
      <c r="O14" s="23">
        <v>0</v>
      </c>
      <c r="P14" s="23"/>
      <c r="Q14" s="23">
        <f t="shared" si="13"/>
        <v>0</v>
      </c>
      <c r="R14" s="23">
        <f t="shared" si="5"/>
        <v>9187.2000000000007</v>
      </c>
      <c r="S14" s="23">
        <f t="shared" si="6"/>
        <v>9187.2000000000007</v>
      </c>
      <c r="T14" s="23">
        <f t="shared" si="7"/>
        <v>1090906.6400000001</v>
      </c>
      <c r="V14" s="24">
        <f t="shared" si="8"/>
        <v>2.4630139999999999E-3</v>
      </c>
    </row>
    <row r="15" spans="1:22" x14ac:dyDescent="0.25">
      <c r="A15" s="18">
        <f t="shared" si="9"/>
        <v>11</v>
      </c>
      <c r="B15" s="19">
        <v>43094</v>
      </c>
      <c r="C15" s="19" t="s">
        <v>5</v>
      </c>
      <c r="D15" s="18" t="s">
        <v>5</v>
      </c>
      <c r="E15" s="18" t="s">
        <v>11</v>
      </c>
      <c r="F15" s="18" t="s">
        <v>11</v>
      </c>
      <c r="G15" s="25">
        <f t="shared" si="10"/>
        <v>1090906.6400000001</v>
      </c>
      <c r="H15" s="21">
        <f t="shared" si="11"/>
        <v>0.1</v>
      </c>
      <c r="I15" s="22">
        <f t="shared" si="1"/>
        <v>30</v>
      </c>
      <c r="J15" s="23">
        <f t="shared" si="12"/>
        <v>8966.3584082194793</v>
      </c>
      <c r="K15" s="23">
        <f t="shared" si="2"/>
        <v>8966.36</v>
      </c>
      <c r="L15" s="23">
        <f t="shared" si="3"/>
        <v>0</v>
      </c>
      <c r="M15" s="23">
        <f t="shared" si="4"/>
        <v>0</v>
      </c>
      <c r="N15" s="23">
        <f t="shared" si="0"/>
        <v>0</v>
      </c>
      <c r="O15" s="23">
        <v>0</v>
      </c>
      <c r="P15" s="23"/>
      <c r="Q15" s="23">
        <f t="shared" si="13"/>
        <v>0</v>
      </c>
      <c r="R15" s="23">
        <f t="shared" si="5"/>
        <v>8966.36</v>
      </c>
      <c r="S15" s="23">
        <f t="shared" si="6"/>
        <v>8966.36</v>
      </c>
      <c r="T15" s="23">
        <f t="shared" si="7"/>
        <v>1099873.0000000002</v>
      </c>
      <c r="V15" s="24">
        <f t="shared" si="8"/>
        <v>-1.591781E-3</v>
      </c>
    </row>
    <row r="16" spans="1:22" x14ac:dyDescent="0.25">
      <c r="A16" s="18">
        <f t="shared" si="9"/>
        <v>12</v>
      </c>
      <c r="B16" s="19">
        <v>43125</v>
      </c>
      <c r="C16" s="19" t="s">
        <v>5</v>
      </c>
      <c r="D16" s="18" t="s">
        <v>11</v>
      </c>
      <c r="E16" s="18" t="s">
        <v>5</v>
      </c>
      <c r="F16" s="18" t="s">
        <v>11</v>
      </c>
      <c r="G16" s="25">
        <f t="shared" si="10"/>
        <v>1099873.0000000002</v>
      </c>
      <c r="H16" s="21">
        <f t="shared" si="11"/>
        <v>0.1</v>
      </c>
      <c r="I16" s="22">
        <f t="shared" si="1"/>
        <v>31</v>
      </c>
      <c r="J16" s="23">
        <f t="shared" si="12"/>
        <v>9341.3855315066758</v>
      </c>
      <c r="K16" s="23">
        <f t="shared" si="2"/>
        <v>9341.39</v>
      </c>
      <c r="L16" s="23">
        <f t="shared" si="3"/>
        <v>9341.39</v>
      </c>
      <c r="M16" s="23">
        <f t="shared" si="4"/>
        <v>0</v>
      </c>
      <c r="N16" s="23">
        <f t="shared" si="0"/>
        <v>9341.39</v>
      </c>
      <c r="O16" s="23">
        <v>0</v>
      </c>
      <c r="P16" s="23"/>
      <c r="Q16" s="23">
        <f t="shared" si="13"/>
        <v>0</v>
      </c>
      <c r="R16" s="23">
        <f t="shared" si="5"/>
        <v>0</v>
      </c>
      <c r="S16" s="23">
        <f t="shared" si="6"/>
        <v>0</v>
      </c>
      <c r="T16" s="23">
        <f t="shared" si="7"/>
        <v>1099873.0000000002</v>
      </c>
      <c r="V16" s="24">
        <f t="shared" si="8"/>
        <v>-4.4684929999999996E-3</v>
      </c>
    </row>
    <row r="17" spans="1:22" x14ac:dyDescent="0.25">
      <c r="A17" s="8">
        <f t="shared" si="9"/>
        <v>13</v>
      </c>
      <c r="B17" s="9">
        <v>43156</v>
      </c>
      <c r="C17" s="8" t="s">
        <v>11</v>
      </c>
      <c r="D17" s="8" t="s">
        <v>11</v>
      </c>
      <c r="E17" s="8" t="s">
        <v>11</v>
      </c>
      <c r="F17" s="8" t="s">
        <v>11</v>
      </c>
      <c r="G17" s="10">
        <f t="shared" si="10"/>
        <v>1099873.0000000002</v>
      </c>
      <c r="H17" s="11">
        <f t="shared" si="11"/>
        <v>0.1</v>
      </c>
      <c r="I17" s="12">
        <f t="shared" si="1"/>
        <v>31</v>
      </c>
      <c r="J17" s="13">
        <f t="shared" si="12"/>
        <v>9341.3826547946755</v>
      </c>
      <c r="K17" s="13">
        <f t="shared" si="2"/>
        <v>9341.3799999999992</v>
      </c>
      <c r="L17" s="13">
        <f t="shared" si="3"/>
        <v>0</v>
      </c>
      <c r="M17" s="13">
        <f t="shared" si="4"/>
        <v>0</v>
      </c>
      <c r="N17" s="13">
        <f t="shared" si="0"/>
        <v>0</v>
      </c>
      <c r="O17" s="13">
        <v>0</v>
      </c>
      <c r="P17" s="13"/>
      <c r="Q17" s="13">
        <f t="shared" si="13"/>
        <v>0</v>
      </c>
      <c r="R17" s="13">
        <f t="shared" si="5"/>
        <v>9341.3799999999992</v>
      </c>
      <c r="S17" s="13">
        <f t="shared" si="6"/>
        <v>0</v>
      </c>
      <c r="T17" s="13">
        <f t="shared" si="7"/>
        <v>1099873.0000000002</v>
      </c>
      <c r="V17" s="24">
        <f t="shared" si="8"/>
        <v>2.6547950000000002E-3</v>
      </c>
    </row>
    <row r="18" spans="1:22" x14ac:dyDescent="0.25">
      <c r="A18" s="8">
        <f t="shared" si="9"/>
        <v>14</v>
      </c>
      <c r="B18" s="9">
        <v>43184</v>
      </c>
      <c r="C18" s="8" t="s">
        <v>11</v>
      </c>
      <c r="D18" s="8" t="s">
        <v>11</v>
      </c>
      <c r="E18" s="8" t="s">
        <v>11</v>
      </c>
      <c r="F18" s="8" t="s">
        <v>11</v>
      </c>
      <c r="G18" s="10">
        <f t="shared" si="10"/>
        <v>1099873.0000000002</v>
      </c>
      <c r="H18" s="11">
        <f t="shared" si="11"/>
        <v>0.1</v>
      </c>
      <c r="I18" s="12">
        <f t="shared" si="1"/>
        <v>28</v>
      </c>
      <c r="J18" s="13">
        <f t="shared" si="12"/>
        <v>8437.3845726032214</v>
      </c>
      <c r="K18" s="13">
        <f t="shared" si="2"/>
        <v>8437.3799999999992</v>
      </c>
      <c r="L18" s="13">
        <f t="shared" si="3"/>
        <v>0</v>
      </c>
      <c r="M18" s="13">
        <f t="shared" si="4"/>
        <v>0</v>
      </c>
      <c r="N18" s="13">
        <f t="shared" si="0"/>
        <v>0</v>
      </c>
      <c r="O18" s="13">
        <v>0</v>
      </c>
      <c r="P18" s="13"/>
      <c r="Q18" s="13">
        <f t="shared" si="13"/>
        <v>0</v>
      </c>
      <c r="R18" s="13">
        <f t="shared" si="5"/>
        <v>17778.759999999998</v>
      </c>
      <c r="S18" s="13">
        <f t="shared" si="6"/>
        <v>0</v>
      </c>
      <c r="T18" s="13">
        <f t="shared" si="7"/>
        <v>1099873.0000000002</v>
      </c>
      <c r="V18" s="24">
        <f t="shared" si="8"/>
        <v>4.5726029999999997E-3</v>
      </c>
    </row>
    <row r="19" spans="1:22" x14ac:dyDescent="0.25">
      <c r="A19" s="8">
        <f t="shared" si="9"/>
        <v>15</v>
      </c>
      <c r="B19" s="9">
        <v>43215</v>
      </c>
      <c r="C19" s="8" t="s">
        <v>11</v>
      </c>
      <c r="D19" s="8" t="s">
        <v>11</v>
      </c>
      <c r="E19" s="8" t="s">
        <v>5</v>
      </c>
      <c r="F19" s="8" t="s">
        <v>11</v>
      </c>
      <c r="G19" s="10">
        <f t="shared" si="10"/>
        <v>1099873.0000000002</v>
      </c>
      <c r="H19" s="11">
        <f t="shared" si="11"/>
        <v>0.1</v>
      </c>
      <c r="I19" s="12">
        <f t="shared" si="1"/>
        <v>31</v>
      </c>
      <c r="J19" s="13">
        <f t="shared" si="12"/>
        <v>9341.3916958906757</v>
      </c>
      <c r="K19" s="13">
        <f t="shared" si="2"/>
        <v>9341.39</v>
      </c>
      <c r="L19" s="13">
        <f t="shared" si="3"/>
        <v>27120.149999999998</v>
      </c>
      <c r="M19" s="13">
        <f t="shared" si="4"/>
        <v>0</v>
      </c>
      <c r="N19" s="13">
        <f t="shared" si="0"/>
        <v>27120.149999999998</v>
      </c>
      <c r="O19" s="13">
        <v>0</v>
      </c>
      <c r="P19" s="13"/>
      <c r="Q19" s="13">
        <f t="shared" si="13"/>
        <v>0</v>
      </c>
      <c r="R19" s="13">
        <f t="shared" si="5"/>
        <v>0</v>
      </c>
      <c r="S19" s="13">
        <f t="shared" si="6"/>
        <v>0</v>
      </c>
      <c r="T19" s="13">
        <f t="shared" si="7"/>
        <v>1099873.0000000002</v>
      </c>
      <c r="V19" s="24">
        <f t="shared" si="8"/>
        <v>1.6958909999999999E-3</v>
      </c>
    </row>
    <row r="20" spans="1:22" x14ac:dyDescent="0.25">
      <c r="A20" s="8">
        <f t="shared" si="9"/>
        <v>16</v>
      </c>
      <c r="B20" s="9">
        <v>43245</v>
      </c>
      <c r="C20" s="8" t="s">
        <v>11</v>
      </c>
      <c r="D20" s="8" t="s">
        <v>11</v>
      </c>
      <c r="E20" s="8" t="s">
        <v>11</v>
      </c>
      <c r="F20" s="8" t="s">
        <v>11</v>
      </c>
      <c r="G20" s="10">
        <f t="shared" si="10"/>
        <v>1099873.0000000002</v>
      </c>
      <c r="H20" s="11">
        <f t="shared" si="11"/>
        <v>0.1</v>
      </c>
      <c r="I20" s="12">
        <f t="shared" si="1"/>
        <v>30</v>
      </c>
      <c r="J20" s="13">
        <f t="shared" si="12"/>
        <v>9040.0537506855235</v>
      </c>
      <c r="K20" s="13">
        <f t="shared" si="2"/>
        <v>9040.0499999999993</v>
      </c>
      <c r="L20" s="13">
        <f t="shared" si="3"/>
        <v>0</v>
      </c>
      <c r="M20" s="13">
        <f t="shared" si="4"/>
        <v>0</v>
      </c>
      <c r="N20" s="13">
        <f t="shared" si="0"/>
        <v>0</v>
      </c>
      <c r="O20" s="13">
        <v>0</v>
      </c>
      <c r="P20" s="13"/>
      <c r="Q20" s="13">
        <f t="shared" si="13"/>
        <v>0</v>
      </c>
      <c r="R20" s="13">
        <f t="shared" si="5"/>
        <v>9040.0499999999993</v>
      </c>
      <c r="S20" s="13">
        <f t="shared" si="6"/>
        <v>0</v>
      </c>
      <c r="T20" s="13">
        <f t="shared" si="7"/>
        <v>1099873.0000000002</v>
      </c>
      <c r="V20" s="24">
        <f t="shared" si="8"/>
        <v>3.750686E-3</v>
      </c>
    </row>
    <row r="21" spans="1:22" x14ac:dyDescent="0.25">
      <c r="A21" s="8">
        <f t="shared" si="9"/>
        <v>17</v>
      </c>
      <c r="B21" s="9">
        <v>43276</v>
      </c>
      <c r="C21" s="8" t="s">
        <v>11</v>
      </c>
      <c r="D21" s="8" t="s">
        <v>11</v>
      </c>
      <c r="E21" s="8" t="s">
        <v>11</v>
      </c>
      <c r="F21" s="8" t="s">
        <v>11</v>
      </c>
      <c r="G21" s="10">
        <f t="shared" si="10"/>
        <v>1099873.0000000002</v>
      </c>
      <c r="H21" s="11">
        <f t="shared" si="11"/>
        <v>0.1</v>
      </c>
      <c r="I21" s="12">
        <f t="shared" si="1"/>
        <v>31</v>
      </c>
      <c r="J21" s="13">
        <f t="shared" si="12"/>
        <v>9341.3908739736762</v>
      </c>
      <c r="K21" s="13">
        <f t="shared" si="2"/>
        <v>9341.39</v>
      </c>
      <c r="L21" s="13">
        <f t="shared" si="3"/>
        <v>0</v>
      </c>
      <c r="M21" s="13">
        <f t="shared" si="4"/>
        <v>0</v>
      </c>
      <c r="N21" s="13">
        <f t="shared" si="0"/>
        <v>0</v>
      </c>
      <c r="O21" s="13">
        <v>0</v>
      </c>
      <c r="P21" s="13"/>
      <c r="Q21" s="13">
        <f t="shared" si="13"/>
        <v>0</v>
      </c>
      <c r="R21" s="13">
        <f t="shared" si="5"/>
        <v>18381.439999999999</v>
      </c>
      <c r="S21" s="13">
        <f t="shared" si="6"/>
        <v>0</v>
      </c>
      <c r="T21" s="13">
        <f t="shared" si="7"/>
        <v>1099873.0000000002</v>
      </c>
      <c r="V21" s="24">
        <f t="shared" si="8"/>
        <v>8.7397400000000002E-4</v>
      </c>
    </row>
    <row r="22" spans="1:22" x14ac:dyDescent="0.25">
      <c r="A22" s="8">
        <f t="shared" si="9"/>
        <v>18</v>
      </c>
      <c r="B22" s="9">
        <v>43306</v>
      </c>
      <c r="C22" s="8" t="s">
        <v>11</v>
      </c>
      <c r="D22" s="8" t="s">
        <v>11</v>
      </c>
      <c r="E22" s="8" t="s">
        <v>5</v>
      </c>
      <c r="F22" s="8" t="s">
        <v>11</v>
      </c>
      <c r="G22" s="10">
        <f t="shared" si="10"/>
        <v>1099873.0000000002</v>
      </c>
      <c r="H22" s="11">
        <f t="shared" si="11"/>
        <v>0.1</v>
      </c>
      <c r="I22" s="12">
        <f t="shared" si="1"/>
        <v>30</v>
      </c>
      <c r="J22" s="13">
        <f t="shared" si="12"/>
        <v>9040.052928768524</v>
      </c>
      <c r="K22" s="13">
        <f t="shared" si="2"/>
        <v>9040.0499999999993</v>
      </c>
      <c r="L22" s="13">
        <f t="shared" si="3"/>
        <v>27421.489999999998</v>
      </c>
      <c r="M22" s="13">
        <f t="shared" si="4"/>
        <v>0</v>
      </c>
      <c r="N22" s="13">
        <f t="shared" si="0"/>
        <v>27421.489999999998</v>
      </c>
      <c r="O22" s="13">
        <v>0</v>
      </c>
      <c r="P22" s="13"/>
      <c r="Q22" s="13">
        <f t="shared" si="13"/>
        <v>0</v>
      </c>
      <c r="R22" s="13">
        <f t="shared" si="5"/>
        <v>0</v>
      </c>
      <c r="S22" s="13">
        <f t="shared" si="6"/>
        <v>0</v>
      </c>
      <c r="T22" s="13">
        <f t="shared" si="7"/>
        <v>1099873.0000000002</v>
      </c>
      <c r="V22" s="24">
        <f t="shared" si="8"/>
        <v>2.9287689999999999E-3</v>
      </c>
    </row>
    <row r="23" spans="1:22" x14ac:dyDescent="0.25">
      <c r="A23" s="8">
        <f t="shared" si="9"/>
        <v>19</v>
      </c>
      <c r="B23" s="9">
        <v>43337</v>
      </c>
      <c r="C23" s="8" t="s">
        <v>11</v>
      </c>
      <c r="D23" s="8" t="s">
        <v>11</v>
      </c>
      <c r="E23" s="8" t="s">
        <v>11</v>
      </c>
      <c r="F23" s="8" t="s">
        <v>11</v>
      </c>
      <c r="G23" s="10">
        <f t="shared" si="10"/>
        <v>1099873.0000000002</v>
      </c>
      <c r="H23" s="11">
        <f t="shared" si="11"/>
        <v>0.1</v>
      </c>
      <c r="I23" s="12">
        <f t="shared" si="1"/>
        <v>31</v>
      </c>
      <c r="J23" s="13">
        <f t="shared" si="12"/>
        <v>9341.3900520566749</v>
      </c>
      <c r="K23" s="13">
        <f t="shared" si="2"/>
        <v>9341.39</v>
      </c>
      <c r="L23" s="13">
        <f t="shared" si="3"/>
        <v>0</v>
      </c>
      <c r="M23" s="13">
        <f t="shared" si="4"/>
        <v>0</v>
      </c>
      <c r="N23" s="13">
        <f t="shared" si="0"/>
        <v>0</v>
      </c>
      <c r="O23" s="13">
        <v>0</v>
      </c>
      <c r="P23" s="13"/>
      <c r="Q23" s="13">
        <f t="shared" si="13"/>
        <v>0</v>
      </c>
      <c r="R23" s="13">
        <f t="shared" si="5"/>
        <v>9341.39</v>
      </c>
      <c r="S23" s="13">
        <f t="shared" si="6"/>
        <v>0</v>
      </c>
      <c r="T23" s="13">
        <f t="shared" si="7"/>
        <v>1099873.0000000002</v>
      </c>
      <c r="V23" s="24">
        <f t="shared" si="8"/>
        <v>5.2057E-5</v>
      </c>
    </row>
    <row r="24" spans="1:22" x14ac:dyDescent="0.25">
      <c r="A24" s="8">
        <f t="shared" si="9"/>
        <v>20</v>
      </c>
      <c r="B24" s="9">
        <v>43368</v>
      </c>
      <c r="C24" s="8" t="s">
        <v>11</v>
      </c>
      <c r="D24" s="8" t="s">
        <v>11</v>
      </c>
      <c r="E24" s="8" t="s">
        <v>11</v>
      </c>
      <c r="F24" s="8" t="s">
        <v>11</v>
      </c>
      <c r="G24" s="10">
        <f t="shared" si="10"/>
        <v>1099873.0000000002</v>
      </c>
      <c r="H24" s="11">
        <f t="shared" si="11"/>
        <v>0.1</v>
      </c>
      <c r="I24" s="12">
        <f t="shared" si="1"/>
        <v>31</v>
      </c>
      <c r="J24" s="13">
        <f t="shared" si="12"/>
        <v>9341.3871753446747</v>
      </c>
      <c r="K24" s="13">
        <f t="shared" si="2"/>
        <v>9341.39</v>
      </c>
      <c r="L24" s="13">
        <f t="shared" si="3"/>
        <v>0</v>
      </c>
      <c r="M24" s="13">
        <f t="shared" si="4"/>
        <v>0</v>
      </c>
      <c r="N24" s="13">
        <f t="shared" si="0"/>
        <v>0</v>
      </c>
      <c r="O24" s="13">
        <v>0</v>
      </c>
      <c r="P24" s="13"/>
      <c r="Q24" s="13">
        <f t="shared" si="13"/>
        <v>0</v>
      </c>
      <c r="R24" s="13">
        <f t="shared" si="5"/>
        <v>18682.78</v>
      </c>
      <c r="S24" s="13">
        <f t="shared" si="6"/>
        <v>0</v>
      </c>
      <c r="T24" s="13">
        <f t="shared" si="7"/>
        <v>1099873.0000000002</v>
      </c>
      <c r="V24" s="24">
        <f t="shared" si="8"/>
        <v>-2.8246550000000001E-3</v>
      </c>
    </row>
    <row r="25" spans="1:22" x14ac:dyDescent="0.25">
      <c r="A25" s="8">
        <f t="shared" si="9"/>
        <v>21</v>
      </c>
      <c r="B25" s="9">
        <v>43398</v>
      </c>
      <c r="C25" s="8" t="s">
        <v>11</v>
      </c>
      <c r="D25" s="8" t="s">
        <v>11</v>
      </c>
      <c r="E25" s="8" t="s">
        <v>5</v>
      </c>
      <c r="F25" s="8" t="s">
        <v>11</v>
      </c>
      <c r="G25" s="10">
        <f t="shared" si="10"/>
        <v>1099873.0000000002</v>
      </c>
      <c r="H25" s="11">
        <f t="shared" si="11"/>
        <v>0.1</v>
      </c>
      <c r="I25" s="12">
        <f t="shared" si="1"/>
        <v>30</v>
      </c>
      <c r="J25" s="13">
        <f t="shared" si="12"/>
        <v>9040.0492301395243</v>
      </c>
      <c r="K25" s="13">
        <f t="shared" si="2"/>
        <v>9040.0499999999993</v>
      </c>
      <c r="L25" s="13">
        <f t="shared" si="3"/>
        <v>27722.829999999998</v>
      </c>
      <c r="M25" s="13">
        <f t="shared" si="4"/>
        <v>0</v>
      </c>
      <c r="N25" s="13">
        <f t="shared" si="0"/>
        <v>27722.829999999998</v>
      </c>
      <c r="O25" s="13">
        <v>0</v>
      </c>
      <c r="P25" s="13"/>
      <c r="Q25" s="13">
        <f t="shared" si="13"/>
        <v>0</v>
      </c>
      <c r="R25" s="13">
        <f t="shared" si="5"/>
        <v>0</v>
      </c>
      <c r="S25" s="13">
        <f t="shared" si="6"/>
        <v>0</v>
      </c>
      <c r="T25" s="13">
        <f t="shared" si="7"/>
        <v>1099873.0000000002</v>
      </c>
      <c r="V25" s="24">
        <f t="shared" si="8"/>
        <v>-7.6986000000000003E-4</v>
      </c>
    </row>
    <row r="26" spans="1:22" x14ac:dyDescent="0.25">
      <c r="A26" s="8">
        <f t="shared" si="9"/>
        <v>22</v>
      </c>
      <c r="B26" s="9">
        <v>43429</v>
      </c>
      <c r="C26" s="8" t="s">
        <v>11</v>
      </c>
      <c r="D26" s="8" t="s">
        <v>11</v>
      </c>
      <c r="E26" s="8" t="s">
        <v>11</v>
      </c>
      <c r="F26" s="8" t="s">
        <v>11</v>
      </c>
      <c r="G26" s="10">
        <f t="shared" si="10"/>
        <v>1099873.0000000002</v>
      </c>
      <c r="H26" s="11">
        <f t="shared" si="11"/>
        <v>0.1</v>
      </c>
      <c r="I26" s="12">
        <f t="shared" si="1"/>
        <v>31</v>
      </c>
      <c r="J26" s="13">
        <f t="shared" si="12"/>
        <v>9341.3863534276752</v>
      </c>
      <c r="K26" s="13">
        <f t="shared" si="2"/>
        <v>9341.39</v>
      </c>
      <c r="L26" s="13">
        <f t="shared" si="3"/>
        <v>0</v>
      </c>
      <c r="M26" s="13">
        <f t="shared" si="4"/>
        <v>0</v>
      </c>
      <c r="N26" s="13">
        <f t="shared" si="0"/>
        <v>0</v>
      </c>
      <c r="O26" s="13">
        <v>0</v>
      </c>
      <c r="P26" s="13"/>
      <c r="Q26" s="13">
        <f t="shared" si="13"/>
        <v>0</v>
      </c>
      <c r="R26" s="13">
        <f t="shared" si="5"/>
        <v>9341.39</v>
      </c>
      <c r="S26" s="13">
        <f t="shared" si="6"/>
        <v>0</v>
      </c>
      <c r="T26" s="13">
        <f t="shared" si="7"/>
        <v>1099873.0000000002</v>
      </c>
      <c r="V26" s="24">
        <f t="shared" si="8"/>
        <v>-3.6465719999999998E-3</v>
      </c>
    </row>
    <row r="27" spans="1:22" x14ac:dyDescent="0.25">
      <c r="A27" s="8">
        <f t="shared" si="9"/>
        <v>23</v>
      </c>
      <c r="B27" s="9">
        <v>43459</v>
      </c>
      <c r="C27" s="8" t="s">
        <v>11</v>
      </c>
      <c r="D27" s="8" t="s">
        <v>11</v>
      </c>
      <c r="E27" s="8" t="s">
        <v>11</v>
      </c>
      <c r="F27" s="8" t="s">
        <v>11</v>
      </c>
      <c r="G27" s="10">
        <f t="shared" si="10"/>
        <v>1099873.0000000002</v>
      </c>
      <c r="H27" s="11">
        <f t="shared" si="11"/>
        <v>0.1</v>
      </c>
      <c r="I27" s="12">
        <f t="shared" si="1"/>
        <v>30</v>
      </c>
      <c r="J27" s="13">
        <f t="shared" si="12"/>
        <v>9040.048408222523</v>
      </c>
      <c r="K27" s="13">
        <f t="shared" si="2"/>
        <v>9040.0499999999993</v>
      </c>
      <c r="L27" s="13">
        <f t="shared" si="3"/>
        <v>0</v>
      </c>
      <c r="M27" s="13">
        <f t="shared" si="4"/>
        <v>0</v>
      </c>
      <c r="N27" s="13">
        <f t="shared" si="0"/>
        <v>0</v>
      </c>
      <c r="O27" s="13">
        <v>0</v>
      </c>
      <c r="P27" s="13"/>
      <c r="Q27" s="13">
        <f t="shared" si="13"/>
        <v>0</v>
      </c>
      <c r="R27" s="13">
        <f t="shared" si="5"/>
        <v>18381.439999999999</v>
      </c>
      <c r="S27" s="13">
        <f t="shared" si="6"/>
        <v>0</v>
      </c>
      <c r="T27" s="13">
        <f t="shared" si="7"/>
        <v>1099873.0000000002</v>
      </c>
      <c r="V27" s="24">
        <f t="shared" si="8"/>
        <v>-1.5917769999999999E-3</v>
      </c>
    </row>
    <row r="28" spans="1:22" x14ac:dyDescent="0.25">
      <c r="A28" s="8">
        <f t="shared" si="9"/>
        <v>24</v>
      </c>
      <c r="B28" s="9">
        <v>43490</v>
      </c>
      <c r="C28" s="8" t="s">
        <v>11</v>
      </c>
      <c r="D28" s="8" t="s">
        <v>11</v>
      </c>
      <c r="E28" s="8" t="s">
        <v>5</v>
      </c>
      <c r="F28" s="8" t="s">
        <v>11</v>
      </c>
      <c r="G28" s="10">
        <f t="shared" si="10"/>
        <v>1099873.0000000002</v>
      </c>
      <c r="H28" s="11">
        <f t="shared" si="11"/>
        <v>0.1</v>
      </c>
      <c r="I28" s="12">
        <f t="shared" si="1"/>
        <v>31</v>
      </c>
      <c r="J28" s="13">
        <f t="shared" si="12"/>
        <v>9341.3855315106757</v>
      </c>
      <c r="K28" s="13">
        <f t="shared" si="2"/>
        <v>9341.39</v>
      </c>
      <c r="L28" s="13">
        <f t="shared" si="3"/>
        <v>27722.829999999998</v>
      </c>
      <c r="M28" s="13">
        <f t="shared" si="4"/>
        <v>0</v>
      </c>
      <c r="N28" s="13">
        <f t="shared" si="0"/>
        <v>27722.829999999998</v>
      </c>
      <c r="O28" s="13">
        <v>0</v>
      </c>
      <c r="P28" s="13"/>
      <c r="Q28" s="13">
        <f t="shared" si="13"/>
        <v>0</v>
      </c>
      <c r="R28" s="13">
        <f t="shared" si="5"/>
        <v>0</v>
      </c>
      <c r="S28" s="13">
        <f t="shared" si="6"/>
        <v>0</v>
      </c>
      <c r="T28" s="13">
        <f t="shared" si="7"/>
        <v>1099873.0000000002</v>
      </c>
      <c r="V28" s="24">
        <f t="shared" si="8"/>
        <v>-4.468489E-3</v>
      </c>
    </row>
    <row r="29" spans="1:22" x14ac:dyDescent="0.25">
      <c r="A29" s="8">
        <f t="shared" si="9"/>
        <v>25</v>
      </c>
      <c r="B29" s="9">
        <v>43521</v>
      </c>
      <c r="C29" s="8" t="s">
        <v>11</v>
      </c>
      <c r="D29" s="8" t="s">
        <v>11</v>
      </c>
      <c r="E29" s="8" t="s">
        <v>11</v>
      </c>
      <c r="F29" s="8" t="s">
        <v>11</v>
      </c>
      <c r="G29" s="10">
        <f t="shared" si="10"/>
        <v>1099873.0000000002</v>
      </c>
      <c r="H29" s="11">
        <f t="shared" si="11"/>
        <v>0.1</v>
      </c>
      <c r="I29" s="12">
        <f t="shared" si="1"/>
        <v>31</v>
      </c>
      <c r="J29" s="13">
        <f t="shared" si="12"/>
        <v>9341.3826547986755</v>
      </c>
      <c r="K29" s="13">
        <f t="shared" si="2"/>
        <v>9341.3799999999992</v>
      </c>
      <c r="L29" s="13">
        <f t="shared" si="3"/>
        <v>0</v>
      </c>
      <c r="M29" s="13">
        <f t="shared" si="4"/>
        <v>0</v>
      </c>
      <c r="N29" s="13">
        <f t="shared" si="0"/>
        <v>0</v>
      </c>
      <c r="O29" s="13">
        <v>0</v>
      </c>
      <c r="P29" s="13"/>
      <c r="Q29" s="13">
        <f t="shared" si="13"/>
        <v>0</v>
      </c>
      <c r="R29" s="13">
        <f t="shared" si="5"/>
        <v>9341.3799999999992</v>
      </c>
      <c r="S29" s="13">
        <f t="shared" si="6"/>
        <v>0</v>
      </c>
      <c r="T29" s="13">
        <f t="shared" si="7"/>
        <v>1099873.0000000002</v>
      </c>
      <c r="V29" s="24">
        <f t="shared" si="8"/>
        <v>2.6547989999999998E-3</v>
      </c>
    </row>
    <row r="30" spans="1:22" x14ac:dyDescent="0.25">
      <c r="A30" s="8">
        <f t="shared" si="9"/>
        <v>26</v>
      </c>
      <c r="B30" s="9">
        <v>43549</v>
      </c>
      <c r="C30" s="8" t="s">
        <v>11</v>
      </c>
      <c r="D30" s="8" t="s">
        <v>11</v>
      </c>
      <c r="E30" s="8" t="s">
        <v>11</v>
      </c>
      <c r="F30" s="8" t="s">
        <v>11</v>
      </c>
      <c r="G30" s="10">
        <f t="shared" si="10"/>
        <v>1099873.0000000002</v>
      </c>
      <c r="H30" s="11">
        <f t="shared" si="11"/>
        <v>0.1</v>
      </c>
      <c r="I30" s="12">
        <f t="shared" si="1"/>
        <v>28</v>
      </c>
      <c r="J30" s="13">
        <f t="shared" si="12"/>
        <v>8437.3845726072213</v>
      </c>
      <c r="K30" s="13">
        <f t="shared" si="2"/>
        <v>8437.3799999999992</v>
      </c>
      <c r="L30" s="13">
        <f t="shared" si="3"/>
        <v>0</v>
      </c>
      <c r="M30" s="13">
        <f t="shared" si="4"/>
        <v>0</v>
      </c>
      <c r="N30" s="13">
        <f t="shared" si="0"/>
        <v>0</v>
      </c>
      <c r="O30" s="13">
        <v>0</v>
      </c>
      <c r="P30" s="13"/>
      <c r="Q30" s="13">
        <f t="shared" si="13"/>
        <v>0</v>
      </c>
      <c r="R30" s="13">
        <f t="shared" si="5"/>
        <v>17778.759999999998</v>
      </c>
      <c r="S30" s="13">
        <f t="shared" si="6"/>
        <v>0</v>
      </c>
      <c r="T30" s="13">
        <f t="shared" si="7"/>
        <v>1099873.0000000002</v>
      </c>
      <c r="V30" s="24">
        <f t="shared" si="8"/>
        <v>4.5726070000000002E-3</v>
      </c>
    </row>
    <row r="31" spans="1:22" x14ac:dyDescent="0.25">
      <c r="A31" s="8">
        <f t="shared" si="9"/>
        <v>27</v>
      </c>
      <c r="B31" s="9">
        <v>43580</v>
      </c>
      <c r="C31" s="8" t="s">
        <v>11</v>
      </c>
      <c r="D31" s="8" t="s">
        <v>11</v>
      </c>
      <c r="E31" s="8" t="s">
        <v>5</v>
      </c>
      <c r="F31" s="8" t="s">
        <v>11</v>
      </c>
      <c r="G31" s="10">
        <f t="shared" si="10"/>
        <v>1099873.0000000002</v>
      </c>
      <c r="H31" s="11">
        <f t="shared" si="11"/>
        <v>0.1</v>
      </c>
      <c r="I31" s="12">
        <f t="shared" si="1"/>
        <v>31</v>
      </c>
      <c r="J31" s="13">
        <f t="shared" si="12"/>
        <v>9341.3916958946756</v>
      </c>
      <c r="K31" s="13">
        <f t="shared" si="2"/>
        <v>9341.39</v>
      </c>
      <c r="L31" s="13">
        <f t="shared" si="3"/>
        <v>27120.149999999998</v>
      </c>
      <c r="M31" s="13">
        <f t="shared" si="4"/>
        <v>0</v>
      </c>
      <c r="N31" s="13">
        <f t="shared" si="0"/>
        <v>27120.149999999998</v>
      </c>
      <c r="O31" s="13">
        <v>0</v>
      </c>
      <c r="P31" s="13"/>
      <c r="Q31" s="13">
        <f t="shared" si="13"/>
        <v>0</v>
      </c>
      <c r="R31" s="13">
        <f t="shared" si="5"/>
        <v>0</v>
      </c>
      <c r="S31" s="13">
        <f t="shared" si="6"/>
        <v>0</v>
      </c>
      <c r="T31" s="13">
        <f t="shared" si="7"/>
        <v>1099873.0000000002</v>
      </c>
      <c r="V31" s="24">
        <f t="shared" si="8"/>
        <v>1.695895E-3</v>
      </c>
    </row>
    <row r="32" spans="1:22" x14ac:dyDescent="0.25">
      <c r="A32" s="8">
        <f t="shared" si="9"/>
        <v>28</v>
      </c>
      <c r="B32" s="9">
        <v>43610</v>
      </c>
      <c r="C32" s="8" t="s">
        <v>11</v>
      </c>
      <c r="D32" s="8" t="s">
        <v>11</v>
      </c>
      <c r="E32" s="8" t="s">
        <v>11</v>
      </c>
      <c r="F32" s="8" t="s">
        <v>11</v>
      </c>
      <c r="G32" s="10">
        <f t="shared" si="10"/>
        <v>1099873.0000000002</v>
      </c>
      <c r="H32" s="11">
        <f t="shared" si="11"/>
        <v>0.1</v>
      </c>
      <c r="I32" s="12">
        <f t="shared" si="1"/>
        <v>30</v>
      </c>
      <c r="J32" s="13">
        <f t="shared" si="12"/>
        <v>9040.0537506895234</v>
      </c>
      <c r="K32" s="13">
        <f t="shared" si="2"/>
        <v>9040.0499999999993</v>
      </c>
      <c r="L32" s="13">
        <f t="shared" si="3"/>
        <v>0</v>
      </c>
      <c r="M32" s="13">
        <f t="shared" si="4"/>
        <v>0</v>
      </c>
      <c r="N32" s="13">
        <f t="shared" si="0"/>
        <v>0</v>
      </c>
      <c r="O32" s="13">
        <v>0</v>
      </c>
      <c r="P32" s="13"/>
      <c r="Q32" s="13">
        <f t="shared" si="13"/>
        <v>0</v>
      </c>
      <c r="R32" s="13">
        <f t="shared" si="5"/>
        <v>9040.0499999999993</v>
      </c>
      <c r="S32" s="13">
        <f t="shared" si="6"/>
        <v>0</v>
      </c>
      <c r="T32" s="13">
        <f t="shared" si="7"/>
        <v>1099873.0000000002</v>
      </c>
      <c r="V32" s="24">
        <f t="shared" si="8"/>
        <v>3.7506900000000001E-3</v>
      </c>
    </row>
    <row r="33" spans="1:22" x14ac:dyDescent="0.25">
      <c r="A33" s="8">
        <f t="shared" si="9"/>
        <v>29</v>
      </c>
      <c r="B33" s="9">
        <v>43641</v>
      </c>
      <c r="C33" s="8" t="s">
        <v>11</v>
      </c>
      <c r="D33" s="8" t="s">
        <v>11</v>
      </c>
      <c r="E33" s="8" t="s">
        <v>11</v>
      </c>
      <c r="F33" s="8" t="s">
        <v>11</v>
      </c>
      <c r="G33" s="10">
        <f t="shared" si="10"/>
        <v>1099873.0000000002</v>
      </c>
      <c r="H33" s="11">
        <f t="shared" si="11"/>
        <v>0.1</v>
      </c>
      <c r="I33" s="12">
        <f t="shared" si="1"/>
        <v>31</v>
      </c>
      <c r="J33" s="13">
        <f t="shared" si="12"/>
        <v>9341.3908739776762</v>
      </c>
      <c r="K33" s="13">
        <f t="shared" si="2"/>
        <v>9341.39</v>
      </c>
      <c r="L33" s="13">
        <f t="shared" si="3"/>
        <v>0</v>
      </c>
      <c r="M33" s="13">
        <f t="shared" si="4"/>
        <v>0</v>
      </c>
      <c r="N33" s="13">
        <f t="shared" si="0"/>
        <v>0</v>
      </c>
      <c r="O33" s="13">
        <v>0</v>
      </c>
      <c r="P33" s="13"/>
      <c r="Q33" s="13">
        <f t="shared" si="13"/>
        <v>0</v>
      </c>
      <c r="R33" s="13">
        <f t="shared" si="5"/>
        <v>18381.439999999999</v>
      </c>
      <c r="S33" s="13">
        <f t="shared" si="6"/>
        <v>0</v>
      </c>
      <c r="T33" s="13">
        <f t="shared" si="7"/>
        <v>1099873.0000000002</v>
      </c>
      <c r="V33" s="24">
        <f t="shared" si="8"/>
        <v>8.7397799999999997E-4</v>
      </c>
    </row>
    <row r="34" spans="1:22" x14ac:dyDescent="0.25">
      <c r="A34" s="8">
        <f t="shared" si="9"/>
        <v>30</v>
      </c>
      <c r="B34" s="9">
        <v>43671</v>
      </c>
      <c r="C34" s="8" t="s">
        <v>11</v>
      </c>
      <c r="D34" s="8" t="s">
        <v>11</v>
      </c>
      <c r="E34" s="8" t="s">
        <v>5</v>
      </c>
      <c r="F34" s="8" t="s">
        <v>11</v>
      </c>
      <c r="G34" s="10">
        <f t="shared" si="10"/>
        <v>1099873.0000000002</v>
      </c>
      <c r="H34" s="11">
        <f t="shared" si="11"/>
        <v>0.1</v>
      </c>
      <c r="I34" s="12">
        <f t="shared" si="1"/>
        <v>30</v>
      </c>
      <c r="J34" s="13">
        <f t="shared" si="12"/>
        <v>9040.052928772524</v>
      </c>
      <c r="K34" s="13">
        <f t="shared" si="2"/>
        <v>9040.0499999999993</v>
      </c>
      <c r="L34" s="13">
        <f t="shared" si="3"/>
        <v>27421.489999999998</v>
      </c>
      <c r="M34" s="13">
        <f t="shared" si="4"/>
        <v>0</v>
      </c>
      <c r="N34" s="13">
        <f t="shared" si="0"/>
        <v>27421.489999999998</v>
      </c>
      <c r="O34" s="13">
        <v>0</v>
      </c>
      <c r="P34" s="13"/>
      <c r="Q34" s="13">
        <f t="shared" si="13"/>
        <v>0</v>
      </c>
      <c r="R34" s="13">
        <f t="shared" si="5"/>
        <v>0</v>
      </c>
      <c r="S34" s="13">
        <f t="shared" si="6"/>
        <v>0</v>
      </c>
      <c r="T34" s="13">
        <f t="shared" si="7"/>
        <v>1099873.0000000002</v>
      </c>
      <c r="V34" s="24">
        <f t="shared" si="8"/>
        <v>2.928773E-3</v>
      </c>
    </row>
    <row r="35" spans="1:22" x14ac:dyDescent="0.25">
      <c r="A35" s="8">
        <f t="shared" si="9"/>
        <v>31</v>
      </c>
      <c r="B35" s="9">
        <v>43702</v>
      </c>
      <c r="C35" s="8" t="s">
        <v>11</v>
      </c>
      <c r="D35" s="8" t="s">
        <v>11</v>
      </c>
      <c r="E35" s="8" t="s">
        <v>11</v>
      </c>
      <c r="F35" s="8" t="s">
        <v>11</v>
      </c>
      <c r="G35" s="10">
        <f t="shared" si="10"/>
        <v>1099873.0000000002</v>
      </c>
      <c r="H35" s="11">
        <f t="shared" si="11"/>
        <v>0.1</v>
      </c>
      <c r="I35" s="12">
        <f t="shared" si="1"/>
        <v>31</v>
      </c>
      <c r="J35" s="13">
        <f t="shared" si="12"/>
        <v>9341.3900520606749</v>
      </c>
      <c r="K35" s="13">
        <f t="shared" si="2"/>
        <v>9341.39</v>
      </c>
      <c r="L35" s="13">
        <f t="shared" si="3"/>
        <v>0</v>
      </c>
      <c r="M35" s="13">
        <f t="shared" si="4"/>
        <v>0</v>
      </c>
      <c r="N35" s="13">
        <f t="shared" si="0"/>
        <v>0</v>
      </c>
      <c r="O35" s="13">
        <v>0</v>
      </c>
      <c r="P35" s="13"/>
      <c r="Q35" s="13">
        <f t="shared" si="13"/>
        <v>0</v>
      </c>
      <c r="R35" s="13">
        <f t="shared" si="5"/>
        <v>9341.39</v>
      </c>
      <c r="S35" s="13">
        <f t="shared" si="6"/>
        <v>0</v>
      </c>
      <c r="T35" s="13">
        <f t="shared" si="7"/>
        <v>1099873.0000000002</v>
      </c>
      <c r="V35" s="24">
        <f t="shared" si="8"/>
        <v>5.2061000000000002E-5</v>
      </c>
    </row>
    <row r="36" spans="1:22" x14ac:dyDescent="0.25">
      <c r="A36" s="8">
        <f t="shared" si="9"/>
        <v>32</v>
      </c>
      <c r="B36" s="9">
        <v>43733</v>
      </c>
      <c r="C36" s="8" t="s">
        <v>11</v>
      </c>
      <c r="D36" s="8" t="s">
        <v>11</v>
      </c>
      <c r="E36" s="8" t="s">
        <v>11</v>
      </c>
      <c r="F36" s="8" t="s">
        <v>11</v>
      </c>
      <c r="G36" s="10">
        <f t="shared" si="10"/>
        <v>1099873.0000000002</v>
      </c>
      <c r="H36" s="11">
        <f t="shared" si="11"/>
        <v>0.1</v>
      </c>
      <c r="I36" s="12">
        <f t="shared" si="1"/>
        <v>31</v>
      </c>
      <c r="J36" s="13">
        <f t="shared" si="12"/>
        <v>9341.3871753486746</v>
      </c>
      <c r="K36" s="13">
        <f t="shared" si="2"/>
        <v>9341.39</v>
      </c>
      <c r="L36" s="13">
        <f t="shared" si="3"/>
        <v>0</v>
      </c>
      <c r="M36" s="13">
        <f t="shared" si="4"/>
        <v>0</v>
      </c>
      <c r="N36" s="13">
        <f t="shared" si="0"/>
        <v>0</v>
      </c>
      <c r="O36" s="13">
        <v>0</v>
      </c>
      <c r="P36" s="13"/>
      <c r="Q36" s="13">
        <f t="shared" si="13"/>
        <v>0</v>
      </c>
      <c r="R36" s="13">
        <f t="shared" si="5"/>
        <v>18682.78</v>
      </c>
      <c r="S36" s="13">
        <f t="shared" si="6"/>
        <v>0</v>
      </c>
      <c r="T36" s="13">
        <f t="shared" si="7"/>
        <v>1099873.0000000002</v>
      </c>
      <c r="V36" s="24">
        <f t="shared" si="8"/>
        <v>-2.8246510000000001E-3</v>
      </c>
    </row>
    <row r="37" spans="1:22" x14ac:dyDescent="0.25">
      <c r="A37" s="8">
        <f t="shared" si="9"/>
        <v>33</v>
      </c>
      <c r="B37" s="9">
        <v>43763</v>
      </c>
      <c r="C37" s="8" t="s">
        <v>11</v>
      </c>
      <c r="D37" s="8" t="s">
        <v>11</v>
      </c>
      <c r="E37" s="8" t="s">
        <v>5</v>
      </c>
      <c r="F37" s="8" t="s">
        <v>11</v>
      </c>
      <c r="G37" s="10">
        <f t="shared" si="10"/>
        <v>1099873.0000000002</v>
      </c>
      <c r="H37" s="11">
        <f t="shared" si="11"/>
        <v>0.1</v>
      </c>
      <c r="I37" s="12">
        <f t="shared" si="1"/>
        <v>30</v>
      </c>
      <c r="J37" s="13">
        <f t="shared" si="12"/>
        <v>9040.0492301435243</v>
      </c>
      <c r="K37" s="13">
        <f t="shared" si="2"/>
        <v>9040.0499999999993</v>
      </c>
      <c r="L37" s="13">
        <f t="shared" si="3"/>
        <v>27722.829999999998</v>
      </c>
      <c r="M37" s="13">
        <f t="shared" si="4"/>
        <v>0</v>
      </c>
      <c r="N37" s="13">
        <f t="shared" si="0"/>
        <v>27722.829999999998</v>
      </c>
      <c r="O37" s="13">
        <v>0</v>
      </c>
      <c r="P37" s="13"/>
      <c r="Q37" s="13">
        <f t="shared" si="13"/>
        <v>0</v>
      </c>
      <c r="R37" s="13">
        <f t="shared" si="5"/>
        <v>0</v>
      </c>
      <c r="S37" s="13">
        <f t="shared" si="6"/>
        <v>0</v>
      </c>
      <c r="T37" s="13">
        <f t="shared" si="7"/>
        <v>1099873.0000000002</v>
      </c>
      <c r="V37" s="24">
        <f t="shared" si="8"/>
        <v>-7.6985599999999997E-4</v>
      </c>
    </row>
    <row r="38" spans="1:22" x14ac:dyDescent="0.25">
      <c r="A38" s="8">
        <f t="shared" si="9"/>
        <v>34</v>
      </c>
      <c r="B38" s="9">
        <v>43794</v>
      </c>
      <c r="C38" s="8" t="s">
        <v>11</v>
      </c>
      <c r="D38" s="8" t="s">
        <v>11</v>
      </c>
      <c r="E38" s="8" t="s">
        <v>11</v>
      </c>
      <c r="F38" s="8" t="s">
        <v>11</v>
      </c>
      <c r="G38" s="10">
        <f t="shared" si="10"/>
        <v>1099873.0000000002</v>
      </c>
      <c r="H38" s="11">
        <f t="shared" si="11"/>
        <v>0.1</v>
      </c>
      <c r="I38" s="12">
        <f t="shared" si="1"/>
        <v>31</v>
      </c>
      <c r="J38" s="13">
        <f t="shared" si="12"/>
        <v>9341.3863534316752</v>
      </c>
      <c r="K38" s="13">
        <f t="shared" si="2"/>
        <v>9341.39</v>
      </c>
      <c r="L38" s="13">
        <f t="shared" si="3"/>
        <v>0</v>
      </c>
      <c r="M38" s="13">
        <f t="shared" si="4"/>
        <v>0</v>
      </c>
      <c r="N38" s="13">
        <f t="shared" si="0"/>
        <v>0</v>
      </c>
      <c r="O38" s="13">
        <v>0</v>
      </c>
      <c r="P38" s="13"/>
      <c r="Q38" s="13">
        <f t="shared" si="13"/>
        <v>0</v>
      </c>
      <c r="R38" s="13">
        <f t="shared" si="5"/>
        <v>9341.39</v>
      </c>
      <c r="S38" s="13">
        <f t="shared" si="6"/>
        <v>0</v>
      </c>
      <c r="T38" s="13">
        <f t="shared" si="7"/>
        <v>1099873.0000000002</v>
      </c>
      <c r="V38" s="24">
        <f t="shared" si="8"/>
        <v>-3.6465680000000002E-3</v>
      </c>
    </row>
    <row r="39" spans="1:22" x14ac:dyDescent="0.25">
      <c r="A39" s="8">
        <f t="shared" si="9"/>
        <v>35</v>
      </c>
      <c r="B39" s="9">
        <v>43824</v>
      </c>
      <c r="C39" s="8" t="s">
        <v>11</v>
      </c>
      <c r="D39" s="8" t="s">
        <v>11</v>
      </c>
      <c r="E39" s="8" t="s">
        <v>11</v>
      </c>
      <c r="F39" s="8" t="s">
        <v>11</v>
      </c>
      <c r="G39" s="10">
        <f t="shared" si="10"/>
        <v>1099873.0000000002</v>
      </c>
      <c r="H39" s="11">
        <f t="shared" si="11"/>
        <v>0.1</v>
      </c>
      <c r="I39" s="12">
        <f t="shared" si="1"/>
        <v>30</v>
      </c>
      <c r="J39" s="13">
        <f t="shared" si="12"/>
        <v>9040.048408226523</v>
      </c>
      <c r="K39" s="13">
        <f t="shared" si="2"/>
        <v>9040.0499999999993</v>
      </c>
      <c r="L39" s="13">
        <f t="shared" si="3"/>
        <v>0</v>
      </c>
      <c r="M39" s="13">
        <f t="shared" si="4"/>
        <v>0</v>
      </c>
      <c r="N39" s="13">
        <f t="shared" si="0"/>
        <v>0</v>
      </c>
      <c r="O39" s="13">
        <v>0</v>
      </c>
      <c r="P39" s="13"/>
      <c r="Q39" s="13">
        <f t="shared" si="13"/>
        <v>0</v>
      </c>
      <c r="R39" s="13">
        <f t="shared" si="5"/>
        <v>18381.439999999999</v>
      </c>
      <c r="S39" s="13">
        <f t="shared" si="6"/>
        <v>0</v>
      </c>
      <c r="T39" s="13">
        <f t="shared" si="7"/>
        <v>1099873.0000000002</v>
      </c>
      <c r="V39" s="24">
        <f t="shared" si="8"/>
        <v>-1.5917730000000001E-3</v>
      </c>
    </row>
    <row r="40" spans="1:22" x14ac:dyDescent="0.25">
      <c r="A40" s="8">
        <f t="shared" si="9"/>
        <v>36</v>
      </c>
      <c r="B40" s="9">
        <v>43855</v>
      </c>
      <c r="C40" s="8" t="s">
        <v>11</v>
      </c>
      <c r="D40" s="8" t="s">
        <v>11</v>
      </c>
      <c r="E40" s="8" t="s">
        <v>5</v>
      </c>
      <c r="F40" s="8" t="s">
        <v>11</v>
      </c>
      <c r="G40" s="10">
        <f t="shared" si="10"/>
        <v>1099873.0000000002</v>
      </c>
      <c r="H40" s="11">
        <f t="shared" si="11"/>
        <v>0.1</v>
      </c>
      <c r="I40" s="12">
        <f t="shared" si="1"/>
        <v>31</v>
      </c>
      <c r="J40" s="13">
        <f t="shared" si="12"/>
        <v>9341.3855315146757</v>
      </c>
      <c r="K40" s="13">
        <f t="shared" si="2"/>
        <v>9341.39</v>
      </c>
      <c r="L40" s="13">
        <f t="shared" si="3"/>
        <v>27722.829999999998</v>
      </c>
      <c r="M40" s="13">
        <f t="shared" si="4"/>
        <v>0</v>
      </c>
      <c r="N40" s="13">
        <f t="shared" si="0"/>
        <v>27722.829999999998</v>
      </c>
      <c r="O40" s="13">
        <v>0</v>
      </c>
      <c r="P40" s="13"/>
      <c r="Q40" s="13">
        <f t="shared" si="13"/>
        <v>0</v>
      </c>
      <c r="R40" s="13">
        <f t="shared" si="5"/>
        <v>0</v>
      </c>
      <c r="S40" s="13">
        <f t="shared" si="6"/>
        <v>0</v>
      </c>
      <c r="T40" s="13">
        <f t="shared" si="7"/>
        <v>1099873.0000000002</v>
      </c>
      <c r="V40" s="24">
        <f t="shared" si="8"/>
        <v>-4.4684850000000003E-3</v>
      </c>
    </row>
    <row r="41" spans="1:22" x14ac:dyDescent="0.25">
      <c r="A41" s="8">
        <f t="shared" si="9"/>
        <v>37</v>
      </c>
      <c r="B41" s="9">
        <v>43886</v>
      </c>
      <c r="C41" s="8" t="s">
        <v>11</v>
      </c>
      <c r="D41" s="8" t="s">
        <v>11</v>
      </c>
      <c r="E41" s="8" t="s">
        <v>11</v>
      </c>
      <c r="F41" s="8" t="s">
        <v>11</v>
      </c>
      <c r="G41" s="10">
        <f t="shared" si="10"/>
        <v>1099873.0000000002</v>
      </c>
      <c r="H41" s="11">
        <f t="shared" si="11"/>
        <v>0.1</v>
      </c>
      <c r="I41" s="12">
        <f t="shared" si="1"/>
        <v>31</v>
      </c>
      <c r="J41" s="13">
        <f t="shared" si="12"/>
        <v>9341.3826548026755</v>
      </c>
      <c r="K41" s="13">
        <f t="shared" si="2"/>
        <v>9341.3799999999992</v>
      </c>
      <c r="L41" s="13">
        <f t="shared" si="3"/>
        <v>0</v>
      </c>
      <c r="M41" s="13">
        <f t="shared" si="4"/>
        <v>0</v>
      </c>
      <c r="N41" s="13">
        <f t="shared" si="0"/>
        <v>0</v>
      </c>
      <c r="O41" s="13">
        <v>0</v>
      </c>
      <c r="P41" s="13"/>
      <c r="Q41" s="13">
        <f t="shared" si="13"/>
        <v>0</v>
      </c>
      <c r="R41" s="13">
        <f t="shared" si="5"/>
        <v>9341.3799999999992</v>
      </c>
      <c r="S41" s="13">
        <f t="shared" si="6"/>
        <v>0</v>
      </c>
      <c r="T41" s="13">
        <f t="shared" si="7"/>
        <v>1099873.0000000002</v>
      </c>
      <c r="V41" s="24">
        <f t="shared" si="8"/>
        <v>2.6548029999999999E-3</v>
      </c>
    </row>
    <row r="42" spans="1:22" x14ac:dyDescent="0.25">
      <c r="A42" s="8">
        <f t="shared" si="9"/>
        <v>38</v>
      </c>
      <c r="B42" s="9">
        <v>43915</v>
      </c>
      <c r="C42" s="8" t="s">
        <v>11</v>
      </c>
      <c r="D42" s="8" t="s">
        <v>11</v>
      </c>
      <c r="E42" s="8" t="s">
        <v>11</v>
      </c>
      <c r="F42" s="8" t="s">
        <v>11</v>
      </c>
      <c r="G42" s="10">
        <f t="shared" si="10"/>
        <v>1099873.0000000002</v>
      </c>
      <c r="H42" s="11">
        <f t="shared" si="11"/>
        <v>0.1</v>
      </c>
      <c r="I42" s="12">
        <f t="shared" si="1"/>
        <v>29</v>
      </c>
      <c r="J42" s="13">
        <f t="shared" si="12"/>
        <v>8738.7196411043733</v>
      </c>
      <c r="K42" s="13">
        <f t="shared" si="2"/>
        <v>8738.7199999999993</v>
      </c>
      <c r="L42" s="13">
        <f t="shared" si="3"/>
        <v>0</v>
      </c>
      <c r="M42" s="13">
        <f t="shared" si="4"/>
        <v>0</v>
      </c>
      <c r="N42" s="13">
        <f t="shared" si="0"/>
        <v>0</v>
      </c>
      <c r="O42" s="13">
        <v>0</v>
      </c>
      <c r="P42" s="13"/>
      <c r="Q42" s="13">
        <f t="shared" si="13"/>
        <v>0</v>
      </c>
      <c r="R42" s="13">
        <f t="shared" si="5"/>
        <v>18080.099999999999</v>
      </c>
      <c r="S42" s="13">
        <f t="shared" si="6"/>
        <v>0</v>
      </c>
      <c r="T42" s="13">
        <f t="shared" si="7"/>
        <v>1099873.0000000002</v>
      </c>
      <c r="V42" s="24">
        <f t="shared" si="8"/>
        <v>-3.5889599999999999E-4</v>
      </c>
    </row>
    <row r="43" spans="1:22" x14ac:dyDescent="0.25">
      <c r="A43" s="8">
        <f t="shared" si="9"/>
        <v>39</v>
      </c>
      <c r="B43" s="9">
        <v>43946</v>
      </c>
      <c r="C43" s="8" t="s">
        <v>11</v>
      </c>
      <c r="D43" s="8" t="s">
        <v>11</v>
      </c>
      <c r="E43" s="8" t="s">
        <v>5</v>
      </c>
      <c r="F43" s="8" t="s">
        <v>11</v>
      </c>
      <c r="G43" s="10">
        <f t="shared" si="10"/>
        <v>1099873.0000000002</v>
      </c>
      <c r="H43" s="11">
        <f t="shared" si="11"/>
        <v>0.1</v>
      </c>
      <c r="I43" s="12">
        <f t="shared" si="1"/>
        <v>31</v>
      </c>
      <c r="J43" s="13">
        <f t="shared" si="12"/>
        <v>9341.3867643916747</v>
      </c>
      <c r="K43" s="13">
        <f t="shared" si="2"/>
        <v>9341.39</v>
      </c>
      <c r="L43" s="13">
        <f t="shared" si="3"/>
        <v>27421.489999999998</v>
      </c>
      <c r="M43" s="13">
        <f t="shared" si="4"/>
        <v>0</v>
      </c>
      <c r="N43" s="13">
        <f t="shared" si="0"/>
        <v>27421.489999999998</v>
      </c>
      <c r="O43" s="13">
        <v>0</v>
      </c>
      <c r="P43" s="13"/>
      <c r="Q43" s="13">
        <f t="shared" si="13"/>
        <v>0</v>
      </c>
      <c r="R43" s="13">
        <f t="shared" si="5"/>
        <v>0</v>
      </c>
      <c r="S43" s="13">
        <f t="shared" si="6"/>
        <v>0</v>
      </c>
      <c r="T43" s="13">
        <f t="shared" si="7"/>
        <v>1099873.0000000002</v>
      </c>
      <c r="V43" s="24">
        <f t="shared" si="8"/>
        <v>-3.2356080000000001E-3</v>
      </c>
    </row>
    <row r="44" spans="1:22" x14ac:dyDescent="0.25">
      <c r="A44" s="8">
        <f t="shared" si="9"/>
        <v>40</v>
      </c>
      <c r="B44" s="9">
        <v>43976</v>
      </c>
      <c r="C44" s="8" t="s">
        <v>11</v>
      </c>
      <c r="D44" s="8" t="s">
        <v>11</v>
      </c>
      <c r="E44" s="8" t="s">
        <v>11</v>
      </c>
      <c r="F44" s="8" t="s">
        <v>11</v>
      </c>
      <c r="G44" s="10">
        <f t="shared" si="10"/>
        <v>1099873.0000000002</v>
      </c>
      <c r="H44" s="11">
        <f t="shared" si="11"/>
        <v>0.1</v>
      </c>
      <c r="I44" s="12">
        <f t="shared" si="1"/>
        <v>30</v>
      </c>
      <c r="J44" s="13">
        <f t="shared" si="12"/>
        <v>9040.0488191865243</v>
      </c>
      <c r="K44" s="13">
        <f t="shared" si="2"/>
        <v>9040.0499999999993</v>
      </c>
      <c r="L44" s="13">
        <f t="shared" si="3"/>
        <v>0</v>
      </c>
      <c r="M44" s="13">
        <f t="shared" si="4"/>
        <v>0</v>
      </c>
      <c r="N44" s="13">
        <f t="shared" si="0"/>
        <v>0</v>
      </c>
      <c r="O44" s="13">
        <v>0</v>
      </c>
      <c r="P44" s="13"/>
      <c r="Q44" s="13">
        <f t="shared" si="13"/>
        <v>0</v>
      </c>
      <c r="R44" s="13">
        <f t="shared" si="5"/>
        <v>9040.0499999999993</v>
      </c>
      <c r="S44" s="13">
        <f t="shared" si="6"/>
        <v>0</v>
      </c>
      <c r="T44" s="13">
        <f t="shared" si="7"/>
        <v>1099873.0000000002</v>
      </c>
      <c r="V44" s="24">
        <f t="shared" si="8"/>
        <v>-1.180813E-3</v>
      </c>
    </row>
    <row r="45" spans="1:22" x14ac:dyDescent="0.25">
      <c r="A45" s="8">
        <f t="shared" si="9"/>
        <v>41</v>
      </c>
      <c r="B45" s="9">
        <v>44007</v>
      </c>
      <c r="C45" s="8" t="s">
        <v>11</v>
      </c>
      <c r="D45" s="8" t="s">
        <v>11</v>
      </c>
      <c r="E45" s="8" t="s">
        <v>11</v>
      </c>
      <c r="F45" s="8" t="s">
        <v>11</v>
      </c>
      <c r="G45" s="10">
        <f t="shared" si="10"/>
        <v>1099873.0000000002</v>
      </c>
      <c r="H45" s="11">
        <f t="shared" si="11"/>
        <v>0.1</v>
      </c>
      <c r="I45" s="12">
        <f t="shared" si="1"/>
        <v>31</v>
      </c>
      <c r="J45" s="13">
        <f t="shared" si="12"/>
        <v>9341.3859424746752</v>
      </c>
      <c r="K45" s="13">
        <f t="shared" si="2"/>
        <v>9341.39</v>
      </c>
      <c r="L45" s="13">
        <f t="shared" si="3"/>
        <v>0</v>
      </c>
      <c r="M45" s="13">
        <f t="shared" si="4"/>
        <v>0</v>
      </c>
      <c r="N45" s="13">
        <f t="shared" si="0"/>
        <v>0</v>
      </c>
      <c r="O45" s="13">
        <v>0</v>
      </c>
      <c r="P45" s="13"/>
      <c r="Q45" s="13">
        <f t="shared" si="13"/>
        <v>0</v>
      </c>
      <c r="R45" s="13">
        <f t="shared" si="5"/>
        <v>18381.439999999999</v>
      </c>
      <c r="S45" s="13">
        <f t="shared" si="6"/>
        <v>0</v>
      </c>
      <c r="T45" s="13">
        <f t="shared" si="7"/>
        <v>1099873.0000000002</v>
      </c>
      <c r="V45" s="24">
        <f t="shared" si="8"/>
        <v>-4.0575250000000002E-3</v>
      </c>
    </row>
    <row r="46" spans="1:22" x14ac:dyDescent="0.25">
      <c r="A46" s="8">
        <f t="shared" si="9"/>
        <v>42</v>
      </c>
      <c r="B46" s="9">
        <v>44037</v>
      </c>
      <c r="C46" s="8" t="s">
        <v>11</v>
      </c>
      <c r="D46" s="8" t="s">
        <v>11</v>
      </c>
      <c r="E46" s="8" t="s">
        <v>5</v>
      </c>
      <c r="F46" s="8" t="s">
        <v>11</v>
      </c>
      <c r="G46" s="10">
        <f t="shared" si="10"/>
        <v>1099873.0000000002</v>
      </c>
      <c r="H46" s="11">
        <f t="shared" si="11"/>
        <v>0.1</v>
      </c>
      <c r="I46" s="12">
        <f t="shared" si="1"/>
        <v>30</v>
      </c>
      <c r="J46" s="13">
        <f t="shared" si="12"/>
        <v>9040.047997269523</v>
      </c>
      <c r="K46" s="13">
        <f t="shared" si="2"/>
        <v>9040.0499999999993</v>
      </c>
      <c r="L46" s="13">
        <f t="shared" si="3"/>
        <v>27421.489999999998</v>
      </c>
      <c r="M46" s="13">
        <f t="shared" si="4"/>
        <v>0</v>
      </c>
      <c r="N46" s="13">
        <f t="shared" si="0"/>
        <v>27421.489999999998</v>
      </c>
      <c r="O46" s="13">
        <v>0</v>
      </c>
      <c r="P46" s="13"/>
      <c r="Q46" s="13">
        <f t="shared" si="13"/>
        <v>0</v>
      </c>
      <c r="R46" s="13">
        <f t="shared" si="5"/>
        <v>0</v>
      </c>
      <c r="S46" s="13">
        <f t="shared" si="6"/>
        <v>0</v>
      </c>
      <c r="T46" s="13">
        <f t="shared" si="7"/>
        <v>1099873.0000000002</v>
      </c>
      <c r="V46" s="24">
        <f t="shared" si="8"/>
        <v>-2.0027299999999999E-3</v>
      </c>
    </row>
    <row r="47" spans="1:22" x14ac:dyDescent="0.25">
      <c r="A47" s="8">
        <f t="shared" si="9"/>
        <v>43</v>
      </c>
      <c r="B47" s="9">
        <v>44068</v>
      </c>
      <c r="C47" s="8" t="s">
        <v>11</v>
      </c>
      <c r="D47" s="8" t="s">
        <v>11</v>
      </c>
      <c r="E47" s="8" t="s">
        <v>11</v>
      </c>
      <c r="F47" s="8" t="s">
        <v>11</v>
      </c>
      <c r="G47" s="10">
        <f t="shared" si="10"/>
        <v>1099873.0000000002</v>
      </c>
      <c r="H47" s="11">
        <f t="shared" si="11"/>
        <v>0.1</v>
      </c>
      <c r="I47" s="12">
        <f t="shared" si="1"/>
        <v>31</v>
      </c>
      <c r="J47" s="13">
        <f t="shared" si="12"/>
        <v>9341.3851205576757</v>
      </c>
      <c r="K47" s="13">
        <f t="shared" si="2"/>
        <v>9341.39</v>
      </c>
      <c r="L47" s="13">
        <f t="shared" si="3"/>
        <v>0</v>
      </c>
      <c r="M47" s="13">
        <f t="shared" si="4"/>
        <v>0</v>
      </c>
      <c r="N47" s="13">
        <f t="shared" si="0"/>
        <v>0</v>
      </c>
      <c r="O47" s="13">
        <v>0</v>
      </c>
      <c r="P47" s="13"/>
      <c r="Q47" s="13">
        <f t="shared" si="13"/>
        <v>0</v>
      </c>
      <c r="R47" s="13">
        <f t="shared" si="5"/>
        <v>9341.39</v>
      </c>
      <c r="S47" s="13">
        <f t="shared" si="6"/>
        <v>0</v>
      </c>
      <c r="T47" s="13">
        <f t="shared" si="7"/>
        <v>1099873.0000000002</v>
      </c>
      <c r="V47" s="24">
        <f t="shared" si="8"/>
        <v>-4.8794420000000003E-3</v>
      </c>
    </row>
    <row r="48" spans="1:22" x14ac:dyDescent="0.25">
      <c r="A48" s="8">
        <f t="shared" si="9"/>
        <v>44</v>
      </c>
      <c r="B48" s="9">
        <v>44099</v>
      </c>
      <c r="C48" s="8" t="s">
        <v>11</v>
      </c>
      <c r="D48" s="8" t="s">
        <v>11</v>
      </c>
      <c r="E48" s="8" t="s">
        <v>11</v>
      </c>
      <c r="F48" s="8" t="s">
        <v>11</v>
      </c>
      <c r="G48" s="10">
        <f t="shared" si="10"/>
        <v>1099873.0000000002</v>
      </c>
      <c r="H48" s="11">
        <f t="shared" si="11"/>
        <v>0.1</v>
      </c>
      <c r="I48" s="12">
        <f t="shared" si="1"/>
        <v>31</v>
      </c>
      <c r="J48" s="13">
        <f t="shared" si="12"/>
        <v>9341.3822438456755</v>
      </c>
      <c r="K48" s="13">
        <f t="shared" si="2"/>
        <v>9341.3799999999992</v>
      </c>
      <c r="L48" s="13">
        <f t="shared" si="3"/>
        <v>0</v>
      </c>
      <c r="M48" s="13">
        <f t="shared" si="4"/>
        <v>0</v>
      </c>
      <c r="N48" s="13">
        <f t="shared" si="0"/>
        <v>0</v>
      </c>
      <c r="O48" s="13">
        <v>0</v>
      </c>
      <c r="P48" s="13"/>
      <c r="Q48" s="13">
        <f t="shared" si="13"/>
        <v>0</v>
      </c>
      <c r="R48" s="13">
        <f t="shared" si="5"/>
        <v>18682.769999999997</v>
      </c>
      <c r="S48" s="13">
        <f t="shared" si="6"/>
        <v>0</v>
      </c>
      <c r="T48" s="13">
        <f t="shared" si="7"/>
        <v>1099873.0000000002</v>
      </c>
      <c r="V48" s="24">
        <f t="shared" si="8"/>
        <v>2.2438459999999999E-3</v>
      </c>
    </row>
    <row r="49" spans="1:22" x14ac:dyDescent="0.25">
      <c r="A49" s="8">
        <f t="shared" si="9"/>
        <v>45</v>
      </c>
      <c r="B49" s="9">
        <v>44129</v>
      </c>
      <c r="C49" s="8" t="s">
        <v>11</v>
      </c>
      <c r="D49" s="8" t="s">
        <v>11</v>
      </c>
      <c r="E49" s="8" t="s">
        <v>5</v>
      </c>
      <c r="F49" s="8" t="s">
        <v>11</v>
      </c>
      <c r="G49" s="10">
        <f t="shared" si="10"/>
        <v>1099873.0000000002</v>
      </c>
      <c r="H49" s="11">
        <f t="shared" si="11"/>
        <v>0.1</v>
      </c>
      <c r="I49" s="12">
        <f t="shared" si="1"/>
        <v>30</v>
      </c>
      <c r="J49" s="13">
        <f t="shared" si="12"/>
        <v>9040.0542986405235</v>
      </c>
      <c r="K49" s="13">
        <f t="shared" si="2"/>
        <v>9040.0499999999993</v>
      </c>
      <c r="L49" s="13">
        <f t="shared" si="3"/>
        <v>27722.819999999996</v>
      </c>
      <c r="M49" s="13">
        <f t="shared" si="4"/>
        <v>0</v>
      </c>
      <c r="N49" s="13">
        <f t="shared" si="0"/>
        <v>27722.819999999996</v>
      </c>
      <c r="O49" s="13">
        <v>0</v>
      </c>
      <c r="P49" s="13"/>
      <c r="Q49" s="13">
        <f t="shared" si="13"/>
        <v>0</v>
      </c>
      <c r="R49" s="13">
        <f t="shared" si="5"/>
        <v>0</v>
      </c>
      <c r="S49" s="13">
        <f t="shared" si="6"/>
        <v>0</v>
      </c>
      <c r="T49" s="13">
        <f t="shared" si="7"/>
        <v>1099873.0000000002</v>
      </c>
      <c r="V49" s="24">
        <f t="shared" si="8"/>
        <v>4.2986409999999997E-3</v>
      </c>
    </row>
    <row r="50" spans="1:22" x14ac:dyDescent="0.25">
      <c r="A50" s="8">
        <f t="shared" si="9"/>
        <v>46</v>
      </c>
      <c r="B50" s="9">
        <v>44160</v>
      </c>
      <c r="C50" s="8" t="s">
        <v>11</v>
      </c>
      <c r="D50" s="8" t="s">
        <v>11</v>
      </c>
      <c r="E50" s="8" t="s">
        <v>11</v>
      </c>
      <c r="F50" s="8" t="s">
        <v>11</v>
      </c>
      <c r="G50" s="10">
        <f t="shared" si="10"/>
        <v>1099873.0000000002</v>
      </c>
      <c r="H50" s="11">
        <f t="shared" si="11"/>
        <v>0.1</v>
      </c>
      <c r="I50" s="12">
        <f t="shared" si="1"/>
        <v>31</v>
      </c>
      <c r="J50" s="13">
        <f t="shared" si="12"/>
        <v>9341.3914219286762</v>
      </c>
      <c r="K50" s="13">
        <f t="shared" si="2"/>
        <v>9341.39</v>
      </c>
      <c r="L50" s="13">
        <f t="shared" si="3"/>
        <v>0</v>
      </c>
      <c r="M50" s="13">
        <f t="shared" si="4"/>
        <v>0</v>
      </c>
      <c r="N50" s="13">
        <f t="shared" si="0"/>
        <v>0</v>
      </c>
      <c r="O50" s="13">
        <v>0</v>
      </c>
      <c r="P50" s="13"/>
      <c r="Q50" s="13">
        <f t="shared" si="13"/>
        <v>0</v>
      </c>
      <c r="R50" s="13">
        <f t="shared" si="5"/>
        <v>9341.39</v>
      </c>
      <c r="S50" s="13">
        <f t="shared" si="6"/>
        <v>0</v>
      </c>
      <c r="T50" s="13">
        <f t="shared" si="7"/>
        <v>1099873.0000000002</v>
      </c>
      <c r="V50" s="24">
        <f t="shared" si="8"/>
        <v>1.4219289999999999E-3</v>
      </c>
    </row>
    <row r="51" spans="1:22" x14ac:dyDescent="0.25">
      <c r="A51" s="8">
        <f t="shared" si="9"/>
        <v>47</v>
      </c>
      <c r="B51" s="9">
        <v>44190</v>
      </c>
      <c r="C51" s="8" t="s">
        <v>11</v>
      </c>
      <c r="D51" s="8" t="s">
        <v>11</v>
      </c>
      <c r="E51" s="8" t="s">
        <v>11</v>
      </c>
      <c r="F51" s="8" t="s">
        <v>11</v>
      </c>
      <c r="G51" s="10">
        <f t="shared" si="10"/>
        <v>1099873.0000000002</v>
      </c>
      <c r="H51" s="11">
        <f t="shared" si="11"/>
        <v>0.1</v>
      </c>
      <c r="I51" s="12">
        <f t="shared" si="1"/>
        <v>30</v>
      </c>
      <c r="J51" s="13">
        <f t="shared" si="12"/>
        <v>9040.053476723524</v>
      </c>
      <c r="K51" s="13">
        <f t="shared" si="2"/>
        <v>9040.0499999999993</v>
      </c>
      <c r="L51" s="13">
        <f t="shared" si="3"/>
        <v>0</v>
      </c>
      <c r="M51" s="13">
        <f t="shared" si="4"/>
        <v>0</v>
      </c>
      <c r="N51" s="13">
        <f t="shared" si="0"/>
        <v>0</v>
      </c>
      <c r="O51" s="13">
        <v>0</v>
      </c>
      <c r="P51" s="13"/>
      <c r="Q51" s="13">
        <f t="shared" si="13"/>
        <v>0</v>
      </c>
      <c r="R51" s="13">
        <f t="shared" si="5"/>
        <v>18381.439999999999</v>
      </c>
      <c r="S51" s="13">
        <f t="shared" si="6"/>
        <v>0</v>
      </c>
      <c r="T51" s="13">
        <f t="shared" si="7"/>
        <v>1099873.0000000002</v>
      </c>
      <c r="V51" s="24">
        <f t="shared" si="8"/>
        <v>3.476724E-3</v>
      </c>
    </row>
    <row r="52" spans="1:22" x14ac:dyDescent="0.25">
      <c r="A52" s="8">
        <f t="shared" si="9"/>
        <v>48</v>
      </c>
      <c r="B52" s="9">
        <v>44221</v>
      </c>
      <c r="C52" s="8" t="s">
        <v>11</v>
      </c>
      <c r="D52" s="8" t="s">
        <v>5</v>
      </c>
      <c r="E52" s="8" t="s">
        <v>5</v>
      </c>
      <c r="F52" s="8" t="s">
        <v>5</v>
      </c>
      <c r="G52" s="10">
        <f t="shared" si="10"/>
        <v>1099873.0000000002</v>
      </c>
      <c r="H52" s="11">
        <f t="shared" si="11"/>
        <v>0.1</v>
      </c>
      <c r="I52" s="12">
        <f t="shared" si="1"/>
        <v>31</v>
      </c>
      <c r="J52" s="13">
        <f t="shared" si="12"/>
        <v>9341.3906000116749</v>
      </c>
      <c r="K52" s="13">
        <f t="shared" si="2"/>
        <v>9341.39</v>
      </c>
      <c r="L52" s="13">
        <f>K52+R51-S51</f>
        <v>27722.829999999998</v>
      </c>
      <c r="M52" s="13">
        <f>T51</f>
        <v>1099873.0000000002</v>
      </c>
      <c r="N52" s="13">
        <f>M52+L52</f>
        <v>1127595.8300000003</v>
      </c>
      <c r="O52" s="13">
        <v>0</v>
      </c>
      <c r="P52" s="13"/>
      <c r="Q52" s="13">
        <f t="shared" si="13"/>
        <v>0</v>
      </c>
      <c r="R52" s="13">
        <f t="shared" si="5"/>
        <v>0</v>
      </c>
      <c r="S52" s="13">
        <f t="shared" si="6"/>
        <v>0</v>
      </c>
      <c r="T52" s="13">
        <f t="shared" si="7"/>
        <v>0</v>
      </c>
    </row>
    <row r="53" spans="1:22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6">
        <f>SUM(J3:J52)</f>
        <v>439477.61752349319</v>
      </c>
      <c r="K53" s="16"/>
      <c r="L53" s="16">
        <f>SUM(L3:L52)</f>
        <v>339604.62</v>
      </c>
      <c r="M53" s="16">
        <f>SUM(M3:M52)</f>
        <v>1099873.0000000002</v>
      </c>
      <c r="N53" s="16">
        <f>SUM(N3:N52)</f>
        <v>1439477.6200000003</v>
      </c>
      <c r="O53" s="15"/>
      <c r="P53" s="15"/>
      <c r="Q53" s="16">
        <f>SUM(Q3:Q52)</f>
        <v>0</v>
      </c>
      <c r="R53" s="15"/>
      <c r="S53" s="16">
        <f>SUM(S3:S52)</f>
        <v>99873</v>
      </c>
      <c r="T53" s="15"/>
    </row>
  </sheetData>
  <dataValidations count="2">
    <dataValidation type="list" allowBlank="1" showInputMessage="1" showErrorMessage="1" sqref="S1">
      <formula1>"DD, PS, FI, ET, NI"</formula1>
    </dataValidation>
    <dataValidation type="list" allowBlank="1" showInputMessage="1" showErrorMessage="1" sqref="H1">
      <formula1>"PD,AD"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"/>
  <sheetViews>
    <sheetView topLeftCell="C1" workbookViewId="0">
      <pane ySplit="2" topLeftCell="A3" activePane="bottomLeft" state="frozen"/>
      <selection pane="bottomLeft" activeCell="V4" sqref="V4"/>
    </sheetView>
  </sheetViews>
  <sheetFormatPr defaultRowHeight="15" x14ac:dyDescent="0.25"/>
  <cols>
    <col min="1" max="1" width="5.5703125" style="1" bestFit="1" customWidth="1"/>
    <col min="2" max="2" width="10.140625" style="1" bestFit="1" customWidth="1"/>
    <col min="3" max="3" width="6.140625" style="1" bestFit="1" customWidth="1"/>
    <col min="4" max="4" width="4.28515625" style="1" bestFit="1" customWidth="1"/>
    <col min="5" max="5" width="7" style="1" bestFit="1" customWidth="1"/>
    <col min="6" max="6" width="4.42578125" style="1" bestFit="1" customWidth="1"/>
    <col min="7" max="7" width="13.7109375" style="1" bestFit="1" customWidth="1"/>
    <col min="8" max="8" width="7.140625" style="1" bestFit="1" customWidth="1"/>
    <col min="9" max="9" width="5.140625" style="1" bestFit="1" customWidth="1"/>
    <col min="10" max="10" width="18" style="1" bestFit="1" customWidth="1"/>
    <col min="11" max="11" width="18" style="1" customWidth="1"/>
    <col min="12" max="12" width="13.28515625" style="1" bestFit="1" customWidth="1"/>
    <col min="13" max="14" width="12.5703125" style="1" bestFit="1" customWidth="1"/>
    <col min="15" max="15" width="13.5703125" style="1" bestFit="1" customWidth="1"/>
    <col min="16" max="16" width="11" style="1" bestFit="1" customWidth="1"/>
    <col min="17" max="17" width="11" style="1" customWidth="1"/>
    <col min="18" max="18" width="11.140625" style="1" bestFit="1" customWidth="1"/>
    <col min="19" max="19" width="11" style="1" bestFit="1" customWidth="1"/>
    <col min="20" max="20" width="12.5703125" style="1" bestFit="1" customWidth="1"/>
    <col min="21" max="21" width="9.140625" style="1"/>
    <col min="22" max="22" width="10.7109375" style="1" bestFit="1" customWidth="1"/>
    <col min="23" max="16384" width="9.140625" style="1"/>
  </cols>
  <sheetData>
    <row r="1" spans="1:22" x14ac:dyDescent="0.25">
      <c r="G1" s="1" t="s">
        <v>21</v>
      </c>
      <c r="H1" s="17" t="s">
        <v>26</v>
      </c>
      <c r="J1" s="1" t="s">
        <v>18</v>
      </c>
      <c r="N1" s="3">
        <v>107354.31</v>
      </c>
      <c r="O1" s="5">
        <f>N1-N52</f>
        <v>-1135708.29</v>
      </c>
      <c r="Q1" s="3" t="s">
        <v>22</v>
      </c>
      <c r="R1" s="3">
        <v>10000</v>
      </c>
      <c r="S1" s="17" t="s">
        <v>27</v>
      </c>
      <c r="T1" s="4">
        <f>ROUND(IF(S1="FI",R1,IF(S1="NI",R1/5,IF(S1="ET",R1/48,0))),2)</f>
        <v>0</v>
      </c>
    </row>
    <row r="2" spans="1:22" s="2" customFormat="1" x14ac:dyDescent="0.25">
      <c r="A2" s="6" t="s">
        <v>3</v>
      </c>
      <c r="B2" s="7" t="s">
        <v>0</v>
      </c>
      <c r="C2" s="7" t="s">
        <v>19</v>
      </c>
      <c r="D2" s="7" t="s">
        <v>6</v>
      </c>
      <c r="E2" s="7" t="s">
        <v>13</v>
      </c>
      <c r="F2" s="7" t="s">
        <v>7</v>
      </c>
      <c r="G2" s="7" t="s">
        <v>14</v>
      </c>
      <c r="H2" s="7" t="s">
        <v>2</v>
      </c>
      <c r="I2" s="7" t="s">
        <v>1</v>
      </c>
      <c r="J2" s="7" t="s">
        <v>15</v>
      </c>
      <c r="K2" s="7" t="s">
        <v>28</v>
      </c>
      <c r="L2" s="7" t="s">
        <v>16</v>
      </c>
      <c r="M2" s="7" t="s">
        <v>10</v>
      </c>
      <c r="N2" s="7" t="s">
        <v>9</v>
      </c>
      <c r="O2" s="7" t="s">
        <v>8</v>
      </c>
      <c r="P2" s="7" t="s">
        <v>20</v>
      </c>
      <c r="Q2" s="7" t="s">
        <v>24</v>
      </c>
      <c r="R2" s="7" t="s">
        <v>17</v>
      </c>
      <c r="S2" s="7" t="s">
        <v>25</v>
      </c>
      <c r="T2" s="7" t="s">
        <v>4</v>
      </c>
      <c r="V2" s="2" t="s">
        <v>29</v>
      </c>
    </row>
    <row r="3" spans="1:22" x14ac:dyDescent="0.25">
      <c r="A3" s="8">
        <v>0</v>
      </c>
      <c r="B3" s="9">
        <v>42745</v>
      </c>
      <c r="C3" s="9"/>
      <c r="D3" s="8" t="s">
        <v>11</v>
      </c>
      <c r="E3" s="8" t="s">
        <v>11</v>
      </c>
      <c r="F3" s="8" t="s">
        <v>11</v>
      </c>
      <c r="G3" s="10">
        <v>0</v>
      </c>
      <c r="H3" s="11">
        <v>0.1</v>
      </c>
      <c r="I3" s="12">
        <v>0</v>
      </c>
      <c r="J3" s="13">
        <v>0</v>
      </c>
      <c r="K3" s="13"/>
      <c r="L3" s="13">
        <v>0</v>
      </c>
      <c r="M3" s="13">
        <v>0</v>
      </c>
      <c r="N3" s="13">
        <f>IF(F3&lt;&gt;"Y",0,IF(A3=24,(G3+L3),#REF!))</f>
        <v>0</v>
      </c>
      <c r="O3" s="13">
        <v>1100000</v>
      </c>
      <c r="P3" s="13">
        <v>100000</v>
      </c>
      <c r="Q3" s="13">
        <v>0</v>
      </c>
      <c r="R3" s="13">
        <v>0</v>
      </c>
      <c r="S3" s="13">
        <f>IF(D3="Y",R3,0)</f>
        <v>0</v>
      </c>
      <c r="T3" s="13">
        <f>IF(S1="PS",O3-P3+R1,O3-P3)</f>
        <v>1010000</v>
      </c>
    </row>
    <row r="4" spans="1:22" x14ac:dyDescent="0.25">
      <c r="A4" s="18" t="s">
        <v>12</v>
      </c>
      <c r="B4" s="19">
        <v>42760</v>
      </c>
      <c r="C4" s="19" t="s">
        <v>11</v>
      </c>
      <c r="D4" s="18" t="s">
        <v>11</v>
      </c>
      <c r="E4" s="18" t="s">
        <v>5</v>
      </c>
      <c r="F4" s="18" t="s">
        <v>11</v>
      </c>
      <c r="G4" s="25">
        <f>T3</f>
        <v>1010000</v>
      </c>
      <c r="H4" s="21">
        <f>H3</f>
        <v>0.1</v>
      </c>
      <c r="I4" s="22">
        <f>IF($H$1="PD",(360*(YEAR(B4)-YEAR(B3)))+(30*(MONTH(B4)-MONTH(B3)))+(DAY(B4)-DAY(B3)),B4-B3)</f>
        <v>15</v>
      </c>
      <c r="J4" s="23">
        <f>G4*H3*I4/365</f>
        <v>4150.6849315068494</v>
      </c>
      <c r="K4" s="23">
        <f>ROUND(J4,2)</f>
        <v>4150.68</v>
      </c>
      <c r="L4" s="23">
        <f>IF(F4="N",IF(E4="Y",K4+R3-S3,0),IF(N4&gt;=(K4+R3-S3),(K4+R3-S3),N4))</f>
        <v>4150.68</v>
      </c>
      <c r="M4" s="23">
        <f>N4-L4</f>
        <v>0</v>
      </c>
      <c r="N4" s="23">
        <f t="shared" ref="N4:N51" si="0">IF(F4="Y",$N$1,L4)</f>
        <v>4150.68</v>
      </c>
      <c r="O4" s="23">
        <v>0</v>
      </c>
      <c r="P4" s="23"/>
      <c r="Q4" s="23">
        <v>0</v>
      </c>
      <c r="R4" s="23">
        <f>R3-S3+K4-L4</f>
        <v>0</v>
      </c>
      <c r="S4" s="23">
        <f>IF(D4="Y",R4,0)</f>
        <v>0</v>
      </c>
      <c r="T4" s="23">
        <f>T3-M4+O4+S4-P4</f>
        <v>1010000</v>
      </c>
      <c r="V4" s="24">
        <f>ROUND(J4-K4,9)</f>
        <v>4.9315069999999999E-3</v>
      </c>
    </row>
    <row r="5" spans="1:22" x14ac:dyDescent="0.25">
      <c r="A5" s="18">
        <v>1</v>
      </c>
      <c r="B5" s="19">
        <v>42791</v>
      </c>
      <c r="C5" s="19" t="s">
        <v>5</v>
      </c>
      <c r="D5" s="18" t="s">
        <v>11</v>
      </c>
      <c r="E5" s="18" t="s">
        <v>5</v>
      </c>
      <c r="F5" s="18" t="s">
        <v>11</v>
      </c>
      <c r="G5" s="25">
        <f>T4</f>
        <v>1010000</v>
      </c>
      <c r="H5" s="21">
        <f>H4</f>
        <v>0.1</v>
      </c>
      <c r="I5" s="22">
        <f t="shared" ref="I5:I52" si="1">IF($H$1="PD",(360*(YEAR(B5)-YEAR(B4)))+(30*(MONTH(B5)-MONTH(B4)))+(DAY(B5)-DAY(B4)),B5-B4)</f>
        <v>31</v>
      </c>
      <c r="J5" s="23">
        <f>(G5*H4*I5/365)+V4</f>
        <v>8578.0871232878217</v>
      </c>
      <c r="K5" s="23">
        <f t="shared" ref="K5:K52" si="2">ROUND(J5,2)</f>
        <v>8578.09</v>
      </c>
      <c r="L5" s="23">
        <f t="shared" ref="L5:L51" si="3">IF(F5="N",IF(E5="Y",K5+R4-S4,0),IF(N5&gt;=(K5+R4-S4),(K5+R4-S4),N5))</f>
        <v>8578.09</v>
      </c>
      <c r="M5" s="23">
        <f t="shared" ref="M5:M51" si="4">N5-L5</f>
        <v>0</v>
      </c>
      <c r="N5" s="23">
        <f t="shared" si="0"/>
        <v>8578.09</v>
      </c>
      <c r="O5" s="23">
        <v>0</v>
      </c>
      <c r="P5" s="23"/>
      <c r="Q5" s="23">
        <f>IF(S1="FI",R1,T1)</f>
        <v>0</v>
      </c>
      <c r="R5" s="23">
        <f t="shared" ref="R5:R52" si="5">R4-S4+K5-L5</f>
        <v>0</v>
      </c>
      <c r="S5" s="23">
        <f t="shared" ref="S5:S52" si="6">IF(D5="Y",R5,0)</f>
        <v>0</v>
      </c>
      <c r="T5" s="23">
        <f t="shared" ref="T5:T52" si="7">T4-M5+O5+S5-P5</f>
        <v>1010000</v>
      </c>
      <c r="V5" s="24">
        <f t="shared" ref="V5:V51" si="8">ROUND(J5-K5,9)</f>
        <v>-2.876712E-3</v>
      </c>
    </row>
    <row r="6" spans="1:22" x14ac:dyDescent="0.25">
      <c r="A6" s="18">
        <f t="shared" ref="A6:A52" si="9">A5+1</f>
        <v>2</v>
      </c>
      <c r="B6" s="19">
        <v>42819</v>
      </c>
      <c r="C6" s="19" t="s">
        <v>5</v>
      </c>
      <c r="D6" s="18" t="s">
        <v>11</v>
      </c>
      <c r="E6" s="18" t="s">
        <v>5</v>
      </c>
      <c r="F6" s="18" t="s">
        <v>11</v>
      </c>
      <c r="G6" s="25">
        <f t="shared" ref="G6:G52" si="10">T5</f>
        <v>1010000</v>
      </c>
      <c r="H6" s="21">
        <f t="shared" ref="H6:H52" si="11">H5</f>
        <v>0.1</v>
      </c>
      <c r="I6" s="22">
        <f t="shared" si="1"/>
        <v>28</v>
      </c>
      <c r="J6" s="23">
        <f t="shared" ref="J6:J52" si="12">(G6*H5*I6/365)+V5</f>
        <v>7747.9423287674517</v>
      </c>
      <c r="K6" s="23">
        <f t="shared" si="2"/>
        <v>7747.94</v>
      </c>
      <c r="L6" s="23">
        <f t="shared" si="3"/>
        <v>7747.94</v>
      </c>
      <c r="M6" s="23">
        <f t="shared" si="4"/>
        <v>0</v>
      </c>
      <c r="N6" s="23">
        <f t="shared" si="0"/>
        <v>7747.94</v>
      </c>
      <c r="O6" s="23">
        <v>0</v>
      </c>
      <c r="P6" s="23"/>
      <c r="Q6" s="23">
        <f>IF(OR($S$1="NI",$S$1="ET"),$T$1,0)</f>
        <v>0</v>
      </c>
      <c r="R6" s="23">
        <f t="shared" si="5"/>
        <v>0</v>
      </c>
      <c r="S6" s="23">
        <f t="shared" si="6"/>
        <v>0</v>
      </c>
      <c r="T6" s="23">
        <f t="shared" si="7"/>
        <v>1010000</v>
      </c>
      <c r="V6" s="24">
        <f t="shared" si="8"/>
        <v>2.3287669999999998E-3</v>
      </c>
    </row>
    <row r="7" spans="1:22" x14ac:dyDescent="0.25">
      <c r="A7" s="18">
        <f t="shared" si="9"/>
        <v>3</v>
      </c>
      <c r="B7" s="19">
        <v>42850</v>
      </c>
      <c r="C7" s="19" t="s">
        <v>5</v>
      </c>
      <c r="D7" s="18" t="s">
        <v>11</v>
      </c>
      <c r="E7" s="18" t="s">
        <v>5</v>
      </c>
      <c r="F7" s="18" t="s">
        <v>11</v>
      </c>
      <c r="G7" s="25">
        <f t="shared" si="10"/>
        <v>1010000</v>
      </c>
      <c r="H7" s="21">
        <f t="shared" si="11"/>
        <v>0.1</v>
      </c>
      <c r="I7" s="22">
        <f t="shared" si="1"/>
        <v>31</v>
      </c>
      <c r="J7" s="23">
        <f t="shared" si="12"/>
        <v>8578.0845205478217</v>
      </c>
      <c r="K7" s="23">
        <f t="shared" si="2"/>
        <v>8578.08</v>
      </c>
      <c r="L7" s="23">
        <f t="shared" si="3"/>
        <v>8578.08</v>
      </c>
      <c r="M7" s="23">
        <f t="shared" si="4"/>
        <v>0</v>
      </c>
      <c r="N7" s="23">
        <f t="shared" si="0"/>
        <v>8578.08</v>
      </c>
      <c r="O7" s="23">
        <v>0</v>
      </c>
      <c r="P7" s="23"/>
      <c r="Q7" s="23">
        <f>IF(OR($S$1="NI",$S$1="ET"),$T$1,0)</f>
        <v>0</v>
      </c>
      <c r="R7" s="23">
        <f t="shared" si="5"/>
        <v>0</v>
      </c>
      <c r="S7" s="23">
        <f t="shared" si="6"/>
        <v>0</v>
      </c>
      <c r="T7" s="23">
        <f t="shared" si="7"/>
        <v>1010000</v>
      </c>
      <c r="V7" s="24">
        <f t="shared" si="8"/>
        <v>4.5205480000000001E-3</v>
      </c>
    </row>
    <row r="8" spans="1:22" x14ac:dyDescent="0.25">
      <c r="A8" s="18">
        <f t="shared" si="9"/>
        <v>4</v>
      </c>
      <c r="B8" s="19">
        <v>42880</v>
      </c>
      <c r="C8" s="19" t="s">
        <v>5</v>
      </c>
      <c r="D8" s="18" t="s">
        <v>11</v>
      </c>
      <c r="E8" s="18" t="s">
        <v>5</v>
      </c>
      <c r="F8" s="18" t="s">
        <v>11</v>
      </c>
      <c r="G8" s="25">
        <f t="shared" si="10"/>
        <v>1010000</v>
      </c>
      <c r="H8" s="21">
        <f t="shared" si="11"/>
        <v>0.1</v>
      </c>
      <c r="I8" s="22">
        <f t="shared" si="1"/>
        <v>30</v>
      </c>
      <c r="J8" s="23">
        <f t="shared" si="12"/>
        <v>8301.3743835616988</v>
      </c>
      <c r="K8" s="23">
        <f t="shared" si="2"/>
        <v>8301.3700000000008</v>
      </c>
      <c r="L8" s="23">
        <f t="shared" si="3"/>
        <v>8301.3700000000008</v>
      </c>
      <c r="M8" s="23">
        <f t="shared" si="4"/>
        <v>0</v>
      </c>
      <c r="N8" s="23">
        <f t="shared" si="0"/>
        <v>8301.3700000000008</v>
      </c>
      <c r="O8" s="23">
        <v>0</v>
      </c>
      <c r="P8" s="23"/>
      <c r="Q8" s="23">
        <f>IF(OR($S$1="NI",$S$1="ET"),$T$1,0)</f>
        <v>0</v>
      </c>
      <c r="R8" s="23">
        <f t="shared" si="5"/>
        <v>0</v>
      </c>
      <c r="S8" s="23">
        <f t="shared" si="6"/>
        <v>0</v>
      </c>
      <c r="T8" s="23">
        <f t="shared" si="7"/>
        <v>1010000</v>
      </c>
      <c r="V8" s="24">
        <f t="shared" si="8"/>
        <v>4.3835619999999997E-3</v>
      </c>
    </row>
    <row r="9" spans="1:22" x14ac:dyDescent="0.25">
      <c r="A9" s="18">
        <f t="shared" si="9"/>
        <v>5</v>
      </c>
      <c r="B9" s="19">
        <v>42911</v>
      </c>
      <c r="C9" s="19" t="s">
        <v>5</v>
      </c>
      <c r="D9" s="18" t="s">
        <v>11</v>
      </c>
      <c r="E9" s="18" t="s">
        <v>5</v>
      </c>
      <c r="F9" s="18" t="s">
        <v>11</v>
      </c>
      <c r="G9" s="25">
        <f t="shared" si="10"/>
        <v>1010000</v>
      </c>
      <c r="H9" s="21">
        <f t="shared" si="11"/>
        <v>0.1</v>
      </c>
      <c r="I9" s="22">
        <f t="shared" si="1"/>
        <v>31</v>
      </c>
      <c r="J9" s="23">
        <f t="shared" si="12"/>
        <v>8578.0865753428225</v>
      </c>
      <c r="K9" s="23">
        <f t="shared" si="2"/>
        <v>8578.09</v>
      </c>
      <c r="L9" s="23">
        <f t="shared" si="3"/>
        <v>8578.09</v>
      </c>
      <c r="M9" s="23">
        <f t="shared" si="4"/>
        <v>0</v>
      </c>
      <c r="N9" s="23">
        <f t="shared" si="0"/>
        <v>8578.09</v>
      </c>
      <c r="O9" s="23">
        <v>0</v>
      </c>
      <c r="P9" s="23"/>
      <c r="Q9" s="23">
        <f>IF(OR($S$1="NI",$S$1="ET"),$T$1,0)</f>
        <v>0</v>
      </c>
      <c r="R9" s="23">
        <f t="shared" si="5"/>
        <v>0</v>
      </c>
      <c r="S9" s="23">
        <f t="shared" si="6"/>
        <v>0</v>
      </c>
      <c r="T9" s="23">
        <f t="shared" si="7"/>
        <v>1010000</v>
      </c>
      <c r="V9" s="24">
        <f t="shared" si="8"/>
        <v>-3.4246569999999998E-3</v>
      </c>
    </row>
    <row r="10" spans="1:22" x14ac:dyDescent="0.25">
      <c r="A10" s="18">
        <f t="shared" si="9"/>
        <v>6</v>
      </c>
      <c r="B10" s="19">
        <v>42941</v>
      </c>
      <c r="C10" s="19" t="s">
        <v>5</v>
      </c>
      <c r="D10" s="18" t="s">
        <v>11</v>
      </c>
      <c r="E10" s="18" t="s">
        <v>5</v>
      </c>
      <c r="F10" s="18" t="s">
        <v>11</v>
      </c>
      <c r="G10" s="25">
        <f t="shared" si="10"/>
        <v>1010000</v>
      </c>
      <c r="H10" s="21">
        <f t="shared" si="11"/>
        <v>0.1</v>
      </c>
      <c r="I10" s="22">
        <f t="shared" si="1"/>
        <v>30</v>
      </c>
      <c r="J10" s="23">
        <f t="shared" si="12"/>
        <v>8301.3664383566993</v>
      </c>
      <c r="K10" s="23">
        <f t="shared" si="2"/>
        <v>8301.3700000000008</v>
      </c>
      <c r="L10" s="23">
        <f t="shared" si="3"/>
        <v>8301.3700000000008</v>
      </c>
      <c r="M10" s="23">
        <f t="shared" si="4"/>
        <v>0</v>
      </c>
      <c r="N10" s="23">
        <f t="shared" si="0"/>
        <v>8301.3700000000008</v>
      </c>
      <c r="O10" s="23">
        <v>0</v>
      </c>
      <c r="P10" s="23"/>
      <c r="Q10" s="23">
        <f t="shared" ref="Q10:Q52" si="13">IF($S$1="ET",$T$1,0)</f>
        <v>0</v>
      </c>
      <c r="R10" s="23">
        <f t="shared" si="5"/>
        <v>0</v>
      </c>
      <c r="S10" s="23">
        <f t="shared" si="6"/>
        <v>0</v>
      </c>
      <c r="T10" s="23">
        <f t="shared" si="7"/>
        <v>1010000</v>
      </c>
      <c r="V10" s="24">
        <f t="shared" si="8"/>
        <v>-3.5616430000000002E-3</v>
      </c>
    </row>
    <row r="11" spans="1:22" x14ac:dyDescent="0.25">
      <c r="A11" s="18">
        <f t="shared" si="9"/>
        <v>7</v>
      </c>
      <c r="B11" s="19">
        <v>42972</v>
      </c>
      <c r="C11" s="19" t="s">
        <v>5</v>
      </c>
      <c r="D11" s="18" t="s">
        <v>11</v>
      </c>
      <c r="E11" s="18" t="s">
        <v>5</v>
      </c>
      <c r="F11" s="18" t="s">
        <v>11</v>
      </c>
      <c r="G11" s="25">
        <f t="shared" si="10"/>
        <v>1010000</v>
      </c>
      <c r="H11" s="21">
        <f t="shared" si="11"/>
        <v>0.1</v>
      </c>
      <c r="I11" s="22">
        <f t="shared" si="1"/>
        <v>31</v>
      </c>
      <c r="J11" s="23">
        <f t="shared" si="12"/>
        <v>8578.078630137823</v>
      </c>
      <c r="K11" s="23">
        <f t="shared" si="2"/>
        <v>8578.08</v>
      </c>
      <c r="L11" s="23">
        <f t="shared" si="3"/>
        <v>8578.08</v>
      </c>
      <c r="M11" s="23">
        <f t="shared" si="4"/>
        <v>0</v>
      </c>
      <c r="N11" s="23">
        <f t="shared" si="0"/>
        <v>8578.08</v>
      </c>
      <c r="O11" s="23">
        <v>0</v>
      </c>
      <c r="P11" s="23"/>
      <c r="Q11" s="23">
        <f t="shared" si="13"/>
        <v>0</v>
      </c>
      <c r="R11" s="23">
        <f t="shared" si="5"/>
        <v>0</v>
      </c>
      <c r="S11" s="23">
        <f t="shared" si="6"/>
        <v>0</v>
      </c>
      <c r="T11" s="23">
        <f t="shared" si="7"/>
        <v>1010000</v>
      </c>
      <c r="V11" s="24">
        <f t="shared" si="8"/>
        <v>-1.3698619999999999E-3</v>
      </c>
    </row>
    <row r="12" spans="1:22" x14ac:dyDescent="0.25">
      <c r="A12" s="18">
        <f t="shared" si="9"/>
        <v>8</v>
      </c>
      <c r="B12" s="19">
        <v>43003</v>
      </c>
      <c r="C12" s="19" t="s">
        <v>5</v>
      </c>
      <c r="D12" s="18" t="s">
        <v>11</v>
      </c>
      <c r="E12" s="18" t="s">
        <v>5</v>
      </c>
      <c r="F12" s="18" t="s">
        <v>11</v>
      </c>
      <c r="G12" s="25">
        <f t="shared" si="10"/>
        <v>1010000</v>
      </c>
      <c r="H12" s="21">
        <f t="shared" si="11"/>
        <v>0.1</v>
      </c>
      <c r="I12" s="22">
        <f t="shared" si="1"/>
        <v>31</v>
      </c>
      <c r="J12" s="23">
        <f t="shared" si="12"/>
        <v>8578.080821918822</v>
      </c>
      <c r="K12" s="23">
        <f t="shared" si="2"/>
        <v>8578.08</v>
      </c>
      <c r="L12" s="23">
        <f t="shared" si="3"/>
        <v>8578.08</v>
      </c>
      <c r="M12" s="23">
        <f t="shared" si="4"/>
        <v>0</v>
      </c>
      <c r="N12" s="23">
        <f t="shared" si="0"/>
        <v>8578.08</v>
      </c>
      <c r="O12" s="23">
        <v>0</v>
      </c>
      <c r="P12" s="23"/>
      <c r="Q12" s="23">
        <f t="shared" si="13"/>
        <v>0</v>
      </c>
      <c r="R12" s="23">
        <f t="shared" si="5"/>
        <v>0</v>
      </c>
      <c r="S12" s="23">
        <f t="shared" si="6"/>
        <v>0</v>
      </c>
      <c r="T12" s="23">
        <f t="shared" si="7"/>
        <v>1010000</v>
      </c>
      <c r="V12" s="24">
        <f t="shared" si="8"/>
        <v>8.2191899999999995E-4</v>
      </c>
    </row>
    <row r="13" spans="1:22" x14ac:dyDescent="0.25">
      <c r="A13" s="18">
        <f t="shared" si="9"/>
        <v>9</v>
      </c>
      <c r="B13" s="19">
        <v>43033</v>
      </c>
      <c r="C13" s="19" t="s">
        <v>5</v>
      </c>
      <c r="D13" s="18" t="s">
        <v>11</v>
      </c>
      <c r="E13" s="18" t="s">
        <v>5</v>
      </c>
      <c r="F13" s="18" t="s">
        <v>11</v>
      </c>
      <c r="G13" s="25">
        <f t="shared" si="10"/>
        <v>1010000</v>
      </c>
      <c r="H13" s="21">
        <f t="shared" si="11"/>
        <v>0.1</v>
      </c>
      <c r="I13" s="22">
        <f t="shared" si="1"/>
        <v>30</v>
      </c>
      <c r="J13" s="23">
        <f t="shared" si="12"/>
        <v>8301.3706849326991</v>
      </c>
      <c r="K13" s="23">
        <f t="shared" si="2"/>
        <v>8301.3700000000008</v>
      </c>
      <c r="L13" s="23">
        <f t="shared" si="3"/>
        <v>8301.3700000000008</v>
      </c>
      <c r="M13" s="23">
        <f t="shared" si="4"/>
        <v>0</v>
      </c>
      <c r="N13" s="23">
        <f t="shared" si="0"/>
        <v>8301.3700000000008</v>
      </c>
      <c r="O13" s="23">
        <v>0</v>
      </c>
      <c r="P13" s="23"/>
      <c r="Q13" s="23">
        <f t="shared" si="13"/>
        <v>0</v>
      </c>
      <c r="R13" s="23">
        <f t="shared" si="5"/>
        <v>0</v>
      </c>
      <c r="S13" s="23">
        <f t="shared" si="6"/>
        <v>0</v>
      </c>
      <c r="T13" s="23">
        <f t="shared" si="7"/>
        <v>1010000</v>
      </c>
      <c r="V13" s="24">
        <f t="shared" si="8"/>
        <v>6.8493299999999998E-4</v>
      </c>
    </row>
    <row r="14" spans="1:22" x14ac:dyDescent="0.25">
      <c r="A14" s="18">
        <f t="shared" si="9"/>
        <v>10</v>
      </c>
      <c r="B14" s="19">
        <v>43064</v>
      </c>
      <c r="C14" s="19" t="s">
        <v>5</v>
      </c>
      <c r="D14" s="18" t="s">
        <v>11</v>
      </c>
      <c r="E14" s="18" t="s">
        <v>5</v>
      </c>
      <c r="F14" s="18" t="s">
        <v>11</v>
      </c>
      <c r="G14" s="25">
        <f t="shared" si="10"/>
        <v>1010000</v>
      </c>
      <c r="H14" s="21">
        <f t="shared" si="11"/>
        <v>0.1</v>
      </c>
      <c r="I14" s="22">
        <f t="shared" si="1"/>
        <v>31</v>
      </c>
      <c r="J14" s="23">
        <f t="shared" si="12"/>
        <v>8578.0828767138228</v>
      </c>
      <c r="K14" s="23">
        <f t="shared" si="2"/>
        <v>8578.08</v>
      </c>
      <c r="L14" s="23">
        <f t="shared" si="3"/>
        <v>8578.08</v>
      </c>
      <c r="M14" s="23">
        <f t="shared" si="4"/>
        <v>0</v>
      </c>
      <c r="N14" s="23">
        <f t="shared" si="0"/>
        <v>8578.08</v>
      </c>
      <c r="O14" s="23">
        <v>0</v>
      </c>
      <c r="P14" s="23"/>
      <c r="Q14" s="23">
        <f t="shared" si="13"/>
        <v>0</v>
      </c>
      <c r="R14" s="23">
        <f t="shared" si="5"/>
        <v>0</v>
      </c>
      <c r="S14" s="23">
        <f t="shared" si="6"/>
        <v>0</v>
      </c>
      <c r="T14" s="23">
        <f t="shared" si="7"/>
        <v>1010000</v>
      </c>
      <c r="V14" s="24">
        <f t="shared" si="8"/>
        <v>2.8767139999999998E-3</v>
      </c>
    </row>
    <row r="15" spans="1:22" x14ac:dyDescent="0.25">
      <c r="A15" s="18">
        <f t="shared" si="9"/>
        <v>11</v>
      </c>
      <c r="B15" s="19">
        <v>43094</v>
      </c>
      <c r="C15" s="19" t="s">
        <v>5</v>
      </c>
      <c r="D15" s="18" t="s">
        <v>11</v>
      </c>
      <c r="E15" s="18" t="s">
        <v>5</v>
      </c>
      <c r="F15" s="18" t="s">
        <v>11</v>
      </c>
      <c r="G15" s="25">
        <f t="shared" si="10"/>
        <v>1010000</v>
      </c>
      <c r="H15" s="21">
        <f t="shared" si="11"/>
        <v>0.1</v>
      </c>
      <c r="I15" s="22">
        <f t="shared" si="1"/>
        <v>30</v>
      </c>
      <c r="J15" s="23">
        <f t="shared" si="12"/>
        <v>8301.372739727698</v>
      </c>
      <c r="K15" s="23">
        <f t="shared" si="2"/>
        <v>8301.3700000000008</v>
      </c>
      <c r="L15" s="23">
        <f t="shared" si="3"/>
        <v>8301.3700000000008</v>
      </c>
      <c r="M15" s="23">
        <f t="shared" si="4"/>
        <v>0</v>
      </c>
      <c r="N15" s="23">
        <f t="shared" si="0"/>
        <v>8301.3700000000008</v>
      </c>
      <c r="O15" s="23">
        <v>0</v>
      </c>
      <c r="P15" s="23"/>
      <c r="Q15" s="23">
        <f t="shared" si="13"/>
        <v>0</v>
      </c>
      <c r="R15" s="23">
        <f t="shared" si="5"/>
        <v>0</v>
      </c>
      <c r="S15" s="23">
        <f t="shared" si="6"/>
        <v>0</v>
      </c>
      <c r="T15" s="23">
        <f t="shared" si="7"/>
        <v>1010000</v>
      </c>
      <c r="V15" s="24">
        <f t="shared" si="8"/>
        <v>2.7397279999999999E-3</v>
      </c>
    </row>
    <row r="16" spans="1:22" x14ac:dyDescent="0.25">
      <c r="A16" s="18">
        <f t="shared" si="9"/>
        <v>12</v>
      </c>
      <c r="B16" s="19">
        <v>43125</v>
      </c>
      <c r="C16" s="19" t="s">
        <v>5</v>
      </c>
      <c r="D16" s="18" t="s">
        <v>5</v>
      </c>
      <c r="E16" s="18" t="s">
        <v>5</v>
      </c>
      <c r="F16" s="18" t="s">
        <v>11</v>
      </c>
      <c r="G16" s="25">
        <f t="shared" si="10"/>
        <v>1010000</v>
      </c>
      <c r="H16" s="21">
        <f t="shared" si="11"/>
        <v>0.1</v>
      </c>
      <c r="I16" s="22">
        <f t="shared" si="1"/>
        <v>31</v>
      </c>
      <c r="J16" s="23">
        <f t="shared" si="12"/>
        <v>8578.0849315088217</v>
      </c>
      <c r="K16" s="23">
        <f t="shared" si="2"/>
        <v>8578.08</v>
      </c>
      <c r="L16" s="23">
        <f t="shared" si="3"/>
        <v>8578.08</v>
      </c>
      <c r="M16" s="23">
        <f t="shared" si="4"/>
        <v>0</v>
      </c>
      <c r="N16" s="23">
        <f t="shared" si="0"/>
        <v>8578.08</v>
      </c>
      <c r="O16" s="23">
        <v>0</v>
      </c>
      <c r="P16" s="23"/>
      <c r="Q16" s="23">
        <f t="shared" si="13"/>
        <v>0</v>
      </c>
      <c r="R16" s="23">
        <f t="shared" si="5"/>
        <v>0</v>
      </c>
      <c r="S16" s="23">
        <f t="shared" si="6"/>
        <v>0</v>
      </c>
      <c r="T16" s="23">
        <f t="shared" si="7"/>
        <v>1010000</v>
      </c>
      <c r="V16" s="24">
        <f t="shared" si="8"/>
        <v>4.9315089999999997E-3</v>
      </c>
    </row>
    <row r="17" spans="1:22" x14ac:dyDescent="0.25">
      <c r="A17" s="8">
        <f t="shared" si="9"/>
        <v>13</v>
      </c>
      <c r="B17" s="9">
        <v>43156</v>
      </c>
      <c r="C17" s="8" t="s">
        <v>11</v>
      </c>
      <c r="D17" s="8" t="s">
        <v>5</v>
      </c>
      <c r="E17" s="8" t="s">
        <v>11</v>
      </c>
      <c r="F17" s="8" t="s">
        <v>11</v>
      </c>
      <c r="G17" s="10">
        <f t="shared" si="10"/>
        <v>1010000</v>
      </c>
      <c r="H17" s="11">
        <f t="shared" si="11"/>
        <v>0.1</v>
      </c>
      <c r="I17" s="12">
        <f t="shared" si="1"/>
        <v>31</v>
      </c>
      <c r="J17" s="13">
        <f t="shared" si="12"/>
        <v>8578.0871232898226</v>
      </c>
      <c r="K17" s="13">
        <f t="shared" si="2"/>
        <v>8578.09</v>
      </c>
      <c r="L17" s="13">
        <f t="shared" si="3"/>
        <v>0</v>
      </c>
      <c r="M17" s="13">
        <f t="shared" si="4"/>
        <v>0</v>
      </c>
      <c r="N17" s="13">
        <f t="shared" si="0"/>
        <v>0</v>
      </c>
      <c r="O17" s="13">
        <v>0</v>
      </c>
      <c r="P17" s="13"/>
      <c r="Q17" s="13">
        <f t="shared" si="13"/>
        <v>0</v>
      </c>
      <c r="R17" s="13">
        <f t="shared" si="5"/>
        <v>8578.09</v>
      </c>
      <c r="S17" s="13">
        <f t="shared" si="6"/>
        <v>8578.09</v>
      </c>
      <c r="T17" s="13">
        <f t="shared" si="7"/>
        <v>1018578.09</v>
      </c>
      <c r="V17" s="24">
        <f t="shared" si="8"/>
        <v>-2.8767100000000002E-3</v>
      </c>
    </row>
    <row r="18" spans="1:22" x14ac:dyDescent="0.25">
      <c r="A18" s="8">
        <f t="shared" si="9"/>
        <v>14</v>
      </c>
      <c r="B18" s="9">
        <v>43184</v>
      </c>
      <c r="C18" s="8" t="s">
        <v>11</v>
      </c>
      <c r="D18" s="8" t="s">
        <v>5</v>
      </c>
      <c r="E18" s="8" t="s">
        <v>11</v>
      </c>
      <c r="F18" s="8" t="s">
        <v>11</v>
      </c>
      <c r="G18" s="10">
        <f t="shared" si="10"/>
        <v>1018578.09</v>
      </c>
      <c r="H18" s="11">
        <f t="shared" si="11"/>
        <v>0.1</v>
      </c>
      <c r="I18" s="12">
        <f t="shared" si="1"/>
        <v>28</v>
      </c>
      <c r="J18" s="13">
        <f t="shared" si="12"/>
        <v>7813.7468547968501</v>
      </c>
      <c r="K18" s="13">
        <f t="shared" si="2"/>
        <v>7813.75</v>
      </c>
      <c r="L18" s="13">
        <f t="shared" si="3"/>
        <v>0</v>
      </c>
      <c r="M18" s="13">
        <f t="shared" si="4"/>
        <v>0</v>
      </c>
      <c r="N18" s="13">
        <f t="shared" si="0"/>
        <v>0</v>
      </c>
      <c r="O18" s="13">
        <v>0</v>
      </c>
      <c r="P18" s="13"/>
      <c r="Q18" s="13">
        <f t="shared" si="13"/>
        <v>0</v>
      </c>
      <c r="R18" s="13">
        <f t="shared" si="5"/>
        <v>7813.75</v>
      </c>
      <c r="S18" s="13">
        <f t="shared" si="6"/>
        <v>7813.75</v>
      </c>
      <c r="T18" s="13">
        <f t="shared" si="7"/>
        <v>1026391.84</v>
      </c>
      <c r="V18" s="24">
        <f t="shared" si="8"/>
        <v>-3.1452030000000001E-3</v>
      </c>
    </row>
    <row r="19" spans="1:22" x14ac:dyDescent="0.25">
      <c r="A19" s="8">
        <f t="shared" si="9"/>
        <v>15</v>
      </c>
      <c r="B19" s="9">
        <v>43215</v>
      </c>
      <c r="C19" s="8" t="s">
        <v>11</v>
      </c>
      <c r="D19" s="8" t="s">
        <v>5</v>
      </c>
      <c r="E19" s="8" t="s">
        <v>5</v>
      </c>
      <c r="F19" s="8" t="s">
        <v>11</v>
      </c>
      <c r="G19" s="10">
        <f t="shared" si="10"/>
        <v>1026391.84</v>
      </c>
      <c r="H19" s="11">
        <f t="shared" si="11"/>
        <v>0.1</v>
      </c>
      <c r="I19" s="12">
        <f t="shared" si="1"/>
        <v>31</v>
      </c>
      <c r="J19" s="13">
        <f t="shared" si="12"/>
        <v>8717.2974137011115</v>
      </c>
      <c r="K19" s="13">
        <f t="shared" si="2"/>
        <v>8717.2999999999993</v>
      </c>
      <c r="L19" s="13">
        <f t="shared" si="3"/>
        <v>8717.2999999999993</v>
      </c>
      <c r="M19" s="13">
        <f t="shared" si="4"/>
        <v>0</v>
      </c>
      <c r="N19" s="13">
        <f t="shared" si="0"/>
        <v>8717.2999999999993</v>
      </c>
      <c r="O19" s="13">
        <v>0</v>
      </c>
      <c r="P19" s="13"/>
      <c r="Q19" s="13">
        <f t="shared" si="13"/>
        <v>0</v>
      </c>
      <c r="R19" s="13">
        <f t="shared" si="5"/>
        <v>0</v>
      </c>
      <c r="S19" s="13">
        <f t="shared" si="6"/>
        <v>0</v>
      </c>
      <c r="T19" s="13">
        <f t="shared" si="7"/>
        <v>1026391.84</v>
      </c>
      <c r="V19" s="24">
        <f t="shared" si="8"/>
        <v>-2.5862989999999998E-3</v>
      </c>
    </row>
    <row r="20" spans="1:22" x14ac:dyDescent="0.25">
      <c r="A20" s="8">
        <f t="shared" si="9"/>
        <v>16</v>
      </c>
      <c r="B20" s="9">
        <v>43245</v>
      </c>
      <c r="C20" s="8" t="s">
        <v>11</v>
      </c>
      <c r="D20" s="8" t="s">
        <v>5</v>
      </c>
      <c r="E20" s="8" t="s">
        <v>11</v>
      </c>
      <c r="F20" s="8" t="s">
        <v>11</v>
      </c>
      <c r="G20" s="10">
        <f t="shared" si="10"/>
        <v>1026391.84</v>
      </c>
      <c r="H20" s="11">
        <f t="shared" si="11"/>
        <v>0.1</v>
      </c>
      <c r="I20" s="12">
        <f t="shared" si="1"/>
        <v>30</v>
      </c>
      <c r="J20" s="13">
        <f t="shared" si="12"/>
        <v>8436.0947287694944</v>
      </c>
      <c r="K20" s="13">
        <f t="shared" si="2"/>
        <v>8436.09</v>
      </c>
      <c r="L20" s="13">
        <f t="shared" si="3"/>
        <v>0</v>
      </c>
      <c r="M20" s="13">
        <f t="shared" si="4"/>
        <v>0</v>
      </c>
      <c r="N20" s="13">
        <f t="shared" si="0"/>
        <v>0</v>
      </c>
      <c r="O20" s="13">
        <v>0</v>
      </c>
      <c r="P20" s="13"/>
      <c r="Q20" s="13">
        <f t="shared" si="13"/>
        <v>0</v>
      </c>
      <c r="R20" s="13">
        <f t="shared" si="5"/>
        <v>8436.09</v>
      </c>
      <c r="S20" s="13">
        <f t="shared" si="6"/>
        <v>8436.09</v>
      </c>
      <c r="T20" s="13">
        <f t="shared" si="7"/>
        <v>1034827.9299999999</v>
      </c>
      <c r="V20" s="24">
        <f t="shared" si="8"/>
        <v>4.7287689999999999E-3</v>
      </c>
    </row>
    <row r="21" spans="1:22" x14ac:dyDescent="0.25">
      <c r="A21" s="8">
        <f t="shared" si="9"/>
        <v>17</v>
      </c>
      <c r="B21" s="9">
        <v>43276</v>
      </c>
      <c r="C21" s="8" t="s">
        <v>11</v>
      </c>
      <c r="D21" s="8" t="s">
        <v>5</v>
      </c>
      <c r="E21" s="8" t="s">
        <v>11</v>
      </c>
      <c r="F21" s="8" t="s">
        <v>11</v>
      </c>
      <c r="G21" s="10">
        <f t="shared" si="10"/>
        <v>1034827.9299999999</v>
      </c>
      <c r="H21" s="11">
        <f t="shared" si="11"/>
        <v>0.1</v>
      </c>
      <c r="I21" s="12">
        <f t="shared" si="1"/>
        <v>31</v>
      </c>
      <c r="J21" s="13">
        <f t="shared" si="12"/>
        <v>8788.9542712347538</v>
      </c>
      <c r="K21" s="13">
        <f t="shared" si="2"/>
        <v>8788.9500000000007</v>
      </c>
      <c r="L21" s="13">
        <f t="shared" si="3"/>
        <v>0</v>
      </c>
      <c r="M21" s="13">
        <f t="shared" si="4"/>
        <v>0</v>
      </c>
      <c r="N21" s="13">
        <f t="shared" si="0"/>
        <v>0</v>
      </c>
      <c r="O21" s="13">
        <v>0</v>
      </c>
      <c r="P21" s="13"/>
      <c r="Q21" s="13">
        <f t="shared" si="13"/>
        <v>0</v>
      </c>
      <c r="R21" s="13">
        <f t="shared" si="5"/>
        <v>8788.9500000000007</v>
      </c>
      <c r="S21" s="13">
        <f t="shared" si="6"/>
        <v>8788.9500000000007</v>
      </c>
      <c r="T21" s="13">
        <f t="shared" si="7"/>
        <v>1043616.8799999999</v>
      </c>
      <c r="V21" s="24">
        <f t="shared" si="8"/>
        <v>4.271235E-3</v>
      </c>
    </row>
    <row r="22" spans="1:22" x14ac:dyDescent="0.25">
      <c r="A22" s="8">
        <f t="shared" si="9"/>
        <v>18</v>
      </c>
      <c r="B22" s="9">
        <v>43306</v>
      </c>
      <c r="C22" s="8" t="s">
        <v>11</v>
      </c>
      <c r="D22" s="8" t="s">
        <v>5</v>
      </c>
      <c r="E22" s="8" t="s">
        <v>5</v>
      </c>
      <c r="F22" s="8" t="s">
        <v>11</v>
      </c>
      <c r="G22" s="10">
        <f t="shared" si="10"/>
        <v>1043616.8799999999</v>
      </c>
      <c r="H22" s="11">
        <f t="shared" si="11"/>
        <v>0.1</v>
      </c>
      <c r="I22" s="12">
        <f t="shared" si="1"/>
        <v>30</v>
      </c>
      <c r="J22" s="13">
        <f t="shared" si="12"/>
        <v>8577.6772575363702</v>
      </c>
      <c r="K22" s="13">
        <f t="shared" si="2"/>
        <v>8577.68</v>
      </c>
      <c r="L22" s="13">
        <f t="shared" si="3"/>
        <v>8577.68</v>
      </c>
      <c r="M22" s="13">
        <f t="shared" si="4"/>
        <v>0</v>
      </c>
      <c r="N22" s="13">
        <f t="shared" si="0"/>
        <v>8577.68</v>
      </c>
      <c r="O22" s="13">
        <v>0</v>
      </c>
      <c r="P22" s="13"/>
      <c r="Q22" s="13">
        <f t="shared" si="13"/>
        <v>0</v>
      </c>
      <c r="R22" s="13">
        <f t="shared" si="5"/>
        <v>0</v>
      </c>
      <c r="S22" s="13">
        <f t="shared" si="6"/>
        <v>0</v>
      </c>
      <c r="T22" s="13">
        <f t="shared" si="7"/>
        <v>1043616.8799999999</v>
      </c>
      <c r="V22" s="24">
        <f t="shared" si="8"/>
        <v>-2.742464E-3</v>
      </c>
    </row>
    <row r="23" spans="1:22" x14ac:dyDescent="0.25">
      <c r="A23" s="8">
        <f t="shared" si="9"/>
        <v>19</v>
      </c>
      <c r="B23" s="9">
        <v>43337</v>
      </c>
      <c r="C23" s="8" t="s">
        <v>11</v>
      </c>
      <c r="D23" s="8" t="s">
        <v>5</v>
      </c>
      <c r="E23" s="8" t="s">
        <v>11</v>
      </c>
      <c r="F23" s="8" t="s">
        <v>11</v>
      </c>
      <c r="G23" s="10">
        <f t="shared" si="10"/>
        <v>1043616.8799999999</v>
      </c>
      <c r="H23" s="11">
        <f t="shared" si="11"/>
        <v>0.1</v>
      </c>
      <c r="I23" s="12">
        <f t="shared" si="1"/>
        <v>31</v>
      </c>
      <c r="J23" s="13">
        <f t="shared" si="12"/>
        <v>8863.5926767140827</v>
      </c>
      <c r="K23" s="13">
        <f t="shared" si="2"/>
        <v>8863.59</v>
      </c>
      <c r="L23" s="13">
        <f t="shared" si="3"/>
        <v>0</v>
      </c>
      <c r="M23" s="13">
        <f t="shared" si="4"/>
        <v>0</v>
      </c>
      <c r="N23" s="13">
        <f t="shared" si="0"/>
        <v>0</v>
      </c>
      <c r="O23" s="13">
        <v>0</v>
      </c>
      <c r="P23" s="13"/>
      <c r="Q23" s="13">
        <f t="shared" si="13"/>
        <v>0</v>
      </c>
      <c r="R23" s="13">
        <f t="shared" si="5"/>
        <v>8863.59</v>
      </c>
      <c r="S23" s="13">
        <f t="shared" si="6"/>
        <v>8863.59</v>
      </c>
      <c r="T23" s="13">
        <f t="shared" si="7"/>
        <v>1052480.47</v>
      </c>
      <c r="V23" s="24">
        <f t="shared" si="8"/>
        <v>2.6767140000000002E-3</v>
      </c>
    </row>
    <row r="24" spans="1:22" x14ac:dyDescent="0.25">
      <c r="A24" s="8">
        <f t="shared" si="9"/>
        <v>20</v>
      </c>
      <c r="B24" s="9">
        <v>43368</v>
      </c>
      <c r="C24" s="8" t="s">
        <v>11</v>
      </c>
      <c r="D24" s="8" t="s">
        <v>5</v>
      </c>
      <c r="E24" s="8" t="s">
        <v>11</v>
      </c>
      <c r="F24" s="8" t="s">
        <v>11</v>
      </c>
      <c r="G24" s="10">
        <f t="shared" si="10"/>
        <v>1052480.47</v>
      </c>
      <c r="H24" s="11">
        <f t="shared" si="11"/>
        <v>0.1</v>
      </c>
      <c r="I24" s="12">
        <f t="shared" si="1"/>
        <v>31</v>
      </c>
      <c r="J24" s="13">
        <f t="shared" si="12"/>
        <v>8938.8779013715357</v>
      </c>
      <c r="K24" s="13">
        <f t="shared" si="2"/>
        <v>8938.8799999999992</v>
      </c>
      <c r="L24" s="13">
        <f t="shared" si="3"/>
        <v>0</v>
      </c>
      <c r="M24" s="13">
        <f t="shared" si="4"/>
        <v>0</v>
      </c>
      <c r="N24" s="13">
        <f t="shared" si="0"/>
        <v>0</v>
      </c>
      <c r="O24" s="13">
        <v>0</v>
      </c>
      <c r="P24" s="13"/>
      <c r="Q24" s="13">
        <f t="shared" si="13"/>
        <v>0</v>
      </c>
      <c r="R24" s="13">
        <f t="shared" si="5"/>
        <v>8938.8799999999992</v>
      </c>
      <c r="S24" s="13">
        <f t="shared" si="6"/>
        <v>8938.8799999999992</v>
      </c>
      <c r="T24" s="13">
        <f t="shared" si="7"/>
        <v>1061419.3499999999</v>
      </c>
      <c r="V24" s="24">
        <f t="shared" si="8"/>
        <v>-2.098628E-3</v>
      </c>
    </row>
    <row r="25" spans="1:22" x14ac:dyDescent="0.25">
      <c r="A25" s="8">
        <f t="shared" si="9"/>
        <v>21</v>
      </c>
      <c r="B25" s="9">
        <v>43398</v>
      </c>
      <c r="C25" s="8" t="s">
        <v>11</v>
      </c>
      <c r="D25" s="8" t="s">
        <v>5</v>
      </c>
      <c r="E25" s="8" t="s">
        <v>5</v>
      </c>
      <c r="F25" s="8" t="s">
        <v>11</v>
      </c>
      <c r="G25" s="10">
        <f t="shared" si="10"/>
        <v>1061419.3499999999</v>
      </c>
      <c r="H25" s="11">
        <f t="shared" si="11"/>
        <v>0.1</v>
      </c>
      <c r="I25" s="12">
        <f t="shared" si="1"/>
        <v>30</v>
      </c>
      <c r="J25" s="13">
        <f t="shared" si="12"/>
        <v>8723.9925589062459</v>
      </c>
      <c r="K25" s="13">
        <f t="shared" si="2"/>
        <v>8723.99</v>
      </c>
      <c r="L25" s="13">
        <f t="shared" si="3"/>
        <v>8723.99</v>
      </c>
      <c r="M25" s="13">
        <f t="shared" si="4"/>
        <v>0</v>
      </c>
      <c r="N25" s="13">
        <f t="shared" si="0"/>
        <v>8723.99</v>
      </c>
      <c r="O25" s="13">
        <v>0</v>
      </c>
      <c r="P25" s="13"/>
      <c r="Q25" s="13">
        <f t="shared" si="13"/>
        <v>0</v>
      </c>
      <c r="R25" s="13">
        <f t="shared" si="5"/>
        <v>0</v>
      </c>
      <c r="S25" s="13">
        <f t="shared" si="6"/>
        <v>0</v>
      </c>
      <c r="T25" s="13">
        <f t="shared" si="7"/>
        <v>1061419.3499999999</v>
      </c>
      <c r="V25" s="24">
        <f t="shared" si="8"/>
        <v>2.5589060000000001E-3</v>
      </c>
    </row>
    <row r="26" spans="1:22" x14ac:dyDescent="0.25">
      <c r="A26" s="8">
        <f t="shared" si="9"/>
        <v>22</v>
      </c>
      <c r="B26" s="9">
        <v>43429</v>
      </c>
      <c r="C26" s="8" t="s">
        <v>11</v>
      </c>
      <c r="D26" s="8" t="s">
        <v>5</v>
      </c>
      <c r="E26" s="8" t="s">
        <v>11</v>
      </c>
      <c r="F26" s="8" t="s">
        <v>11</v>
      </c>
      <c r="G26" s="10">
        <f t="shared" si="10"/>
        <v>1061419.3499999999</v>
      </c>
      <c r="H26" s="11">
        <f t="shared" si="11"/>
        <v>0.1</v>
      </c>
      <c r="I26" s="12">
        <f t="shared" si="1"/>
        <v>31</v>
      </c>
      <c r="J26" s="13">
        <f t="shared" si="12"/>
        <v>9014.7970383580541</v>
      </c>
      <c r="K26" s="13">
        <f t="shared" si="2"/>
        <v>9014.7999999999993</v>
      </c>
      <c r="L26" s="13">
        <f t="shared" si="3"/>
        <v>0</v>
      </c>
      <c r="M26" s="13">
        <f t="shared" si="4"/>
        <v>0</v>
      </c>
      <c r="N26" s="13">
        <f t="shared" si="0"/>
        <v>0</v>
      </c>
      <c r="O26" s="13">
        <v>0</v>
      </c>
      <c r="P26" s="13"/>
      <c r="Q26" s="13">
        <f t="shared" si="13"/>
        <v>0</v>
      </c>
      <c r="R26" s="13">
        <f t="shared" si="5"/>
        <v>9014.7999999999993</v>
      </c>
      <c r="S26" s="13">
        <f t="shared" si="6"/>
        <v>9014.7999999999993</v>
      </c>
      <c r="T26" s="13">
        <f t="shared" si="7"/>
        <v>1070434.1499999999</v>
      </c>
      <c r="V26" s="24">
        <f t="shared" si="8"/>
        <v>-2.961642E-3</v>
      </c>
    </row>
    <row r="27" spans="1:22" x14ac:dyDescent="0.25">
      <c r="A27" s="8">
        <f t="shared" si="9"/>
        <v>23</v>
      </c>
      <c r="B27" s="9">
        <v>43459</v>
      </c>
      <c r="C27" s="8" t="s">
        <v>11</v>
      </c>
      <c r="D27" s="8" t="s">
        <v>5</v>
      </c>
      <c r="E27" s="8" t="s">
        <v>11</v>
      </c>
      <c r="F27" s="8" t="s">
        <v>11</v>
      </c>
      <c r="G27" s="10">
        <f t="shared" si="10"/>
        <v>1070434.1499999999</v>
      </c>
      <c r="H27" s="11">
        <f t="shared" si="11"/>
        <v>0.1</v>
      </c>
      <c r="I27" s="12">
        <f t="shared" si="1"/>
        <v>30</v>
      </c>
      <c r="J27" s="13">
        <f t="shared" si="12"/>
        <v>8798.0859424675891</v>
      </c>
      <c r="K27" s="13">
        <f t="shared" si="2"/>
        <v>8798.09</v>
      </c>
      <c r="L27" s="13">
        <f t="shared" si="3"/>
        <v>0</v>
      </c>
      <c r="M27" s="13">
        <f t="shared" si="4"/>
        <v>0</v>
      </c>
      <c r="N27" s="13">
        <f t="shared" si="0"/>
        <v>0</v>
      </c>
      <c r="O27" s="13">
        <v>0</v>
      </c>
      <c r="P27" s="13"/>
      <c r="Q27" s="13">
        <f t="shared" si="13"/>
        <v>0</v>
      </c>
      <c r="R27" s="13">
        <f t="shared" si="5"/>
        <v>8798.09</v>
      </c>
      <c r="S27" s="13">
        <f t="shared" si="6"/>
        <v>8798.09</v>
      </c>
      <c r="T27" s="13">
        <f t="shared" si="7"/>
        <v>1079232.24</v>
      </c>
      <c r="V27" s="24">
        <f t="shared" si="8"/>
        <v>-4.057532E-3</v>
      </c>
    </row>
    <row r="28" spans="1:22" x14ac:dyDescent="0.25">
      <c r="A28" s="8">
        <f t="shared" si="9"/>
        <v>24</v>
      </c>
      <c r="B28" s="9">
        <v>43490</v>
      </c>
      <c r="C28" s="8" t="s">
        <v>11</v>
      </c>
      <c r="D28" s="8" t="s">
        <v>5</v>
      </c>
      <c r="E28" s="8" t="s">
        <v>5</v>
      </c>
      <c r="F28" s="8" t="s">
        <v>11</v>
      </c>
      <c r="G28" s="10">
        <f t="shared" si="10"/>
        <v>1079232.24</v>
      </c>
      <c r="H28" s="11">
        <f t="shared" si="11"/>
        <v>0.1</v>
      </c>
      <c r="I28" s="12">
        <f t="shared" si="1"/>
        <v>31</v>
      </c>
      <c r="J28" s="13">
        <f t="shared" si="12"/>
        <v>9166.0779808241641</v>
      </c>
      <c r="K28" s="13">
        <f t="shared" si="2"/>
        <v>9166.08</v>
      </c>
      <c r="L28" s="13">
        <f t="shared" si="3"/>
        <v>9166.0799999999981</v>
      </c>
      <c r="M28" s="13">
        <f t="shared" si="4"/>
        <v>0</v>
      </c>
      <c r="N28" s="13">
        <f t="shared" si="0"/>
        <v>9166.0799999999981</v>
      </c>
      <c r="O28" s="13">
        <v>0</v>
      </c>
      <c r="P28" s="13"/>
      <c r="Q28" s="13">
        <f t="shared" si="13"/>
        <v>0</v>
      </c>
      <c r="R28" s="13">
        <f t="shared" si="5"/>
        <v>0</v>
      </c>
      <c r="S28" s="13">
        <f t="shared" si="6"/>
        <v>0</v>
      </c>
      <c r="T28" s="13">
        <f t="shared" si="7"/>
        <v>1079232.24</v>
      </c>
      <c r="V28" s="24">
        <f t="shared" si="8"/>
        <v>-2.0191760000000001E-3</v>
      </c>
    </row>
    <row r="29" spans="1:22" x14ac:dyDescent="0.25">
      <c r="A29" s="8">
        <f t="shared" si="9"/>
        <v>25</v>
      </c>
      <c r="B29" s="9">
        <v>43521</v>
      </c>
      <c r="C29" s="8" t="s">
        <v>11</v>
      </c>
      <c r="D29" s="8" t="s">
        <v>5</v>
      </c>
      <c r="E29" s="8" t="s">
        <v>11</v>
      </c>
      <c r="F29" s="8" t="s">
        <v>11</v>
      </c>
      <c r="G29" s="10">
        <f t="shared" si="10"/>
        <v>1079232.24</v>
      </c>
      <c r="H29" s="11">
        <f t="shared" si="11"/>
        <v>0.1</v>
      </c>
      <c r="I29" s="12">
        <f t="shared" si="1"/>
        <v>31</v>
      </c>
      <c r="J29" s="13">
        <f t="shared" si="12"/>
        <v>9166.0800191801645</v>
      </c>
      <c r="K29" s="13">
        <f t="shared" si="2"/>
        <v>9166.08</v>
      </c>
      <c r="L29" s="13">
        <f t="shared" si="3"/>
        <v>0</v>
      </c>
      <c r="M29" s="13">
        <f t="shared" si="4"/>
        <v>0</v>
      </c>
      <c r="N29" s="13">
        <f t="shared" si="0"/>
        <v>0</v>
      </c>
      <c r="O29" s="13">
        <v>0</v>
      </c>
      <c r="P29" s="13"/>
      <c r="Q29" s="13">
        <f t="shared" si="13"/>
        <v>0</v>
      </c>
      <c r="R29" s="13">
        <f t="shared" si="5"/>
        <v>9166.08</v>
      </c>
      <c r="S29" s="13">
        <f t="shared" si="6"/>
        <v>9166.08</v>
      </c>
      <c r="T29" s="13">
        <f t="shared" si="7"/>
        <v>1088398.32</v>
      </c>
      <c r="V29" s="24">
        <f t="shared" si="8"/>
        <v>1.9179999999999999E-5</v>
      </c>
    </row>
    <row r="30" spans="1:22" x14ac:dyDescent="0.25">
      <c r="A30" s="8">
        <f t="shared" si="9"/>
        <v>26</v>
      </c>
      <c r="B30" s="9">
        <v>43549</v>
      </c>
      <c r="C30" s="8" t="s">
        <v>11</v>
      </c>
      <c r="D30" s="8" t="s">
        <v>5</v>
      </c>
      <c r="E30" s="8" t="s">
        <v>11</v>
      </c>
      <c r="F30" s="8" t="s">
        <v>11</v>
      </c>
      <c r="G30" s="10">
        <f t="shared" si="10"/>
        <v>1088398.32</v>
      </c>
      <c r="H30" s="11">
        <f t="shared" si="11"/>
        <v>0.1</v>
      </c>
      <c r="I30" s="12">
        <f t="shared" si="1"/>
        <v>28</v>
      </c>
      <c r="J30" s="13">
        <f t="shared" si="12"/>
        <v>8349.3569945224663</v>
      </c>
      <c r="K30" s="13">
        <f t="shared" si="2"/>
        <v>8349.36</v>
      </c>
      <c r="L30" s="13">
        <f t="shared" si="3"/>
        <v>0</v>
      </c>
      <c r="M30" s="13">
        <f t="shared" si="4"/>
        <v>0</v>
      </c>
      <c r="N30" s="13">
        <f t="shared" si="0"/>
        <v>0</v>
      </c>
      <c r="O30" s="13">
        <v>0</v>
      </c>
      <c r="P30" s="13"/>
      <c r="Q30" s="13">
        <f t="shared" si="13"/>
        <v>0</v>
      </c>
      <c r="R30" s="13">
        <f t="shared" si="5"/>
        <v>8349.36</v>
      </c>
      <c r="S30" s="13">
        <f t="shared" si="6"/>
        <v>8349.36</v>
      </c>
      <c r="T30" s="13">
        <f t="shared" si="7"/>
        <v>1096747.6800000002</v>
      </c>
      <c r="V30" s="24">
        <f t="shared" si="8"/>
        <v>-3.0054779999999998E-3</v>
      </c>
    </row>
    <row r="31" spans="1:22" x14ac:dyDescent="0.25">
      <c r="A31" s="8">
        <f t="shared" si="9"/>
        <v>27</v>
      </c>
      <c r="B31" s="9">
        <v>43580</v>
      </c>
      <c r="C31" s="8" t="s">
        <v>11</v>
      </c>
      <c r="D31" s="8" t="s">
        <v>5</v>
      </c>
      <c r="E31" s="8" t="s">
        <v>5</v>
      </c>
      <c r="F31" s="8" t="s">
        <v>11</v>
      </c>
      <c r="G31" s="10">
        <f t="shared" si="10"/>
        <v>1096747.6800000002</v>
      </c>
      <c r="H31" s="11">
        <f t="shared" si="11"/>
        <v>0.1</v>
      </c>
      <c r="I31" s="12">
        <f t="shared" si="1"/>
        <v>31</v>
      </c>
      <c r="J31" s="13">
        <f t="shared" si="12"/>
        <v>9314.8403041110432</v>
      </c>
      <c r="K31" s="13">
        <f t="shared" si="2"/>
        <v>9314.84</v>
      </c>
      <c r="L31" s="13">
        <f t="shared" si="3"/>
        <v>9314.84</v>
      </c>
      <c r="M31" s="13">
        <f t="shared" si="4"/>
        <v>0</v>
      </c>
      <c r="N31" s="13">
        <f t="shared" si="0"/>
        <v>9314.84</v>
      </c>
      <c r="O31" s="13">
        <v>0</v>
      </c>
      <c r="P31" s="13"/>
      <c r="Q31" s="13">
        <f t="shared" si="13"/>
        <v>0</v>
      </c>
      <c r="R31" s="13">
        <f t="shared" si="5"/>
        <v>0</v>
      </c>
      <c r="S31" s="13">
        <f t="shared" si="6"/>
        <v>0</v>
      </c>
      <c r="T31" s="13">
        <f t="shared" si="7"/>
        <v>1096747.6800000002</v>
      </c>
      <c r="V31" s="24">
        <f t="shared" si="8"/>
        <v>3.0411099999999998E-4</v>
      </c>
    </row>
    <row r="32" spans="1:22" x14ac:dyDescent="0.25">
      <c r="A32" s="8">
        <f t="shared" si="9"/>
        <v>28</v>
      </c>
      <c r="B32" s="9">
        <v>43610</v>
      </c>
      <c r="C32" s="8" t="s">
        <v>11</v>
      </c>
      <c r="D32" s="8" t="s">
        <v>5</v>
      </c>
      <c r="E32" s="8" t="s">
        <v>11</v>
      </c>
      <c r="F32" s="8" t="s">
        <v>11</v>
      </c>
      <c r="G32" s="10">
        <f t="shared" si="10"/>
        <v>1096747.6800000002</v>
      </c>
      <c r="H32" s="11">
        <f t="shared" si="11"/>
        <v>0.1</v>
      </c>
      <c r="I32" s="12">
        <f t="shared" si="1"/>
        <v>30</v>
      </c>
      <c r="J32" s="13">
        <f t="shared" si="12"/>
        <v>9014.3647972616873</v>
      </c>
      <c r="K32" s="13">
        <f t="shared" si="2"/>
        <v>9014.36</v>
      </c>
      <c r="L32" s="13">
        <f t="shared" si="3"/>
        <v>0</v>
      </c>
      <c r="M32" s="13">
        <f t="shared" si="4"/>
        <v>0</v>
      </c>
      <c r="N32" s="13">
        <f t="shared" si="0"/>
        <v>0</v>
      </c>
      <c r="O32" s="13">
        <v>0</v>
      </c>
      <c r="P32" s="13"/>
      <c r="Q32" s="13">
        <f t="shared" si="13"/>
        <v>0</v>
      </c>
      <c r="R32" s="13">
        <f t="shared" si="5"/>
        <v>9014.36</v>
      </c>
      <c r="S32" s="13">
        <f t="shared" si="6"/>
        <v>9014.36</v>
      </c>
      <c r="T32" s="13">
        <f t="shared" si="7"/>
        <v>1105762.0400000003</v>
      </c>
      <c r="V32" s="24">
        <f t="shared" si="8"/>
        <v>4.7972620000000001E-3</v>
      </c>
    </row>
    <row r="33" spans="1:22" x14ac:dyDescent="0.25">
      <c r="A33" s="8">
        <f t="shared" si="9"/>
        <v>29</v>
      </c>
      <c r="B33" s="9">
        <v>43641</v>
      </c>
      <c r="C33" s="8" t="s">
        <v>11</v>
      </c>
      <c r="D33" s="8" t="s">
        <v>5</v>
      </c>
      <c r="E33" s="8" t="s">
        <v>11</v>
      </c>
      <c r="F33" s="8" t="s">
        <v>11</v>
      </c>
      <c r="G33" s="10">
        <f t="shared" si="10"/>
        <v>1105762.0400000003</v>
      </c>
      <c r="H33" s="11">
        <f t="shared" si="11"/>
        <v>0.1</v>
      </c>
      <c r="I33" s="12">
        <f t="shared" si="1"/>
        <v>31</v>
      </c>
      <c r="J33" s="13">
        <f t="shared" si="12"/>
        <v>9391.4084246592629</v>
      </c>
      <c r="K33" s="13">
        <f t="shared" si="2"/>
        <v>9391.41</v>
      </c>
      <c r="L33" s="13">
        <f t="shared" si="3"/>
        <v>0</v>
      </c>
      <c r="M33" s="13">
        <f t="shared" si="4"/>
        <v>0</v>
      </c>
      <c r="N33" s="13">
        <f t="shared" si="0"/>
        <v>0</v>
      </c>
      <c r="O33" s="13">
        <v>0</v>
      </c>
      <c r="P33" s="13"/>
      <c r="Q33" s="13">
        <f t="shared" si="13"/>
        <v>0</v>
      </c>
      <c r="R33" s="13">
        <f t="shared" si="5"/>
        <v>9391.41</v>
      </c>
      <c r="S33" s="13">
        <f t="shared" si="6"/>
        <v>9391.41</v>
      </c>
      <c r="T33" s="13">
        <f t="shared" si="7"/>
        <v>1115153.4500000002</v>
      </c>
      <c r="V33" s="24">
        <f t="shared" si="8"/>
        <v>-1.5753410000000001E-3</v>
      </c>
    </row>
    <row r="34" spans="1:22" x14ac:dyDescent="0.25">
      <c r="A34" s="8">
        <f t="shared" si="9"/>
        <v>30</v>
      </c>
      <c r="B34" s="9">
        <v>43671</v>
      </c>
      <c r="C34" s="8" t="s">
        <v>11</v>
      </c>
      <c r="D34" s="8" t="s">
        <v>5</v>
      </c>
      <c r="E34" s="8" t="s">
        <v>5</v>
      </c>
      <c r="F34" s="8" t="s">
        <v>11</v>
      </c>
      <c r="G34" s="10">
        <f t="shared" si="10"/>
        <v>1115153.4500000002</v>
      </c>
      <c r="H34" s="11">
        <f t="shared" si="11"/>
        <v>0.1</v>
      </c>
      <c r="I34" s="12">
        <f t="shared" si="1"/>
        <v>30</v>
      </c>
      <c r="J34" s="13">
        <f t="shared" si="12"/>
        <v>9165.6432191795502</v>
      </c>
      <c r="K34" s="13">
        <f t="shared" si="2"/>
        <v>9165.64</v>
      </c>
      <c r="L34" s="13">
        <f t="shared" si="3"/>
        <v>9165.64</v>
      </c>
      <c r="M34" s="13">
        <f t="shared" si="4"/>
        <v>0</v>
      </c>
      <c r="N34" s="13">
        <f t="shared" si="0"/>
        <v>9165.64</v>
      </c>
      <c r="O34" s="13">
        <v>0</v>
      </c>
      <c r="P34" s="13"/>
      <c r="Q34" s="13">
        <f t="shared" si="13"/>
        <v>0</v>
      </c>
      <c r="R34" s="13">
        <f t="shared" si="5"/>
        <v>0</v>
      </c>
      <c r="S34" s="13">
        <f t="shared" si="6"/>
        <v>0</v>
      </c>
      <c r="T34" s="13">
        <f t="shared" si="7"/>
        <v>1115153.4500000002</v>
      </c>
      <c r="V34" s="24">
        <f t="shared" si="8"/>
        <v>3.2191799999999999E-3</v>
      </c>
    </row>
    <row r="35" spans="1:22" x14ac:dyDescent="0.25">
      <c r="A35" s="8">
        <f t="shared" si="9"/>
        <v>31</v>
      </c>
      <c r="B35" s="9">
        <v>43702</v>
      </c>
      <c r="C35" s="8" t="s">
        <v>11</v>
      </c>
      <c r="D35" s="8" t="s">
        <v>5</v>
      </c>
      <c r="E35" s="8" t="s">
        <v>11</v>
      </c>
      <c r="F35" s="8" t="s">
        <v>11</v>
      </c>
      <c r="G35" s="10">
        <f t="shared" si="10"/>
        <v>1115153.4500000002</v>
      </c>
      <c r="H35" s="11">
        <f t="shared" si="11"/>
        <v>0.1</v>
      </c>
      <c r="I35" s="12">
        <f t="shared" si="1"/>
        <v>31</v>
      </c>
      <c r="J35" s="13">
        <f t="shared" si="12"/>
        <v>9471.1695068512345</v>
      </c>
      <c r="K35" s="13">
        <f t="shared" si="2"/>
        <v>9471.17</v>
      </c>
      <c r="L35" s="13">
        <f t="shared" si="3"/>
        <v>0</v>
      </c>
      <c r="M35" s="13">
        <f t="shared" si="4"/>
        <v>0</v>
      </c>
      <c r="N35" s="13">
        <f t="shared" si="0"/>
        <v>0</v>
      </c>
      <c r="O35" s="13">
        <v>0</v>
      </c>
      <c r="P35" s="13"/>
      <c r="Q35" s="13">
        <f t="shared" si="13"/>
        <v>0</v>
      </c>
      <c r="R35" s="13">
        <f t="shared" si="5"/>
        <v>9471.17</v>
      </c>
      <c r="S35" s="13">
        <f t="shared" si="6"/>
        <v>9471.17</v>
      </c>
      <c r="T35" s="13">
        <f t="shared" si="7"/>
        <v>1124624.6200000001</v>
      </c>
      <c r="V35" s="24">
        <f t="shared" si="8"/>
        <v>-4.9314900000000002E-4</v>
      </c>
    </row>
    <row r="36" spans="1:22" x14ac:dyDescent="0.25">
      <c r="A36" s="8">
        <f t="shared" si="9"/>
        <v>32</v>
      </c>
      <c r="B36" s="9">
        <v>43733</v>
      </c>
      <c r="C36" s="8" t="s">
        <v>11</v>
      </c>
      <c r="D36" s="8" t="s">
        <v>5</v>
      </c>
      <c r="E36" s="8" t="s">
        <v>11</v>
      </c>
      <c r="F36" s="8" t="s">
        <v>11</v>
      </c>
      <c r="G36" s="10">
        <f t="shared" si="10"/>
        <v>1124624.6200000001</v>
      </c>
      <c r="H36" s="11">
        <f t="shared" si="11"/>
        <v>0.1</v>
      </c>
      <c r="I36" s="12">
        <f t="shared" si="1"/>
        <v>31</v>
      </c>
      <c r="J36" s="13">
        <f t="shared" si="12"/>
        <v>9551.6058684948366</v>
      </c>
      <c r="K36" s="13">
        <f t="shared" si="2"/>
        <v>9551.61</v>
      </c>
      <c r="L36" s="13">
        <f t="shared" si="3"/>
        <v>0</v>
      </c>
      <c r="M36" s="13">
        <f t="shared" si="4"/>
        <v>0</v>
      </c>
      <c r="N36" s="13">
        <f t="shared" si="0"/>
        <v>0</v>
      </c>
      <c r="O36" s="13">
        <v>0</v>
      </c>
      <c r="P36" s="13"/>
      <c r="Q36" s="13">
        <f t="shared" si="13"/>
        <v>0</v>
      </c>
      <c r="R36" s="13">
        <f t="shared" si="5"/>
        <v>9551.61</v>
      </c>
      <c r="S36" s="13">
        <f t="shared" si="6"/>
        <v>9551.61</v>
      </c>
      <c r="T36" s="13">
        <f t="shared" si="7"/>
        <v>1134176.2300000002</v>
      </c>
      <c r="V36" s="24">
        <f t="shared" si="8"/>
        <v>-4.1315049999999997E-3</v>
      </c>
    </row>
    <row r="37" spans="1:22" x14ac:dyDescent="0.25">
      <c r="A37" s="8">
        <f t="shared" si="9"/>
        <v>33</v>
      </c>
      <c r="B37" s="9">
        <v>43763</v>
      </c>
      <c r="C37" s="8" t="s">
        <v>11</v>
      </c>
      <c r="D37" s="8" t="s">
        <v>5</v>
      </c>
      <c r="E37" s="8" t="s">
        <v>5</v>
      </c>
      <c r="F37" s="8" t="s">
        <v>11</v>
      </c>
      <c r="G37" s="10">
        <f t="shared" si="10"/>
        <v>1134176.2300000002</v>
      </c>
      <c r="H37" s="11">
        <f t="shared" si="11"/>
        <v>0.1</v>
      </c>
      <c r="I37" s="12">
        <f t="shared" si="1"/>
        <v>30</v>
      </c>
      <c r="J37" s="13">
        <f t="shared" si="12"/>
        <v>9321.9922794539052</v>
      </c>
      <c r="K37" s="13">
        <f t="shared" si="2"/>
        <v>9321.99</v>
      </c>
      <c r="L37" s="13">
        <f t="shared" si="3"/>
        <v>9321.989999999998</v>
      </c>
      <c r="M37" s="13">
        <f t="shared" si="4"/>
        <v>0</v>
      </c>
      <c r="N37" s="13">
        <f t="shared" si="0"/>
        <v>9321.989999999998</v>
      </c>
      <c r="O37" s="13">
        <v>0</v>
      </c>
      <c r="P37" s="13"/>
      <c r="Q37" s="13">
        <f t="shared" si="13"/>
        <v>0</v>
      </c>
      <c r="R37" s="13">
        <f t="shared" si="5"/>
        <v>0</v>
      </c>
      <c r="S37" s="13">
        <f t="shared" si="6"/>
        <v>0</v>
      </c>
      <c r="T37" s="13">
        <f t="shared" si="7"/>
        <v>1134176.2300000002</v>
      </c>
      <c r="V37" s="24">
        <f t="shared" si="8"/>
        <v>2.2794540000000002E-3</v>
      </c>
    </row>
    <row r="38" spans="1:22" x14ac:dyDescent="0.25">
      <c r="A38" s="8">
        <f t="shared" si="9"/>
        <v>34</v>
      </c>
      <c r="B38" s="9">
        <v>43794</v>
      </c>
      <c r="C38" s="8" t="s">
        <v>11</v>
      </c>
      <c r="D38" s="8" t="s">
        <v>5</v>
      </c>
      <c r="E38" s="8" t="s">
        <v>11</v>
      </c>
      <c r="F38" s="8" t="s">
        <v>11</v>
      </c>
      <c r="G38" s="10">
        <f t="shared" si="10"/>
        <v>1134176.2300000002</v>
      </c>
      <c r="H38" s="11">
        <f t="shared" si="11"/>
        <v>0.1</v>
      </c>
      <c r="I38" s="12">
        <f t="shared" si="1"/>
        <v>31</v>
      </c>
      <c r="J38" s="13">
        <f t="shared" si="12"/>
        <v>9632.7319041115352</v>
      </c>
      <c r="K38" s="13">
        <f t="shared" si="2"/>
        <v>9632.73</v>
      </c>
      <c r="L38" s="13">
        <f t="shared" si="3"/>
        <v>0</v>
      </c>
      <c r="M38" s="13">
        <f t="shared" si="4"/>
        <v>0</v>
      </c>
      <c r="N38" s="13">
        <f t="shared" si="0"/>
        <v>0</v>
      </c>
      <c r="O38" s="13">
        <v>0</v>
      </c>
      <c r="P38" s="13"/>
      <c r="Q38" s="13">
        <f t="shared" si="13"/>
        <v>0</v>
      </c>
      <c r="R38" s="13">
        <f t="shared" si="5"/>
        <v>9632.73</v>
      </c>
      <c r="S38" s="13">
        <f t="shared" si="6"/>
        <v>9632.73</v>
      </c>
      <c r="T38" s="13">
        <f t="shared" si="7"/>
        <v>1143808.9600000002</v>
      </c>
      <c r="V38" s="24">
        <f t="shared" si="8"/>
        <v>1.9041119999999999E-3</v>
      </c>
    </row>
    <row r="39" spans="1:22" x14ac:dyDescent="0.25">
      <c r="A39" s="8">
        <f t="shared" si="9"/>
        <v>35</v>
      </c>
      <c r="B39" s="9">
        <v>43824</v>
      </c>
      <c r="C39" s="8" t="s">
        <v>11</v>
      </c>
      <c r="D39" s="8" t="s">
        <v>5</v>
      </c>
      <c r="E39" s="8" t="s">
        <v>11</v>
      </c>
      <c r="F39" s="8" t="s">
        <v>11</v>
      </c>
      <c r="G39" s="10">
        <f t="shared" si="10"/>
        <v>1143808.9600000002</v>
      </c>
      <c r="H39" s="11">
        <f t="shared" si="11"/>
        <v>0.1</v>
      </c>
      <c r="I39" s="12">
        <f t="shared" si="1"/>
        <v>30</v>
      </c>
      <c r="J39" s="13">
        <f t="shared" si="12"/>
        <v>9401.1714383585768</v>
      </c>
      <c r="K39" s="13">
        <f t="shared" si="2"/>
        <v>9401.17</v>
      </c>
      <c r="L39" s="13">
        <f t="shared" si="3"/>
        <v>0</v>
      </c>
      <c r="M39" s="13">
        <f t="shared" si="4"/>
        <v>0</v>
      </c>
      <c r="N39" s="13">
        <f t="shared" si="0"/>
        <v>0</v>
      </c>
      <c r="O39" s="13">
        <v>0</v>
      </c>
      <c r="P39" s="13"/>
      <c r="Q39" s="13">
        <f t="shared" si="13"/>
        <v>0</v>
      </c>
      <c r="R39" s="13">
        <f t="shared" si="5"/>
        <v>9401.17</v>
      </c>
      <c r="S39" s="13">
        <f t="shared" si="6"/>
        <v>9401.17</v>
      </c>
      <c r="T39" s="13">
        <f t="shared" si="7"/>
        <v>1153210.1300000001</v>
      </c>
      <c r="V39" s="24">
        <f t="shared" si="8"/>
        <v>1.4383589999999999E-3</v>
      </c>
    </row>
    <row r="40" spans="1:22" x14ac:dyDescent="0.25">
      <c r="A40" s="8">
        <f t="shared" si="9"/>
        <v>36</v>
      </c>
      <c r="B40" s="9">
        <v>43855</v>
      </c>
      <c r="C40" s="8" t="s">
        <v>11</v>
      </c>
      <c r="D40" s="8" t="s">
        <v>5</v>
      </c>
      <c r="E40" s="8" t="s">
        <v>5</v>
      </c>
      <c r="F40" s="8" t="s">
        <v>11</v>
      </c>
      <c r="G40" s="10">
        <f t="shared" si="10"/>
        <v>1153210.1300000001</v>
      </c>
      <c r="H40" s="11">
        <f t="shared" si="11"/>
        <v>0.1</v>
      </c>
      <c r="I40" s="12">
        <f t="shared" si="1"/>
        <v>31</v>
      </c>
      <c r="J40" s="13">
        <f t="shared" si="12"/>
        <v>9794.3888438384547</v>
      </c>
      <c r="K40" s="13">
        <f t="shared" si="2"/>
        <v>9794.39</v>
      </c>
      <c r="L40" s="13">
        <f t="shared" si="3"/>
        <v>9794.3899999999976</v>
      </c>
      <c r="M40" s="13">
        <f t="shared" si="4"/>
        <v>0</v>
      </c>
      <c r="N40" s="13">
        <f t="shared" si="0"/>
        <v>9794.3899999999976</v>
      </c>
      <c r="O40" s="13">
        <v>0</v>
      </c>
      <c r="P40" s="13"/>
      <c r="Q40" s="13">
        <f t="shared" si="13"/>
        <v>0</v>
      </c>
      <c r="R40" s="13">
        <f t="shared" si="5"/>
        <v>0</v>
      </c>
      <c r="S40" s="13">
        <f t="shared" si="6"/>
        <v>0</v>
      </c>
      <c r="T40" s="13">
        <f t="shared" si="7"/>
        <v>1153210.1300000001</v>
      </c>
      <c r="V40" s="24">
        <f t="shared" si="8"/>
        <v>-1.1561620000000001E-3</v>
      </c>
    </row>
    <row r="41" spans="1:22" x14ac:dyDescent="0.25">
      <c r="A41" s="8">
        <f t="shared" si="9"/>
        <v>37</v>
      </c>
      <c r="B41" s="9">
        <v>43886</v>
      </c>
      <c r="C41" s="8" t="s">
        <v>11</v>
      </c>
      <c r="D41" s="8" t="s">
        <v>5</v>
      </c>
      <c r="E41" s="8" t="s">
        <v>11</v>
      </c>
      <c r="F41" s="8" t="s">
        <v>11</v>
      </c>
      <c r="G41" s="10">
        <f t="shared" si="10"/>
        <v>1153210.1300000001</v>
      </c>
      <c r="H41" s="11">
        <f t="shared" si="11"/>
        <v>0.1</v>
      </c>
      <c r="I41" s="12">
        <f t="shared" si="1"/>
        <v>31</v>
      </c>
      <c r="J41" s="13">
        <f t="shared" si="12"/>
        <v>9794.3862493174547</v>
      </c>
      <c r="K41" s="13">
        <f t="shared" si="2"/>
        <v>9794.39</v>
      </c>
      <c r="L41" s="13">
        <f t="shared" si="3"/>
        <v>0</v>
      </c>
      <c r="M41" s="13">
        <f t="shared" si="4"/>
        <v>0</v>
      </c>
      <c r="N41" s="13">
        <f t="shared" si="0"/>
        <v>0</v>
      </c>
      <c r="O41" s="13">
        <v>0</v>
      </c>
      <c r="P41" s="13"/>
      <c r="Q41" s="13">
        <f t="shared" si="13"/>
        <v>0</v>
      </c>
      <c r="R41" s="13">
        <f t="shared" si="5"/>
        <v>9794.39</v>
      </c>
      <c r="S41" s="13">
        <f t="shared" si="6"/>
        <v>9794.39</v>
      </c>
      <c r="T41" s="13">
        <f t="shared" si="7"/>
        <v>1163004.52</v>
      </c>
      <c r="V41" s="24">
        <f t="shared" si="8"/>
        <v>-3.7506829999999999E-3</v>
      </c>
    </row>
    <row r="42" spans="1:22" x14ac:dyDescent="0.25">
      <c r="A42" s="8">
        <f t="shared" si="9"/>
        <v>38</v>
      </c>
      <c r="B42" s="9">
        <v>43915</v>
      </c>
      <c r="C42" s="8" t="s">
        <v>11</v>
      </c>
      <c r="D42" s="8" t="s">
        <v>5</v>
      </c>
      <c r="E42" s="8" t="s">
        <v>11</v>
      </c>
      <c r="F42" s="8" t="s">
        <v>11</v>
      </c>
      <c r="G42" s="10">
        <f t="shared" si="10"/>
        <v>1163004.52</v>
      </c>
      <c r="H42" s="11">
        <f t="shared" si="11"/>
        <v>0.1</v>
      </c>
      <c r="I42" s="12">
        <f t="shared" si="1"/>
        <v>29</v>
      </c>
      <c r="J42" s="13">
        <f t="shared" si="12"/>
        <v>9240.3061342485071</v>
      </c>
      <c r="K42" s="13">
        <f t="shared" si="2"/>
        <v>9240.31</v>
      </c>
      <c r="L42" s="13">
        <f t="shared" si="3"/>
        <v>0</v>
      </c>
      <c r="M42" s="13">
        <f t="shared" si="4"/>
        <v>0</v>
      </c>
      <c r="N42" s="13">
        <f t="shared" si="0"/>
        <v>0</v>
      </c>
      <c r="O42" s="13">
        <v>0</v>
      </c>
      <c r="P42" s="13"/>
      <c r="Q42" s="13">
        <f t="shared" si="13"/>
        <v>0</v>
      </c>
      <c r="R42" s="13">
        <f t="shared" si="5"/>
        <v>9240.31</v>
      </c>
      <c r="S42" s="13">
        <f t="shared" si="6"/>
        <v>9240.31</v>
      </c>
      <c r="T42" s="13">
        <f t="shared" si="7"/>
        <v>1172244.83</v>
      </c>
      <c r="V42" s="24">
        <f t="shared" si="8"/>
        <v>-3.8657510000000002E-3</v>
      </c>
    </row>
    <row r="43" spans="1:22" x14ac:dyDescent="0.25">
      <c r="A43" s="8">
        <f t="shared" si="9"/>
        <v>39</v>
      </c>
      <c r="B43" s="9">
        <v>43946</v>
      </c>
      <c r="C43" s="8" t="s">
        <v>11</v>
      </c>
      <c r="D43" s="8" t="s">
        <v>5</v>
      </c>
      <c r="E43" s="8" t="s">
        <v>5</v>
      </c>
      <c r="F43" s="8" t="s">
        <v>11</v>
      </c>
      <c r="G43" s="10">
        <f t="shared" si="10"/>
        <v>1172244.83</v>
      </c>
      <c r="H43" s="11">
        <f t="shared" si="11"/>
        <v>0.1</v>
      </c>
      <c r="I43" s="12">
        <f t="shared" si="1"/>
        <v>31</v>
      </c>
      <c r="J43" s="13">
        <f t="shared" si="12"/>
        <v>9956.0481150709184</v>
      </c>
      <c r="K43" s="13">
        <f t="shared" si="2"/>
        <v>9956.0499999999993</v>
      </c>
      <c r="L43" s="13">
        <f t="shared" si="3"/>
        <v>9956.0500000000011</v>
      </c>
      <c r="M43" s="13">
        <f t="shared" si="4"/>
        <v>0</v>
      </c>
      <c r="N43" s="13">
        <f t="shared" si="0"/>
        <v>9956.0500000000011</v>
      </c>
      <c r="O43" s="13">
        <v>0</v>
      </c>
      <c r="P43" s="13"/>
      <c r="Q43" s="13">
        <f t="shared" si="13"/>
        <v>0</v>
      </c>
      <c r="R43" s="13">
        <f t="shared" si="5"/>
        <v>0</v>
      </c>
      <c r="S43" s="13">
        <f t="shared" si="6"/>
        <v>0</v>
      </c>
      <c r="T43" s="13">
        <f t="shared" si="7"/>
        <v>1172244.83</v>
      </c>
      <c r="V43" s="24">
        <f t="shared" si="8"/>
        <v>-1.884929E-3</v>
      </c>
    </row>
    <row r="44" spans="1:22" x14ac:dyDescent="0.25">
      <c r="A44" s="8">
        <f t="shared" si="9"/>
        <v>40</v>
      </c>
      <c r="B44" s="9">
        <v>43976</v>
      </c>
      <c r="C44" s="8" t="s">
        <v>11</v>
      </c>
      <c r="D44" s="8" t="s">
        <v>5</v>
      </c>
      <c r="E44" s="8" t="s">
        <v>11</v>
      </c>
      <c r="F44" s="8" t="s">
        <v>11</v>
      </c>
      <c r="G44" s="10">
        <f t="shared" si="10"/>
        <v>1172244.83</v>
      </c>
      <c r="H44" s="11">
        <f t="shared" si="11"/>
        <v>0.1</v>
      </c>
      <c r="I44" s="12">
        <f t="shared" si="1"/>
        <v>30</v>
      </c>
      <c r="J44" s="13">
        <f t="shared" si="12"/>
        <v>9634.8871287696293</v>
      </c>
      <c r="K44" s="13">
        <f t="shared" si="2"/>
        <v>9634.89</v>
      </c>
      <c r="L44" s="13">
        <f t="shared" si="3"/>
        <v>0</v>
      </c>
      <c r="M44" s="13">
        <f t="shared" si="4"/>
        <v>0</v>
      </c>
      <c r="N44" s="13">
        <f t="shared" si="0"/>
        <v>0</v>
      </c>
      <c r="O44" s="13">
        <v>0</v>
      </c>
      <c r="P44" s="13"/>
      <c r="Q44" s="13">
        <f t="shared" si="13"/>
        <v>0</v>
      </c>
      <c r="R44" s="13">
        <f t="shared" si="5"/>
        <v>9634.89</v>
      </c>
      <c r="S44" s="13">
        <f t="shared" si="6"/>
        <v>9634.89</v>
      </c>
      <c r="T44" s="13">
        <f t="shared" si="7"/>
        <v>1181879.72</v>
      </c>
      <c r="V44" s="24">
        <f t="shared" si="8"/>
        <v>-2.8712299999999998E-3</v>
      </c>
    </row>
    <row r="45" spans="1:22" x14ac:dyDescent="0.25">
      <c r="A45" s="8">
        <f t="shared" si="9"/>
        <v>41</v>
      </c>
      <c r="B45" s="9">
        <v>44007</v>
      </c>
      <c r="C45" s="8" t="s">
        <v>11</v>
      </c>
      <c r="D45" s="8" t="s">
        <v>5</v>
      </c>
      <c r="E45" s="8" t="s">
        <v>11</v>
      </c>
      <c r="F45" s="8" t="s">
        <v>11</v>
      </c>
      <c r="G45" s="10">
        <f t="shared" si="10"/>
        <v>1181879.72</v>
      </c>
      <c r="H45" s="11">
        <f t="shared" si="11"/>
        <v>0.1</v>
      </c>
      <c r="I45" s="12">
        <f t="shared" si="1"/>
        <v>31</v>
      </c>
      <c r="J45" s="13">
        <f t="shared" si="12"/>
        <v>10037.879682194658</v>
      </c>
      <c r="K45" s="13">
        <f t="shared" si="2"/>
        <v>10037.879999999999</v>
      </c>
      <c r="L45" s="13">
        <f t="shared" si="3"/>
        <v>0</v>
      </c>
      <c r="M45" s="13">
        <f t="shared" si="4"/>
        <v>0</v>
      </c>
      <c r="N45" s="13">
        <f t="shared" si="0"/>
        <v>0</v>
      </c>
      <c r="O45" s="13">
        <v>0</v>
      </c>
      <c r="P45" s="13"/>
      <c r="Q45" s="13">
        <f t="shared" si="13"/>
        <v>0</v>
      </c>
      <c r="R45" s="13">
        <f t="shared" si="5"/>
        <v>10037.879999999999</v>
      </c>
      <c r="S45" s="13">
        <f t="shared" si="6"/>
        <v>10037.879999999999</v>
      </c>
      <c r="T45" s="13">
        <f t="shared" si="7"/>
        <v>1191917.5999999999</v>
      </c>
      <c r="V45" s="24">
        <f t="shared" si="8"/>
        <v>-3.17805E-4</v>
      </c>
    </row>
    <row r="46" spans="1:22" x14ac:dyDescent="0.25">
      <c r="A46" s="8">
        <f t="shared" si="9"/>
        <v>42</v>
      </c>
      <c r="B46" s="9">
        <v>44037</v>
      </c>
      <c r="C46" s="8" t="s">
        <v>11</v>
      </c>
      <c r="D46" s="8" t="s">
        <v>5</v>
      </c>
      <c r="E46" s="8" t="s">
        <v>5</v>
      </c>
      <c r="F46" s="8" t="s">
        <v>11</v>
      </c>
      <c r="G46" s="10">
        <f t="shared" si="10"/>
        <v>1191917.5999999999</v>
      </c>
      <c r="H46" s="11">
        <f t="shared" si="11"/>
        <v>0.1</v>
      </c>
      <c r="I46" s="12">
        <f t="shared" si="1"/>
        <v>30</v>
      </c>
      <c r="J46" s="13">
        <f t="shared" si="12"/>
        <v>9796.5826958936304</v>
      </c>
      <c r="K46" s="13">
        <f t="shared" si="2"/>
        <v>9796.58</v>
      </c>
      <c r="L46" s="13">
        <f t="shared" si="3"/>
        <v>9796.58</v>
      </c>
      <c r="M46" s="13">
        <f t="shared" si="4"/>
        <v>0</v>
      </c>
      <c r="N46" s="13">
        <f t="shared" si="0"/>
        <v>9796.58</v>
      </c>
      <c r="O46" s="13">
        <v>0</v>
      </c>
      <c r="P46" s="13"/>
      <c r="Q46" s="13">
        <f t="shared" si="13"/>
        <v>0</v>
      </c>
      <c r="R46" s="13">
        <f t="shared" si="5"/>
        <v>0</v>
      </c>
      <c r="S46" s="13">
        <f t="shared" si="6"/>
        <v>0</v>
      </c>
      <c r="T46" s="13">
        <f t="shared" si="7"/>
        <v>1191917.5999999999</v>
      </c>
      <c r="V46" s="24">
        <f t="shared" si="8"/>
        <v>2.6958939999999999E-3</v>
      </c>
    </row>
    <row r="47" spans="1:22" x14ac:dyDescent="0.25">
      <c r="A47" s="8">
        <f t="shared" si="9"/>
        <v>43</v>
      </c>
      <c r="B47" s="9">
        <v>44068</v>
      </c>
      <c r="C47" s="8" t="s">
        <v>11</v>
      </c>
      <c r="D47" s="8" t="s">
        <v>5</v>
      </c>
      <c r="E47" s="8" t="s">
        <v>11</v>
      </c>
      <c r="F47" s="8" t="s">
        <v>11</v>
      </c>
      <c r="G47" s="10">
        <f t="shared" si="10"/>
        <v>1191917.5999999999</v>
      </c>
      <c r="H47" s="11">
        <f t="shared" si="11"/>
        <v>0.1</v>
      </c>
      <c r="I47" s="12">
        <f t="shared" si="1"/>
        <v>31</v>
      </c>
      <c r="J47" s="13">
        <f t="shared" si="12"/>
        <v>10123.138476715918</v>
      </c>
      <c r="K47" s="13">
        <f t="shared" si="2"/>
        <v>10123.14</v>
      </c>
      <c r="L47" s="13">
        <f t="shared" si="3"/>
        <v>0</v>
      </c>
      <c r="M47" s="13">
        <f t="shared" si="4"/>
        <v>0</v>
      </c>
      <c r="N47" s="13">
        <f t="shared" si="0"/>
        <v>0</v>
      </c>
      <c r="O47" s="13">
        <v>0</v>
      </c>
      <c r="P47" s="13"/>
      <c r="Q47" s="13">
        <f t="shared" si="13"/>
        <v>0</v>
      </c>
      <c r="R47" s="13">
        <f t="shared" si="5"/>
        <v>10123.14</v>
      </c>
      <c r="S47" s="13">
        <f t="shared" si="6"/>
        <v>10123.14</v>
      </c>
      <c r="T47" s="13">
        <f t="shared" si="7"/>
        <v>1202040.7399999998</v>
      </c>
      <c r="V47" s="24">
        <f t="shared" si="8"/>
        <v>-1.523284E-3</v>
      </c>
    </row>
    <row r="48" spans="1:22" x14ac:dyDescent="0.25">
      <c r="A48" s="8">
        <f t="shared" si="9"/>
        <v>44</v>
      </c>
      <c r="B48" s="9">
        <v>44099</v>
      </c>
      <c r="C48" s="8" t="s">
        <v>11</v>
      </c>
      <c r="D48" s="8" t="s">
        <v>5</v>
      </c>
      <c r="E48" s="8" t="s">
        <v>11</v>
      </c>
      <c r="F48" s="8" t="s">
        <v>11</v>
      </c>
      <c r="G48" s="10">
        <f t="shared" si="10"/>
        <v>1202040.7399999998</v>
      </c>
      <c r="H48" s="11">
        <f t="shared" si="11"/>
        <v>0.1</v>
      </c>
      <c r="I48" s="12">
        <f t="shared" si="1"/>
        <v>31</v>
      </c>
      <c r="J48" s="13">
        <f t="shared" si="12"/>
        <v>10209.111610962575</v>
      </c>
      <c r="K48" s="13">
        <f t="shared" si="2"/>
        <v>10209.11</v>
      </c>
      <c r="L48" s="13">
        <f t="shared" si="3"/>
        <v>0</v>
      </c>
      <c r="M48" s="13">
        <f t="shared" si="4"/>
        <v>0</v>
      </c>
      <c r="N48" s="13">
        <f t="shared" si="0"/>
        <v>0</v>
      </c>
      <c r="O48" s="13">
        <v>0</v>
      </c>
      <c r="P48" s="13"/>
      <c r="Q48" s="13">
        <f t="shared" si="13"/>
        <v>0</v>
      </c>
      <c r="R48" s="13">
        <f t="shared" si="5"/>
        <v>10209.11</v>
      </c>
      <c r="S48" s="13">
        <f t="shared" si="6"/>
        <v>10209.11</v>
      </c>
      <c r="T48" s="13">
        <f t="shared" si="7"/>
        <v>1212249.8499999999</v>
      </c>
      <c r="V48" s="24">
        <f t="shared" si="8"/>
        <v>1.610963E-3</v>
      </c>
    </row>
    <row r="49" spans="1:22" x14ac:dyDescent="0.25">
      <c r="A49" s="8">
        <f t="shared" si="9"/>
        <v>45</v>
      </c>
      <c r="B49" s="9">
        <v>44129</v>
      </c>
      <c r="C49" s="8" t="s">
        <v>11</v>
      </c>
      <c r="D49" s="8" t="s">
        <v>5</v>
      </c>
      <c r="E49" s="8" t="s">
        <v>5</v>
      </c>
      <c r="F49" s="8" t="s">
        <v>11</v>
      </c>
      <c r="G49" s="10">
        <f t="shared" si="10"/>
        <v>1212249.8499999999</v>
      </c>
      <c r="H49" s="11">
        <f t="shared" si="11"/>
        <v>0.1</v>
      </c>
      <c r="I49" s="12">
        <f t="shared" si="1"/>
        <v>30</v>
      </c>
      <c r="J49" s="13">
        <f t="shared" si="12"/>
        <v>9963.6990082232733</v>
      </c>
      <c r="K49" s="13">
        <f t="shared" si="2"/>
        <v>9963.7000000000007</v>
      </c>
      <c r="L49" s="13">
        <f t="shared" si="3"/>
        <v>9963.7000000000007</v>
      </c>
      <c r="M49" s="13">
        <f t="shared" si="4"/>
        <v>0</v>
      </c>
      <c r="N49" s="13">
        <f t="shared" si="0"/>
        <v>9963.7000000000007</v>
      </c>
      <c r="O49" s="13">
        <v>0</v>
      </c>
      <c r="P49" s="13"/>
      <c r="Q49" s="13">
        <f t="shared" si="13"/>
        <v>0</v>
      </c>
      <c r="R49" s="13">
        <f t="shared" si="5"/>
        <v>0</v>
      </c>
      <c r="S49" s="13">
        <f t="shared" si="6"/>
        <v>0</v>
      </c>
      <c r="T49" s="13">
        <f t="shared" si="7"/>
        <v>1212249.8499999999</v>
      </c>
      <c r="V49" s="24">
        <f t="shared" si="8"/>
        <v>-9.9177699999999989E-4</v>
      </c>
    </row>
    <row r="50" spans="1:22" x14ac:dyDescent="0.25">
      <c r="A50" s="8">
        <f t="shared" si="9"/>
        <v>46</v>
      </c>
      <c r="B50" s="9">
        <v>44160</v>
      </c>
      <c r="C50" s="8" t="s">
        <v>11</v>
      </c>
      <c r="D50" s="8" t="s">
        <v>5</v>
      </c>
      <c r="E50" s="8" t="s">
        <v>11</v>
      </c>
      <c r="F50" s="8" t="s">
        <v>11</v>
      </c>
      <c r="G50" s="10">
        <f t="shared" si="10"/>
        <v>1212249.8499999999</v>
      </c>
      <c r="H50" s="11">
        <f t="shared" si="11"/>
        <v>0.1</v>
      </c>
      <c r="I50" s="12">
        <f t="shared" si="1"/>
        <v>31</v>
      </c>
      <c r="J50" s="13">
        <f t="shared" si="12"/>
        <v>10295.819652058615</v>
      </c>
      <c r="K50" s="13">
        <f t="shared" si="2"/>
        <v>10295.82</v>
      </c>
      <c r="L50" s="13">
        <f t="shared" si="3"/>
        <v>0</v>
      </c>
      <c r="M50" s="13">
        <f t="shared" si="4"/>
        <v>0</v>
      </c>
      <c r="N50" s="13">
        <f t="shared" si="0"/>
        <v>0</v>
      </c>
      <c r="O50" s="13">
        <v>0</v>
      </c>
      <c r="P50" s="13"/>
      <c r="Q50" s="13">
        <f t="shared" si="13"/>
        <v>0</v>
      </c>
      <c r="R50" s="13">
        <f t="shared" si="5"/>
        <v>10295.82</v>
      </c>
      <c r="S50" s="13">
        <f t="shared" si="6"/>
        <v>10295.82</v>
      </c>
      <c r="T50" s="13">
        <f t="shared" si="7"/>
        <v>1222545.67</v>
      </c>
      <c r="V50" s="24">
        <f t="shared" si="8"/>
        <v>-3.4794099999999999E-4</v>
      </c>
    </row>
    <row r="51" spans="1:22" x14ac:dyDescent="0.25">
      <c r="A51" s="8">
        <f t="shared" si="9"/>
        <v>47</v>
      </c>
      <c r="B51" s="9">
        <v>44190</v>
      </c>
      <c r="C51" s="8" t="s">
        <v>11</v>
      </c>
      <c r="D51" s="8" t="s">
        <v>5</v>
      </c>
      <c r="E51" s="8" t="s">
        <v>11</v>
      </c>
      <c r="F51" s="8" t="s">
        <v>11</v>
      </c>
      <c r="G51" s="10">
        <f t="shared" si="10"/>
        <v>1222545.67</v>
      </c>
      <c r="H51" s="11">
        <f t="shared" si="11"/>
        <v>0.1</v>
      </c>
      <c r="I51" s="12">
        <f t="shared" si="1"/>
        <v>30</v>
      </c>
      <c r="J51" s="13">
        <f t="shared" si="12"/>
        <v>10048.320227401464</v>
      </c>
      <c r="K51" s="13">
        <f t="shared" si="2"/>
        <v>10048.32</v>
      </c>
      <c r="L51" s="13">
        <f t="shared" si="3"/>
        <v>0</v>
      </c>
      <c r="M51" s="13">
        <f t="shared" si="4"/>
        <v>0</v>
      </c>
      <c r="N51" s="13">
        <f t="shared" si="0"/>
        <v>0</v>
      </c>
      <c r="O51" s="13">
        <v>0</v>
      </c>
      <c r="P51" s="13"/>
      <c r="Q51" s="13">
        <f t="shared" si="13"/>
        <v>0</v>
      </c>
      <c r="R51" s="13">
        <f t="shared" si="5"/>
        <v>10048.32</v>
      </c>
      <c r="S51" s="13">
        <f t="shared" si="6"/>
        <v>10048.32</v>
      </c>
      <c r="T51" s="13">
        <f t="shared" si="7"/>
        <v>1232593.99</v>
      </c>
      <c r="V51" s="24">
        <f t="shared" si="8"/>
        <v>2.2740099999999999E-4</v>
      </c>
    </row>
    <row r="52" spans="1:22" x14ac:dyDescent="0.25">
      <c r="A52" s="8">
        <f t="shared" si="9"/>
        <v>48</v>
      </c>
      <c r="B52" s="9">
        <v>44221</v>
      </c>
      <c r="C52" s="8" t="s">
        <v>11</v>
      </c>
      <c r="D52" s="8" t="s">
        <v>5</v>
      </c>
      <c r="E52" s="8" t="s">
        <v>5</v>
      </c>
      <c r="F52" s="8" t="s">
        <v>5</v>
      </c>
      <c r="G52" s="10">
        <f t="shared" si="10"/>
        <v>1232593.99</v>
      </c>
      <c r="H52" s="11">
        <f t="shared" si="11"/>
        <v>0.1</v>
      </c>
      <c r="I52" s="12">
        <f t="shared" si="1"/>
        <v>31</v>
      </c>
      <c r="J52" s="13">
        <f t="shared" si="12"/>
        <v>10468.606717811959</v>
      </c>
      <c r="K52" s="13">
        <f t="shared" si="2"/>
        <v>10468.61</v>
      </c>
      <c r="L52" s="13">
        <f>K52+R51-S51</f>
        <v>10468.61</v>
      </c>
      <c r="M52" s="13">
        <f>T51</f>
        <v>1232593.99</v>
      </c>
      <c r="N52" s="13">
        <f>M52+L52</f>
        <v>1243062.6000000001</v>
      </c>
      <c r="O52" s="13">
        <v>0</v>
      </c>
      <c r="P52" s="13"/>
      <c r="Q52" s="13">
        <f t="shared" si="13"/>
        <v>0</v>
      </c>
      <c r="R52" s="13">
        <f t="shared" si="5"/>
        <v>0</v>
      </c>
      <c r="S52" s="13">
        <f t="shared" si="6"/>
        <v>0</v>
      </c>
      <c r="T52" s="13">
        <f t="shared" si="7"/>
        <v>0</v>
      </c>
    </row>
    <row r="53" spans="1:22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6">
        <f>SUM(J3:J52)</f>
        <v>440711.51803297218</v>
      </c>
      <c r="K53" s="16"/>
      <c r="L53" s="16">
        <f>SUM(L3:L52)</f>
        <v>218117.52999999991</v>
      </c>
      <c r="M53" s="16">
        <f>SUM(M3:M52)</f>
        <v>1232593.99</v>
      </c>
      <c r="N53" s="16">
        <f>SUM(N3:N52)</f>
        <v>1450711.52</v>
      </c>
      <c r="O53" s="15"/>
      <c r="P53" s="15"/>
      <c r="Q53" s="16">
        <f>SUM(Q3:Q52)</f>
        <v>0</v>
      </c>
      <c r="R53" s="15"/>
      <c r="S53" s="16">
        <f>SUM(S3:S52)</f>
        <v>222593.99000000005</v>
      </c>
      <c r="T53" s="15"/>
    </row>
  </sheetData>
  <dataValidations count="2">
    <dataValidation type="list" allowBlank="1" showInputMessage="1" showErrorMessage="1" sqref="H1">
      <formula1>"PD,AD"</formula1>
    </dataValidation>
    <dataValidation type="list" allowBlank="1" showInputMessage="1" showErrorMessage="1" sqref="S1">
      <formula1>"DD, PS, FI, ET, NI"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V53"/>
  <sheetViews>
    <sheetView workbookViewId="0">
      <pane ySplit="2" topLeftCell="A3" activePane="bottomLeft" state="frozen"/>
      <selection pane="bottomLeft" activeCell="L18" sqref="L18"/>
    </sheetView>
  </sheetViews>
  <sheetFormatPr defaultRowHeight="15" x14ac:dyDescent="0.25"/>
  <cols>
    <col min="1" max="1" width="5.5703125" style="1" bestFit="1" customWidth="1"/>
    <col min="2" max="2" width="10.140625" style="1" bestFit="1" customWidth="1"/>
    <col min="3" max="3" width="6.140625" style="1" bestFit="1" customWidth="1"/>
    <col min="4" max="4" width="4.28515625" style="1" bestFit="1" customWidth="1"/>
    <col min="5" max="5" width="7" style="1" bestFit="1" customWidth="1"/>
    <col min="6" max="6" width="4.42578125" style="1" bestFit="1" customWidth="1"/>
    <col min="7" max="7" width="13.7109375" style="1" bestFit="1" customWidth="1"/>
    <col min="8" max="8" width="7.140625" style="1" bestFit="1" customWidth="1"/>
    <col min="9" max="9" width="5.140625" style="1" bestFit="1" customWidth="1"/>
    <col min="10" max="10" width="18" style="1" bestFit="1" customWidth="1"/>
    <col min="11" max="11" width="18" style="1" customWidth="1"/>
    <col min="12" max="12" width="13.28515625" style="1" bestFit="1" customWidth="1"/>
    <col min="13" max="14" width="12.5703125" style="1" bestFit="1" customWidth="1"/>
    <col min="15" max="15" width="13.5703125" style="1" bestFit="1" customWidth="1"/>
    <col min="16" max="16" width="11" style="1" bestFit="1" customWidth="1"/>
    <col min="17" max="17" width="11" style="1" customWidth="1"/>
    <col min="18" max="18" width="11.140625" style="1" bestFit="1" customWidth="1"/>
    <col min="19" max="19" width="11" style="1" bestFit="1" customWidth="1"/>
    <col min="20" max="20" width="12.5703125" style="1" bestFit="1" customWidth="1"/>
    <col min="21" max="21" width="9.140625" style="1"/>
    <col min="22" max="22" width="10.7109375" style="1" bestFit="1" customWidth="1"/>
    <col min="23" max="16384" width="9.140625" style="1"/>
  </cols>
  <sheetData>
    <row r="1" spans="1:22" x14ac:dyDescent="0.25">
      <c r="G1" s="1" t="s">
        <v>21</v>
      </c>
      <c r="H1" s="17" t="s">
        <v>26</v>
      </c>
      <c r="J1" s="1" t="s">
        <v>33</v>
      </c>
      <c r="K1" s="1" t="s">
        <v>34</v>
      </c>
      <c r="N1" s="3">
        <v>83333.333333333328</v>
      </c>
      <c r="O1" s="5">
        <f>N1-M52</f>
        <v>0</v>
      </c>
      <c r="Q1" s="3" t="s">
        <v>22</v>
      </c>
      <c r="R1" s="3">
        <v>10000</v>
      </c>
      <c r="S1" s="17" t="s">
        <v>30</v>
      </c>
      <c r="T1" s="4">
        <f>ROUND(IF(S1="FI",R1,IF(S1="NI",R1/5,IF(S1="ET",R1/48,0))),2)</f>
        <v>10000</v>
      </c>
    </row>
    <row r="2" spans="1:22" s="2" customFormat="1" x14ac:dyDescent="0.25">
      <c r="A2" s="6" t="s">
        <v>3</v>
      </c>
      <c r="B2" s="7" t="s">
        <v>0</v>
      </c>
      <c r="C2" s="7" t="s">
        <v>19</v>
      </c>
      <c r="D2" s="7" t="s">
        <v>6</v>
      </c>
      <c r="E2" s="7" t="s">
        <v>13</v>
      </c>
      <c r="F2" s="7" t="s">
        <v>7</v>
      </c>
      <c r="G2" s="7" t="s">
        <v>14</v>
      </c>
      <c r="H2" s="7" t="s">
        <v>2</v>
      </c>
      <c r="I2" s="7" t="s">
        <v>1</v>
      </c>
      <c r="J2" s="7" t="s">
        <v>15</v>
      </c>
      <c r="K2" s="7" t="s">
        <v>28</v>
      </c>
      <c r="L2" s="7" t="s">
        <v>16</v>
      </c>
      <c r="M2" s="7" t="s">
        <v>10</v>
      </c>
      <c r="N2" s="7" t="s">
        <v>9</v>
      </c>
      <c r="O2" s="7" t="s">
        <v>8</v>
      </c>
      <c r="P2" s="7" t="s">
        <v>20</v>
      </c>
      <c r="Q2" s="7" t="s">
        <v>24</v>
      </c>
      <c r="R2" s="7" t="s">
        <v>17</v>
      </c>
      <c r="S2" s="7" t="s">
        <v>25</v>
      </c>
      <c r="T2" s="7" t="s">
        <v>4</v>
      </c>
      <c r="V2" s="2" t="s">
        <v>29</v>
      </c>
    </row>
    <row r="3" spans="1:22" x14ac:dyDescent="0.25">
      <c r="A3" s="8">
        <v>0</v>
      </c>
      <c r="B3" s="9">
        <v>42745</v>
      </c>
      <c r="C3" s="9"/>
      <c r="D3" s="8" t="s">
        <v>11</v>
      </c>
      <c r="E3" s="8" t="s">
        <v>11</v>
      </c>
      <c r="F3" s="8" t="s">
        <v>11</v>
      </c>
      <c r="G3" s="10">
        <v>0</v>
      </c>
      <c r="H3" s="11">
        <v>0.1</v>
      </c>
      <c r="I3" s="12">
        <v>0</v>
      </c>
      <c r="J3" s="13">
        <v>0</v>
      </c>
      <c r="K3" s="13"/>
      <c r="L3" s="13">
        <v>0</v>
      </c>
      <c r="M3" s="13">
        <v>0</v>
      </c>
      <c r="N3" s="13">
        <f>IF(F3&lt;&gt;"Y",0,IF(A3=24,(G3+L3),#REF!))</f>
        <v>0</v>
      </c>
      <c r="O3" s="13">
        <v>1100000</v>
      </c>
      <c r="P3" s="13">
        <v>100000</v>
      </c>
      <c r="Q3" s="13">
        <v>0</v>
      </c>
      <c r="R3" s="13">
        <v>0</v>
      </c>
      <c r="S3" s="13">
        <f>IF(D3="Y",R3,0)</f>
        <v>0</v>
      </c>
      <c r="T3" s="13">
        <f>IF(S1="PS",O3-P3+R1,O3-P3)</f>
        <v>1000000</v>
      </c>
    </row>
    <row r="4" spans="1:22" x14ac:dyDescent="0.25">
      <c r="A4" s="18" t="s">
        <v>12</v>
      </c>
      <c r="B4" s="19">
        <v>42760</v>
      </c>
      <c r="C4" s="19" t="s">
        <v>11</v>
      </c>
      <c r="D4" s="18" t="s">
        <v>11</v>
      </c>
      <c r="E4" s="18" t="s">
        <v>5</v>
      </c>
      <c r="F4" s="18" t="s">
        <v>11</v>
      </c>
      <c r="G4" s="25">
        <f>T3</f>
        <v>1000000</v>
      </c>
      <c r="H4" s="21">
        <f>H3</f>
        <v>0.1</v>
      </c>
      <c r="I4" s="22">
        <f>IF($H$1="PD",(360*(YEAR(B4)-YEAR(B3)))+(30*(MONTH(B4)-MONTH(B3)))+(DAY(B4)-DAY(B3)),B4-B3)</f>
        <v>15</v>
      </c>
      <c r="J4" s="23">
        <f>G4*H3*I4/365</f>
        <v>4109.58904109589</v>
      </c>
      <c r="K4" s="23">
        <f>ROUND(J4,2)</f>
        <v>4109.59</v>
      </c>
      <c r="L4" s="23">
        <f>IF(F4="N",IF(E4="Y",K4+R3-S3,0),IF(N4&gt;=(K4+R3-S3),(K4+R3-S3),N4))</f>
        <v>4109.59</v>
      </c>
      <c r="M4" s="23">
        <f>N4-L4</f>
        <v>0</v>
      </c>
      <c r="N4" s="23">
        <f t="shared" ref="N4:N16" si="0">IF(F4="Y",$N$1,L4)</f>
        <v>4109.59</v>
      </c>
      <c r="O4" s="23">
        <v>0</v>
      </c>
      <c r="P4" s="23"/>
      <c r="Q4" s="23">
        <v>0</v>
      </c>
      <c r="R4" s="23">
        <f>R3-S3+K4-L4</f>
        <v>0</v>
      </c>
      <c r="S4" s="23">
        <f>IF(D4="Y",R4,0)</f>
        <v>0</v>
      </c>
      <c r="T4" s="23">
        <f>T3-M4+O4+S4-P4</f>
        <v>1000000</v>
      </c>
      <c r="V4" s="24">
        <f>ROUND(J4-K4,9)</f>
        <v>-9.5890400000000001E-4</v>
      </c>
    </row>
    <row r="5" spans="1:22" x14ac:dyDescent="0.25">
      <c r="A5" s="18">
        <v>1</v>
      </c>
      <c r="B5" s="19">
        <v>42791</v>
      </c>
      <c r="C5" s="19" t="s">
        <v>5</v>
      </c>
      <c r="D5" s="18" t="s">
        <v>5</v>
      </c>
      <c r="E5" s="18" t="s">
        <v>5</v>
      </c>
      <c r="F5" s="18" t="s">
        <v>11</v>
      </c>
      <c r="G5" s="25">
        <f>T4</f>
        <v>1000000</v>
      </c>
      <c r="H5" s="21">
        <f>H4</f>
        <v>0.1</v>
      </c>
      <c r="I5" s="22">
        <f t="shared" ref="I5:I52" si="1">IF($H$1="PD",(360*(YEAR(B5)-YEAR(B4)))+(30*(MONTH(B5)-MONTH(B4)))+(DAY(B5)-DAY(B4)),B5-B4)</f>
        <v>31</v>
      </c>
      <c r="J5" s="23">
        <f>(G5*H4*I5/365)+V4</f>
        <v>8493.1497260275064</v>
      </c>
      <c r="K5" s="23">
        <f t="shared" ref="K5:K52" si="2">ROUND(J5,2)</f>
        <v>8493.15</v>
      </c>
      <c r="L5" s="23">
        <f t="shared" ref="L5:L16" si="3">IF(F5="N",IF(E5="Y",K5+R4-S4,0),IF(N5&gt;=(K5+R4-S4),(K5+R4-S4),N5))</f>
        <v>8493.15</v>
      </c>
      <c r="M5" s="23">
        <f t="shared" ref="M5:M16" si="4">N5-L5</f>
        <v>0</v>
      </c>
      <c r="N5" s="23">
        <f t="shared" si="0"/>
        <v>8493.15</v>
      </c>
      <c r="O5" s="23">
        <v>0</v>
      </c>
      <c r="P5" s="23"/>
      <c r="Q5" s="23">
        <f>IF(S1="FI",R1,T1)</f>
        <v>10000</v>
      </c>
      <c r="R5" s="23">
        <f t="shared" ref="R5:R52" si="5">R4-S4+K5-L5</f>
        <v>0</v>
      </c>
      <c r="S5" s="23">
        <f t="shared" ref="S5:S52" si="6">IF(D5="Y",R5,0)</f>
        <v>0</v>
      </c>
      <c r="T5" s="23">
        <f t="shared" ref="T5:T52" si="7">T4-M5+O5+S5-P5</f>
        <v>1000000</v>
      </c>
      <c r="V5" s="24">
        <f t="shared" ref="V5:V51" si="8">ROUND(J5-K5,9)</f>
        <v>-2.7397199999999999E-4</v>
      </c>
    </row>
    <row r="6" spans="1:22" x14ac:dyDescent="0.25">
      <c r="A6" s="18">
        <f t="shared" ref="A6:A52" si="9">A5+1</f>
        <v>2</v>
      </c>
      <c r="B6" s="19">
        <v>42819</v>
      </c>
      <c r="C6" s="19" t="s">
        <v>5</v>
      </c>
      <c r="D6" s="18" t="s">
        <v>5</v>
      </c>
      <c r="E6" s="18" t="s">
        <v>5</v>
      </c>
      <c r="F6" s="18" t="s">
        <v>11</v>
      </c>
      <c r="G6" s="25">
        <f t="shared" ref="G6:G52" si="10">T5</f>
        <v>1000000</v>
      </c>
      <c r="H6" s="21">
        <f t="shared" ref="H6:H52" si="11">H5</f>
        <v>0.1</v>
      </c>
      <c r="I6" s="22">
        <f t="shared" si="1"/>
        <v>28</v>
      </c>
      <c r="J6" s="23">
        <f t="shared" ref="J6:J52" si="12">(G6*H5*I6/365)+V5</f>
        <v>7671.2326027403287</v>
      </c>
      <c r="K6" s="23">
        <f t="shared" si="2"/>
        <v>7671.23</v>
      </c>
      <c r="L6" s="23">
        <f t="shared" si="3"/>
        <v>7671.23</v>
      </c>
      <c r="M6" s="23">
        <f t="shared" si="4"/>
        <v>0</v>
      </c>
      <c r="N6" s="23">
        <f t="shared" si="0"/>
        <v>7671.23</v>
      </c>
      <c r="O6" s="23">
        <v>0</v>
      </c>
      <c r="P6" s="23"/>
      <c r="Q6" s="23">
        <f>IF(OR($S$1="NI",$S$1="ET"),$T$1,0)</f>
        <v>0</v>
      </c>
      <c r="R6" s="23">
        <f t="shared" si="5"/>
        <v>0</v>
      </c>
      <c r="S6" s="23">
        <f t="shared" si="6"/>
        <v>0</v>
      </c>
      <c r="T6" s="23">
        <f t="shared" si="7"/>
        <v>1000000</v>
      </c>
      <c r="V6" s="24">
        <f t="shared" si="8"/>
        <v>2.6027400000000001E-3</v>
      </c>
    </row>
    <row r="7" spans="1:22" x14ac:dyDescent="0.25">
      <c r="A7" s="18">
        <f t="shared" si="9"/>
        <v>3</v>
      </c>
      <c r="B7" s="19">
        <v>42850</v>
      </c>
      <c r="C7" s="19" t="s">
        <v>5</v>
      </c>
      <c r="D7" s="18" t="s">
        <v>5</v>
      </c>
      <c r="E7" s="18" t="s">
        <v>5</v>
      </c>
      <c r="F7" s="18" t="s">
        <v>11</v>
      </c>
      <c r="G7" s="25">
        <f t="shared" si="10"/>
        <v>1000000</v>
      </c>
      <c r="H7" s="21">
        <f t="shared" si="11"/>
        <v>0.1</v>
      </c>
      <c r="I7" s="22">
        <f t="shared" si="1"/>
        <v>31</v>
      </c>
      <c r="J7" s="23">
        <f t="shared" si="12"/>
        <v>8493.1532876715064</v>
      </c>
      <c r="K7" s="23">
        <f t="shared" si="2"/>
        <v>8493.15</v>
      </c>
      <c r="L7" s="23">
        <f t="shared" si="3"/>
        <v>8493.15</v>
      </c>
      <c r="M7" s="23">
        <f t="shared" si="4"/>
        <v>0</v>
      </c>
      <c r="N7" s="23">
        <f t="shared" si="0"/>
        <v>8493.15</v>
      </c>
      <c r="O7" s="23">
        <v>0</v>
      </c>
      <c r="P7" s="23"/>
      <c r="Q7" s="23">
        <f>IF(OR($S$1="NI",$S$1="ET"),$T$1,0)</f>
        <v>0</v>
      </c>
      <c r="R7" s="23">
        <f t="shared" si="5"/>
        <v>0</v>
      </c>
      <c r="S7" s="23">
        <f t="shared" si="6"/>
        <v>0</v>
      </c>
      <c r="T7" s="23">
        <f t="shared" si="7"/>
        <v>1000000</v>
      </c>
      <c r="V7" s="24">
        <f t="shared" si="8"/>
        <v>3.2876720000000002E-3</v>
      </c>
    </row>
    <row r="8" spans="1:22" x14ac:dyDescent="0.25">
      <c r="A8" s="18">
        <f t="shared" si="9"/>
        <v>4</v>
      </c>
      <c r="B8" s="19">
        <v>42880</v>
      </c>
      <c r="C8" s="19" t="s">
        <v>5</v>
      </c>
      <c r="D8" s="18" t="s">
        <v>5</v>
      </c>
      <c r="E8" s="18" t="s">
        <v>5</v>
      </c>
      <c r="F8" s="18" t="s">
        <v>11</v>
      </c>
      <c r="G8" s="25">
        <f t="shared" si="10"/>
        <v>1000000</v>
      </c>
      <c r="H8" s="21">
        <f t="shared" si="11"/>
        <v>0.1</v>
      </c>
      <c r="I8" s="22">
        <f t="shared" si="1"/>
        <v>30</v>
      </c>
      <c r="J8" s="23">
        <f t="shared" si="12"/>
        <v>8219.1813698637798</v>
      </c>
      <c r="K8" s="23">
        <f t="shared" si="2"/>
        <v>8219.18</v>
      </c>
      <c r="L8" s="23">
        <f t="shared" si="3"/>
        <v>8219.18</v>
      </c>
      <c r="M8" s="23">
        <f t="shared" si="4"/>
        <v>0</v>
      </c>
      <c r="N8" s="23">
        <f t="shared" si="0"/>
        <v>8219.18</v>
      </c>
      <c r="O8" s="23">
        <v>0</v>
      </c>
      <c r="P8" s="23"/>
      <c r="Q8" s="23">
        <f>IF(OR($S$1="NI",$S$1="ET"),$T$1,0)</f>
        <v>0</v>
      </c>
      <c r="R8" s="23">
        <f t="shared" si="5"/>
        <v>0</v>
      </c>
      <c r="S8" s="23">
        <f t="shared" si="6"/>
        <v>0</v>
      </c>
      <c r="T8" s="23">
        <f t="shared" si="7"/>
        <v>1000000</v>
      </c>
      <c r="V8" s="24">
        <f t="shared" si="8"/>
        <v>1.3698639999999999E-3</v>
      </c>
    </row>
    <row r="9" spans="1:22" x14ac:dyDescent="0.25">
      <c r="A9" s="18">
        <f t="shared" si="9"/>
        <v>5</v>
      </c>
      <c r="B9" s="19">
        <v>42911</v>
      </c>
      <c r="C9" s="19" t="s">
        <v>5</v>
      </c>
      <c r="D9" s="18" t="s">
        <v>5</v>
      </c>
      <c r="E9" s="18" t="s">
        <v>5</v>
      </c>
      <c r="F9" s="18" t="s">
        <v>11</v>
      </c>
      <c r="G9" s="25">
        <f t="shared" si="10"/>
        <v>1000000</v>
      </c>
      <c r="H9" s="21">
        <f t="shared" si="11"/>
        <v>0.1</v>
      </c>
      <c r="I9" s="22">
        <f t="shared" si="1"/>
        <v>31</v>
      </c>
      <c r="J9" s="23">
        <f t="shared" si="12"/>
        <v>8493.152054795506</v>
      </c>
      <c r="K9" s="23">
        <f t="shared" si="2"/>
        <v>8493.15</v>
      </c>
      <c r="L9" s="23">
        <f t="shared" si="3"/>
        <v>8493.15</v>
      </c>
      <c r="M9" s="23">
        <f t="shared" si="4"/>
        <v>0</v>
      </c>
      <c r="N9" s="23">
        <f t="shared" si="0"/>
        <v>8493.15</v>
      </c>
      <c r="O9" s="23">
        <v>0</v>
      </c>
      <c r="P9" s="23"/>
      <c r="Q9" s="23">
        <f>IF(OR($S$1="NI",$S$1="ET"),$T$1,0)</f>
        <v>0</v>
      </c>
      <c r="R9" s="23">
        <f t="shared" si="5"/>
        <v>0</v>
      </c>
      <c r="S9" s="23">
        <f t="shared" si="6"/>
        <v>0</v>
      </c>
      <c r="T9" s="23">
        <f t="shared" si="7"/>
        <v>1000000</v>
      </c>
      <c r="V9" s="24">
        <f t="shared" si="8"/>
        <v>2.0547959999999998E-3</v>
      </c>
    </row>
    <row r="10" spans="1:22" x14ac:dyDescent="0.25">
      <c r="A10" s="18">
        <f t="shared" si="9"/>
        <v>6</v>
      </c>
      <c r="B10" s="19">
        <v>42941</v>
      </c>
      <c r="C10" s="19" t="s">
        <v>5</v>
      </c>
      <c r="D10" s="18" t="s">
        <v>5</v>
      </c>
      <c r="E10" s="18" t="s">
        <v>5</v>
      </c>
      <c r="F10" s="18" t="s">
        <v>11</v>
      </c>
      <c r="G10" s="25">
        <f t="shared" si="10"/>
        <v>1000000</v>
      </c>
      <c r="H10" s="21">
        <f t="shared" si="11"/>
        <v>0.1</v>
      </c>
      <c r="I10" s="22">
        <f t="shared" si="1"/>
        <v>30</v>
      </c>
      <c r="J10" s="23">
        <f t="shared" si="12"/>
        <v>8219.1801369877794</v>
      </c>
      <c r="K10" s="23">
        <f t="shared" si="2"/>
        <v>8219.18</v>
      </c>
      <c r="L10" s="23">
        <f t="shared" si="3"/>
        <v>8219.18</v>
      </c>
      <c r="M10" s="23">
        <f t="shared" si="4"/>
        <v>0</v>
      </c>
      <c r="N10" s="23">
        <f t="shared" si="0"/>
        <v>8219.18</v>
      </c>
      <c r="O10" s="23">
        <v>0</v>
      </c>
      <c r="P10" s="23"/>
      <c r="Q10" s="23">
        <f t="shared" ref="Q10:Q52" si="13">IF($S$1="ET",$T$1,0)</f>
        <v>0</v>
      </c>
      <c r="R10" s="23">
        <f t="shared" si="5"/>
        <v>0</v>
      </c>
      <c r="S10" s="23">
        <f t="shared" si="6"/>
        <v>0</v>
      </c>
      <c r="T10" s="23">
        <f t="shared" si="7"/>
        <v>1000000</v>
      </c>
      <c r="V10" s="24">
        <f t="shared" si="8"/>
        <v>1.36988E-4</v>
      </c>
    </row>
    <row r="11" spans="1:22" x14ac:dyDescent="0.25">
      <c r="A11" s="18">
        <f t="shared" si="9"/>
        <v>7</v>
      </c>
      <c r="B11" s="19">
        <v>42972</v>
      </c>
      <c r="C11" s="19" t="s">
        <v>5</v>
      </c>
      <c r="D11" s="18" t="s">
        <v>5</v>
      </c>
      <c r="E11" s="18" t="s">
        <v>5</v>
      </c>
      <c r="F11" s="18" t="s">
        <v>11</v>
      </c>
      <c r="G11" s="25">
        <f t="shared" si="10"/>
        <v>1000000</v>
      </c>
      <c r="H11" s="21">
        <f t="shared" si="11"/>
        <v>0.1</v>
      </c>
      <c r="I11" s="22">
        <f t="shared" si="1"/>
        <v>31</v>
      </c>
      <c r="J11" s="23">
        <f t="shared" si="12"/>
        <v>8493.1508219195057</v>
      </c>
      <c r="K11" s="23">
        <f t="shared" si="2"/>
        <v>8493.15</v>
      </c>
      <c r="L11" s="23">
        <f t="shared" si="3"/>
        <v>8493.15</v>
      </c>
      <c r="M11" s="23">
        <f t="shared" si="4"/>
        <v>0</v>
      </c>
      <c r="N11" s="23">
        <f t="shared" si="0"/>
        <v>8493.15</v>
      </c>
      <c r="O11" s="23">
        <v>0</v>
      </c>
      <c r="P11" s="23"/>
      <c r="Q11" s="23">
        <f t="shared" si="13"/>
        <v>0</v>
      </c>
      <c r="R11" s="23">
        <f t="shared" si="5"/>
        <v>0</v>
      </c>
      <c r="S11" s="23">
        <f t="shared" si="6"/>
        <v>0</v>
      </c>
      <c r="T11" s="23">
        <f t="shared" si="7"/>
        <v>1000000</v>
      </c>
      <c r="V11" s="24">
        <f t="shared" si="8"/>
        <v>8.2191999999999996E-4</v>
      </c>
    </row>
    <row r="12" spans="1:22" x14ac:dyDescent="0.25">
      <c r="A12" s="18">
        <f t="shared" si="9"/>
        <v>8</v>
      </c>
      <c r="B12" s="19">
        <v>43003</v>
      </c>
      <c r="C12" s="19" t="s">
        <v>5</v>
      </c>
      <c r="D12" s="18" t="s">
        <v>5</v>
      </c>
      <c r="E12" s="18" t="s">
        <v>5</v>
      </c>
      <c r="F12" s="18" t="s">
        <v>11</v>
      </c>
      <c r="G12" s="25">
        <f t="shared" si="10"/>
        <v>1000000</v>
      </c>
      <c r="H12" s="21">
        <f t="shared" si="11"/>
        <v>0.1</v>
      </c>
      <c r="I12" s="22">
        <f t="shared" si="1"/>
        <v>31</v>
      </c>
      <c r="J12" s="23">
        <f t="shared" si="12"/>
        <v>8493.1515068515073</v>
      </c>
      <c r="K12" s="23">
        <f t="shared" si="2"/>
        <v>8493.15</v>
      </c>
      <c r="L12" s="23">
        <f t="shared" si="3"/>
        <v>8493.15</v>
      </c>
      <c r="M12" s="23">
        <f t="shared" si="4"/>
        <v>0</v>
      </c>
      <c r="N12" s="23">
        <f t="shared" si="0"/>
        <v>8493.15</v>
      </c>
      <c r="O12" s="23">
        <v>0</v>
      </c>
      <c r="P12" s="23"/>
      <c r="Q12" s="23">
        <f t="shared" si="13"/>
        <v>0</v>
      </c>
      <c r="R12" s="23">
        <f t="shared" si="5"/>
        <v>0</v>
      </c>
      <c r="S12" s="23">
        <f t="shared" si="6"/>
        <v>0</v>
      </c>
      <c r="T12" s="23">
        <f t="shared" si="7"/>
        <v>1000000</v>
      </c>
      <c r="V12" s="24">
        <f t="shared" si="8"/>
        <v>1.5068519999999999E-3</v>
      </c>
    </row>
    <row r="13" spans="1:22" x14ac:dyDescent="0.25">
      <c r="A13" s="18">
        <f t="shared" si="9"/>
        <v>9</v>
      </c>
      <c r="B13" s="19">
        <v>43033</v>
      </c>
      <c r="C13" s="19" t="s">
        <v>5</v>
      </c>
      <c r="D13" s="18" t="s">
        <v>5</v>
      </c>
      <c r="E13" s="18" t="s">
        <v>5</v>
      </c>
      <c r="F13" s="18" t="s">
        <v>11</v>
      </c>
      <c r="G13" s="25">
        <f t="shared" si="10"/>
        <v>1000000</v>
      </c>
      <c r="H13" s="21">
        <f t="shared" si="11"/>
        <v>0.1</v>
      </c>
      <c r="I13" s="22">
        <f t="shared" si="1"/>
        <v>30</v>
      </c>
      <c r="J13" s="23">
        <f t="shared" si="12"/>
        <v>8219.1795890437807</v>
      </c>
      <c r="K13" s="23">
        <f t="shared" si="2"/>
        <v>8219.18</v>
      </c>
      <c r="L13" s="23">
        <f t="shared" si="3"/>
        <v>8219.18</v>
      </c>
      <c r="M13" s="23">
        <f t="shared" si="4"/>
        <v>0</v>
      </c>
      <c r="N13" s="23">
        <f t="shared" si="0"/>
        <v>8219.18</v>
      </c>
      <c r="O13" s="23">
        <v>0</v>
      </c>
      <c r="P13" s="23"/>
      <c r="Q13" s="23">
        <f t="shared" si="13"/>
        <v>0</v>
      </c>
      <c r="R13" s="23">
        <f t="shared" si="5"/>
        <v>0</v>
      </c>
      <c r="S13" s="23">
        <f t="shared" si="6"/>
        <v>0</v>
      </c>
      <c r="T13" s="23">
        <f t="shared" si="7"/>
        <v>1000000</v>
      </c>
      <c r="V13" s="24">
        <f t="shared" si="8"/>
        <v>-4.1095599999999997E-4</v>
      </c>
    </row>
    <row r="14" spans="1:22" x14ac:dyDescent="0.25">
      <c r="A14" s="18">
        <f t="shared" si="9"/>
        <v>10</v>
      </c>
      <c r="B14" s="19">
        <v>43064</v>
      </c>
      <c r="C14" s="19" t="s">
        <v>5</v>
      </c>
      <c r="D14" s="18" t="s">
        <v>5</v>
      </c>
      <c r="E14" s="18" t="s">
        <v>5</v>
      </c>
      <c r="F14" s="18" t="s">
        <v>11</v>
      </c>
      <c r="G14" s="25">
        <f t="shared" si="10"/>
        <v>1000000</v>
      </c>
      <c r="H14" s="21">
        <f t="shared" si="11"/>
        <v>0.1</v>
      </c>
      <c r="I14" s="22">
        <f t="shared" si="1"/>
        <v>31</v>
      </c>
      <c r="J14" s="23">
        <f t="shared" si="12"/>
        <v>8493.1502739755069</v>
      </c>
      <c r="K14" s="23">
        <f t="shared" si="2"/>
        <v>8493.15</v>
      </c>
      <c r="L14" s="23">
        <f t="shared" si="3"/>
        <v>8493.15</v>
      </c>
      <c r="M14" s="23">
        <f t="shared" si="4"/>
        <v>0</v>
      </c>
      <c r="N14" s="23">
        <f t="shared" si="0"/>
        <v>8493.15</v>
      </c>
      <c r="O14" s="23">
        <v>0</v>
      </c>
      <c r="P14" s="23"/>
      <c r="Q14" s="23">
        <f t="shared" si="13"/>
        <v>0</v>
      </c>
      <c r="R14" s="23">
        <f t="shared" si="5"/>
        <v>0</v>
      </c>
      <c r="S14" s="23">
        <f t="shared" si="6"/>
        <v>0</v>
      </c>
      <c r="T14" s="23">
        <f t="shared" si="7"/>
        <v>1000000</v>
      </c>
      <c r="V14" s="24">
        <f t="shared" si="8"/>
        <v>2.7397599999999999E-4</v>
      </c>
    </row>
    <row r="15" spans="1:22" x14ac:dyDescent="0.25">
      <c r="A15" s="18">
        <f t="shared" si="9"/>
        <v>11</v>
      </c>
      <c r="B15" s="19">
        <v>43094</v>
      </c>
      <c r="C15" s="19" t="s">
        <v>5</v>
      </c>
      <c r="D15" s="18" t="s">
        <v>5</v>
      </c>
      <c r="E15" s="18" t="s">
        <v>5</v>
      </c>
      <c r="F15" s="18" t="s">
        <v>11</v>
      </c>
      <c r="G15" s="25">
        <f t="shared" si="10"/>
        <v>1000000</v>
      </c>
      <c r="H15" s="21">
        <f t="shared" si="11"/>
        <v>0.1</v>
      </c>
      <c r="I15" s="22">
        <f t="shared" si="1"/>
        <v>30</v>
      </c>
      <c r="J15" s="23">
        <f t="shared" si="12"/>
        <v>8219.1783561677803</v>
      </c>
      <c r="K15" s="23">
        <f t="shared" si="2"/>
        <v>8219.18</v>
      </c>
      <c r="L15" s="23">
        <f t="shared" si="3"/>
        <v>8219.18</v>
      </c>
      <c r="M15" s="23">
        <f t="shared" si="4"/>
        <v>0</v>
      </c>
      <c r="N15" s="23">
        <f t="shared" si="0"/>
        <v>8219.18</v>
      </c>
      <c r="O15" s="23">
        <v>0</v>
      </c>
      <c r="P15" s="23"/>
      <c r="Q15" s="23">
        <f t="shared" si="13"/>
        <v>0</v>
      </c>
      <c r="R15" s="23">
        <f t="shared" si="5"/>
        <v>0</v>
      </c>
      <c r="S15" s="23">
        <f t="shared" si="6"/>
        <v>0</v>
      </c>
      <c r="T15" s="23">
        <f t="shared" si="7"/>
        <v>1000000</v>
      </c>
      <c r="V15" s="24">
        <f t="shared" si="8"/>
        <v>-1.643832E-3</v>
      </c>
    </row>
    <row r="16" spans="1:22" x14ac:dyDescent="0.25">
      <c r="A16" s="18">
        <f t="shared" si="9"/>
        <v>12</v>
      </c>
      <c r="B16" s="19">
        <v>43125</v>
      </c>
      <c r="C16" s="19" t="s">
        <v>5</v>
      </c>
      <c r="D16" s="18" t="s">
        <v>5</v>
      </c>
      <c r="E16" s="18" t="s">
        <v>5</v>
      </c>
      <c r="F16" s="18" t="s">
        <v>11</v>
      </c>
      <c r="G16" s="25">
        <f t="shared" si="10"/>
        <v>1000000</v>
      </c>
      <c r="H16" s="21">
        <f t="shared" si="11"/>
        <v>0.1</v>
      </c>
      <c r="I16" s="22">
        <f t="shared" si="1"/>
        <v>31</v>
      </c>
      <c r="J16" s="23">
        <f t="shared" si="12"/>
        <v>8493.1490410995066</v>
      </c>
      <c r="K16" s="23">
        <f t="shared" si="2"/>
        <v>8493.15</v>
      </c>
      <c r="L16" s="23">
        <f t="shared" si="3"/>
        <v>8493.15</v>
      </c>
      <c r="M16" s="23">
        <f t="shared" si="4"/>
        <v>0</v>
      </c>
      <c r="N16" s="23">
        <f t="shared" si="0"/>
        <v>8493.15</v>
      </c>
      <c r="O16" s="23">
        <v>0</v>
      </c>
      <c r="P16" s="23"/>
      <c r="Q16" s="23">
        <f t="shared" si="13"/>
        <v>0</v>
      </c>
      <c r="R16" s="23">
        <f t="shared" si="5"/>
        <v>0</v>
      </c>
      <c r="S16" s="23">
        <f t="shared" si="6"/>
        <v>0</v>
      </c>
      <c r="T16" s="23">
        <f t="shared" si="7"/>
        <v>1000000</v>
      </c>
      <c r="V16" s="24">
        <f t="shared" si="8"/>
        <v>-9.5890000000000005E-4</v>
      </c>
    </row>
    <row r="17" spans="1:22" x14ac:dyDescent="0.25">
      <c r="A17" s="8">
        <f t="shared" si="9"/>
        <v>13</v>
      </c>
      <c r="B17" s="9">
        <v>43156</v>
      </c>
      <c r="C17" s="8" t="s">
        <v>11</v>
      </c>
      <c r="D17" s="8" t="s">
        <v>11</v>
      </c>
      <c r="E17" s="8" t="s">
        <v>11</v>
      </c>
      <c r="F17" s="8" t="s">
        <v>11</v>
      </c>
      <c r="G17" s="10">
        <f t="shared" si="10"/>
        <v>1000000</v>
      </c>
      <c r="H17" s="11">
        <f t="shared" si="11"/>
        <v>0.1</v>
      </c>
      <c r="I17" s="12">
        <f t="shared" si="1"/>
        <v>31</v>
      </c>
      <c r="J17" s="13">
        <f t="shared" si="12"/>
        <v>8493.1497260315064</v>
      </c>
      <c r="K17" s="13">
        <f t="shared" si="2"/>
        <v>8493.15</v>
      </c>
      <c r="L17" s="13">
        <v>0</v>
      </c>
      <c r="M17" s="13">
        <f>IF(F17="Y",$N$1,0)</f>
        <v>0</v>
      </c>
      <c r="N17" s="13">
        <f>L17+M17</f>
        <v>0</v>
      </c>
      <c r="O17" s="13">
        <v>0</v>
      </c>
      <c r="P17" s="13"/>
      <c r="Q17" s="13">
        <f t="shared" si="13"/>
        <v>0</v>
      </c>
      <c r="R17" s="13">
        <f t="shared" si="5"/>
        <v>8493.15</v>
      </c>
      <c r="S17" s="13">
        <f t="shared" si="6"/>
        <v>0</v>
      </c>
      <c r="T17" s="13">
        <f t="shared" si="7"/>
        <v>1000000</v>
      </c>
      <c r="V17" s="24">
        <f t="shared" si="8"/>
        <v>-2.7396799999999998E-4</v>
      </c>
    </row>
    <row r="18" spans="1:22" x14ac:dyDescent="0.25">
      <c r="A18" s="8">
        <f t="shared" si="9"/>
        <v>14</v>
      </c>
      <c r="B18" s="9">
        <v>43184</v>
      </c>
      <c r="C18" s="8" t="s">
        <v>11</v>
      </c>
      <c r="D18" s="8" t="s">
        <v>11</v>
      </c>
      <c r="E18" s="8" t="s">
        <v>11</v>
      </c>
      <c r="F18" s="8" t="s">
        <v>11</v>
      </c>
      <c r="G18" s="10">
        <f t="shared" si="10"/>
        <v>1000000</v>
      </c>
      <c r="H18" s="11">
        <f t="shared" si="11"/>
        <v>0.1</v>
      </c>
      <c r="I18" s="12">
        <f t="shared" si="1"/>
        <v>28</v>
      </c>
      <c r="J18" s="13">
        <f t="shared" si="12"/>
        <v>7671.2326027443287</v>
      </c>
      <c r="K18" s="13">
        <f t="shared" si="2"/>
        <v>7671.23</v>
      </c>
      <c r="L18" s="13">
        <v>0</v>
      </c>
      <c r="M18" s="13">
        <f t="shared" ref="M18:M51" si="14">IF(F18="Y",$N$1,0)</f>
        <v>0</v>
      </c>
      <c r="N18" s="13">
        <f t="shared" ref="N18:N52" si="15">L18+M18</f>
        <v>0</v>
      </c>
      <c r="O18" s="13">
        <v>0</v>
      </c>
      <c r="P18" s="13"/>
      <c r="Q18" s="13">
        <f t="shared" si="13"/>
        <v>0</v>
      </c>
      <c r="R18" s="13">
        <f t="shared" si="5"/>
        <v>16164.38</v>
      </c>
      <c r="S18" s="13">
        <f t="shared" si="6"/>
        <v>0</v>
      </c>
      <c r="T18" s="13">
        <f t="shared" si="7"/>
        <v>1000000</v>
      </c>
      <c r="V18" s="24">
        <f t="shared" si="8"/>
        <v>2.6027440000000002E-3</v>
      </c>
    </row>
    <row r="19" spans="1:22" x14ac:dyDescent="0.25">
      <c r="A19" s="8">
        <f t="shared" si="9"/>
        <v>15</v>
      </c>
      <c r="B19" s="9">
        <v>43215</v>
      </c>
      <c r="C19" s="8" t="s">
        <v>11</v>
      </c>
      <c r="D19" s="8" t="s">
        <v>11</v>
      </c>
      <c r="E19" s="8" t="s">
        <v>5</v>
      </c>
      <c r="F19" s="8" t="s">
        <v>5</v>
      </c>
      <c r="G19" s="10">
        <f t="shared" si="10"/>
        <v>1000000</v>
      </c>
      <c r="H19" s="11">
        <f t="shared" si="11"/>
        <v>0.1</v>
      </c>
      <c r="I19" s="12">
        <f t="shared" si="1"/>
        <v>31</v>
      </c>
      <c r="J19" s="13">
        <f t="shared" si="12"/>
        <v>8493.1532876755064</v>
      </c>
      <c r="K19" s="13">
        <f t="shared" si="2"/>
        <v>8493.15</v>
      </c>
      <c r="L19" s="13">
        <v>0</v>
      </c>
      <c r="M19" s="13">
        <f t="shared" si="14"/>
        <v>83333.333333333328</v>
      </c>
      <c r="N19" s="13">
        <f t="shared" si="15"/>
        <v>83333.333333333328</v>
      </c>
      <c r="O19" s="13">
        <v>0</v>
      </c>
      <c r="P19" s="13"/>
      <c r="Q19" s="13">
        <f t="shared" si="13"/>
        <v>0</v>
      </c>
      <c r="R19" s="13">
        <f t="shared" si="5"/>
        <v>24657.53</v>
      </c>
      <c r="S19" s="13">
        <f t="shared" si="6"/>
        <v>0</v>
      </c>
      <c r="T19" s="13">
        <f t="shared" si="7"/>
        <v>916666.66666666663</v>
      </c>
      <c r="V19" s="24">
        <f t="shared" si="8"/>
        <v>3.2876759999999998E-3</v>
      </c>
    </row>
    <row r="20" spans="1:22" x14ac:dyDescent="0.25">
      <c r="A20" s="8">
        <f t="shared" si="9"/>
        <v>16</v>
      </c>
      <c r="B20" s="9">
        <v>43245</v>
      </c>
      <c r="C20" s="8" t="s">
        <v>11</v>
      </c>
      <c r="D20" s="8" t="s">
        <v>11</v>
      </c>
      <c r="E20" s="8" t="s">
        <v>11</v>
      </c>
      <c r="F20" s="8" t="s">
        <v>11</v>
      </c>
      <c r="G20" s="10">
        <f t="shared" si="10"/>
        <v>916666.66666666663</v>
      </c>
      <c r="H20" s="11">
        <f t="shared" si="11"/>
        <v>0.1</v>
      </c>
      <c r="I20" s="12">
        <f t="shared" si="1"/>
        <v>30</v>
      </c>
      <c r="J20" s="13">
        <f t="shared" si="12"/>
        <v>7534.2498630184655</v>
      </c>
      <c r="K20" s="13">
        <f t="shared" si="2"/>
        <v>7534.25</v>
      </c>
      <c r="L20" s="13">
        <v>0</v>
      </c>
      <c r="M20" s="13">
        <f t="shared" si="14"/>
        <v>0</v>
      </c>
      <c r="N20" s="13">
        <f t="shared" si="15"/>
        <v>0</v>
      </c>
      <c r="O20" s="13">
        <v>0</v>
      </c>
      <c r="P20" s="13"/>
      <c r="Q20" s="13">
        <f t="shared" si="13"/>
        <v>0</v>
      </c>
      <c r="R20" s="13">
        <f t="shared" si="5"/>
        <v>32191.78</v>
      </c>
      <c r="S20" s="13">
        <f t="shared" si="6"/>
        <v>0</v>
      </c>
      <c r="T20" s="13">
        <f t="shared" si="7"/>
        <v>916666.66666666663</v>
      </c>
      <c r="V20" s="24">
        <f t="shared" si="8"/>
        <v>-1.3698200000000001E-4</v>
      </c>
    </row>
    <row r="21" spans="1:22" x14ac:dyDescent="0.25">
      <c r="A21" s="8">
        <f t="shared" si="9"/>
        <v>17</v>
      </c>
      <c r="B21" s="9">
        <v>43276</v>
      </c>
      <c r="C21" s="8" t="s">
        <v>11</v>
      </c>
      <c r="D21" s="8" t="s">
        <v>11</v>
      </c>
      <c r="E21" s="8" t="s">
        <v>11</v>
      </c>
      <c r="F21" s="8" t="s">
        <v>11</v>
      </c>
      <c r="G21" s="10">
        <f t="shared" si="10"/>
        <v>916666.66666666663</v>
      </c>
      <c r="H21" s="11">
        <f t="shared" si="11"/>
        <v>0.1</v>
      </c>
      <c r="I21" s="12">
        <f t="shared" si="1"/>
        <v>31</v>
      </c>
      <c r="J21" s="13">
        <f t="shared" si="12"/>
        <v>7785.3879908718818</v>
      </c>
      <c r="K21" s="13">
        <f t="shared" si="2"/>
        <v>7785.39</v>
      </c>
      <c r="L21" s="13">
        <v>0</v>
      </c>
      <c r="M21" s="13">
        <f t="shared" si="14"/>
        <v>0</v>
      </c>
      <c r="N21" s="13">
        <f t="shared" si="15"/>
        <v>0</v>
      </c>
      <c r="O21" s="13">
        <v>0</v>
      </c>
      <c r="P21" s="13"/>
      <c r="Q21" s="13">
        <f t="shared" si="13"/>
        <v>0</v>
      </c>
      <c r="R21" s="13">
        <f t="shared" si="5"/>
        <v>39977.17</v>
      </c>
      <c r="S21" s="13">
        <f t="shared" si="6"/>
        <v>0</v>
      </c>
      <c r="T21" s="13">
        <f t="shared" si="7"/>
        <v>916666.66666666663</v>
      </c>
      <c r="V21" s="24">
        <f t="shared" si="8"/>
        <v>-2.0091280000000002E-3</v>
      </c>
    </row>
    <row r="22" spans="1:22" x14ac:dyDescent="0.25">
      <c r="A22" s="8">
        <f t="shared" si="9"/>
        <v>18</v>
      </c>
      <c r="B22" s="9">
        <v>43306</v>
      </c>
      <c r="C22" s="8" t="s">
        <v>11</v>
      </c>
      <c r="D22" s="8" t="s">
        <v>11</v>
      </c>
      <c r="E22" s="8" t="s">
        <v>5</v>
      </c>
      <c r="F22" s="8" t="s">
        <v>5</v>
      </c>
      <c r="G22" s="10">
        <f t="shared" si="10"/>
        <v>916666.66666666663</v>
      </c>
      <c r="H22" s="11">
        <f t="shared" si="11"/>
        <v>0.1</v>
      </c>
      <c r="I22" s="12">
        <f t="shared" si="1"/>
        <v>30</v>
      </c>
      <c r="J22" s="13">
        <f t="shared" si="12"/>
        <v>7534.2445662144655</v>
      </c>
      <c r="K22" s="13">
        <f t="shared" si="2"/>
        <v>7534.24</v>
      </c>
      <c r="L22" s="13">
        <v>0</v>
      </c>
      <c r="M22" s="13">
        <f t="shared" si="14"/>
        <v>83333.333333333328</v>
      </c>
      <c r="N22" s="13">
        <f t="shared" si="15"/>
        <v>83333.333333333328</v>
      </c>
      <c r="O22" s="13">
        <v>0</v>
      </c>
      <c r="P22" s="13"/>
      <c r="Q22" s="13">
        <f t="shared" si="13"/>
        <v>0</v>
      </c>
      <c r="R22" s="13">
        <f t="shared" si="5"/>
        <v>47511.409999999996</v>
      </c>
      <c r="S22" s="13">
        <f t="shared" si="6"/>
        <v>0</v>
      </c>
      <c r="T22" s="13">
        <f t="shared" si="7"/>
        <v>833333.33333333326</v>
      </c>
      <c r="V22" s="24">
        <f t="shared" si="8"/>
        <v>4.5662139999999999E-3</v>
      </c>
    </row>
    <row r="23" spans="1:22" x14ac:dyDescent="0.25">
      <c r="A23" s="8">
        <f t="shared" si="9"/>
        <v>19</v>
      </c>
      <c r="B23" s="9">
        <v>43337</v>
      </c>
      <c r="C23" s="8" t="s">
        <v>11</v>
      </c>
      <c r="D23" s="8" t="s">
        <v>11</v>
      </c>
      <c r="E23" s="8" t="s">
        <v>11</v>
      </c>
      <c r="F23" s="8" t="s">
        <v>11</v>
      </c>
      <c r="G23" s="10">
        <f t="shared" si="10"/>
        <v>833333.33333333326</v>
      </c>
      <c r="H23" s="11">
        <f t="shared" si="11"/>
        <v>0.1</v>
      </c>
      <c r="I23" s="12">
        <f t="shared" si="1"/>
        <v>31</v>
      </c>
      <c r="J23" s="13">
        <f t="shared" si="12"/>
        <v>7077.6301369902549</v>
      </c>
      <c r="K23" s="13">
        <f t="shared" si="2"/>
        <v>7077.63</v>
      </c>
      <c r="L23" s="13">
        <v>0</v>
      </c>
      <c r="M23" s="13">
        <f t="shared" si="14"/>
        <v>0</v>
      </c>
      <c r="N23" s="13">
        <f t="shared" si="15"/>
        <v>0</v>
      </c>
      <c r="O23" s="13">
        <v>0</v>
      </c>
      <c r="P23" s="13"/>
      <c r="Q23" s="13">
        <f t="shared" si="13"/>
        <v>0</v>
      </c>
      <c r="R23" s="13">
        <f t="shared" si="5"/>
        <v>54589.039999999994</v>
      </c>
      <c r="S23" s="13">
        <f t="shared" si="6"/>
        <v>0</v>
      </c>
      <c r="T23" s="13">
        <f t="shared" si="7"/>
        <v>833333.33333333326</v>
      </c>
      <c r="V23" s="24">
        <f t="shared" si="8"/>
        <v>1.3699E-4</v>
      </c>
    </row>
    <row r="24" spans="1:22" x14ac:dyDescent="0.25">
      <c r="A24" s="8">
        <f t="shared" si="9"/>
        <v>20</v>
      </c>
      <c r="B24" s="9">
        <v>43368</v>
      </c>
      <c r="C24" s="8" t="s">
        <v>11</v>
      </c>
      <c r="D24" s="8" t="s">
        <v>11</v>
      </c>
      <c r="E24" s="8" t="s">
        <v>11</v>
      </c>
      <c r="F24" s="8" t="s">
        <v>11</v>
      </c>
      <c r="G24" s="10">
        <f t="shared" si="10"/>
        <v>833333.33333333326</v>
      </c>
      <c r="H24" s="11">
        <f t="shared" si="11"/>
        <v>0.1</v>
      </c>
      <c r="I24" s="12">
        <f t="shared" si="1"/>
        <v>31</v>
      </c>
      <c r="J24" s="13">
        <f t="shared" si="12"/>
        <v>7077.6257077662549</v>
      </c>
      <c r="K24" s="13">
        <f t="shared" si="2"/>
        <v>7077.63</v>
      </c>
      <c r="L24" s="13">
        <v>0</v>
      </c>
      <c r="M24" s="13">
        <f t="shared" si="14"/>
        <v>0</v>
      </c>
      <c r="N24" s="13">
        <f t="shared" si="15"/>
        <v>0</v>
      </c>
      <c r="O24" s="13">
        <v>0</v>
      </c>
      <c r="P24" s="13"/>
      <c r="Q24" s="13">
        <f t="shared" si="13"/>
        <v>0</v>
      </c>
      <c r="R24" s="13">
        <f t="shared" si="5"/>
        <v>61666.669999999991</v>
      </c>
      <c r="S24" s="13">
        <f t="shared" si="6"/>
        <v>0</v>
      </c>
      <c r="T24" s="13">
        <f t="shared" si="7"/>
        <v>833333.33333333326</v>
      </c>
      <c r="V24" s="24">
        <f t="shared" si="8"/>
        <v>-4.2922339999999998E-3</v>
      </c>
    </row>
    <row r="25" spans="1:22" x14ac:dyDescent="0.25">
      <c r="A25" s="8">
        <f t="shared" si="9"/>
        <v>21</v>
      </c>
      <c r="B25" s="9">
        <v>43398</v>
      </c>
      <c r="C25" s="8" t="s">
        <v>11</v>
      </c>
      <c r="D25" s="8" t="s">
        <v>11</v>
      </c>
      <c r="E25" s="8" t="s">
        <v>5</v>
      </c>
      <c r="F25" s="8" t="s">
        <v>5</v>
      </c>
      <c r="G25" s="10">
        <f t="shared" si="10"/>
        <v>833333.33333333326</v>
      </c>
      <c r="H25" s="11">
        <f t="shared" si="11"/>
        <v>0.1</v>
      </c>
      <c r="I25" s="12">
        <f t="shared" si="1"/>
        <v>30</v>
      </c>
      <c r="J25" s="13">
        <f t="shared" si="12"/>
        <v>6849.3107762591508</v>
      </c>
      <c r="K25" s="13">
        <f t="shared" si="2"/>
        <v>6849.31</v>
      </c>
      <c r="L25" s="13">
        <v>0</v>
      </c>
      <c r="M25" s="13">
        <f t="shared" si="14"/>
        <v>83333.333333333328</v>
      </c>
      <c r="N25" s="13">
        <f t="shared" si="15"/>
        <v>83333.333333333328</v>
      </c>
      <c r="O25" s="13">
        <v>0</v>
      </c>
      <c r="P25" s="13"/>
      <c r="Q25" s="13">
        <f t="shared" si="13"/>
        <v>0</v>
      </c>
      <c r="R25" s="13">
        <f t="shared" si="5"/>
        <v>68515.98</v>
      </c>
      <c r="S25" s="13">
        <f t="shared" si="6"/>
        <v>0</v>
      </c>
      <c r="T25" s="13">
        <f t="shared" si="7"/>
        <v>749999.99999999988</v>
      </c>
      <c r="V25" s="24">
        <f t="shared" si="8"/>
        <v>7.7625899999999996E-4</v>
      </c>
    </row>
    <row r="26" spans="1:22" x14ac:dyDescent="0.25">
      <c r="A26" s="8">
        <f t="shared" si="9"/>
        <v>22</v>
      </c>
      <c r="B26" s="9">
        <v>43429</v>
      </c>
      <c r="C26" s="8" t="s">
        <v>11</v>
      </c>
      <c r="D26" s="8" t="s">
        <v>11</v>
      </c>
      <c r="E26" s="8" t="s">
        <v>11</v>
      </c>
      <c r="F26" s="8" t="s">
        <v>11</v>
      </c>
      <c r="G26" s="10">
        <f t="shared" si="10"/>
        <v>749999.99999999988</v>
      </c>
      <c r="H26" s="11">
        <f t="shared" si="11"/>
        <v>0.1</v>
      </c>
      <c r="I26" s="12">
        <f t="shared" si="1"/>
        <v>31</v>
      </c>
      <c r="J26" s="13">
        <f t="shared" si="12"/>
        <v>6369.8637899576288</v>
      </c>
      <c r="K26" s="13">
        <f t="shared" si="2"/>
        <v>6369.86</v>
      </c>
      <c r="L26" s="13">
        <v>0</v>
      </c>
      <c r="M26" s="13">
        <f t="shared" si="14"/>
        <v>0</v>
      </c>
      <c r="N26" s="13">
        <f t="shared" si="15"/>
        <v>0</v>
      </c>
      <c r="O26" s="13">
        <v>0</v>
      </c>
      <c r="P26" s="13"/>
      <c r="Q26" s="13">
        <f t="shared" si="13"/>
        <v>0</v>
      </c>
      <c r="R26" s="13">
        <f t="shared" si="5"/>
        <v>74885.84</v>
      </c>
      <c r="S26" s="13">
        <f t="shared" si="6"/>
        <v>0</v>
      </c>
      <c r="T26" s="13">
        <f t="shared" si="7"/>
        <v>749999.99999999988</v>
      </c>
      <c r="V26" s="24">
        <f t="shared" si="8"/>
        <v>3.789958E-3</v>
      </c>
    </row>
    <row r="27" spans="1:22" x14ac:dyDescent="0.25">
      <c r="A27" s="8">
        <f t="shared" si="9"/>
        <v>23</v>
      </c>
      <c r="B27" s="9">
        <v>43459</v>
      </c>
      <c r="C27" s="8" t="s">
        <v>11</v>
      </c>
      <c r="D27" s="8" t="s">
        <v>11</v>
      </c>
      <c r="E27" s="8" t="s">
        <v>11</v>
      </c>
      <c r="F27" s="8" t="s">
        <v>11</v>
      </c>
      <c r="G27" s="10">
        <f t="shared" si="10"/>
        <v>749999.99999999988</v>
      </c>
      <c r="H27" s="11">
        <f t="shared" si="11"/>
        <v>0.1</v>
      </c>
      <c r="I27" s="12">
        <f t="shared" si="1"/>
        <v>30</v>
      </c>
      <c r="J27" s="13">
        <f t="shared" si="12"/>
        <v>6164.3873516018348</v>
      </c>
      <c r="K27" s="13">
        <f t="shared" si="2"/>
        <v>6164.39</v>
      </c>
      <c r="L27" s="13">
        <v>0</v>
      </c>
      <c r="M27" s="13">
        <f t="shared" si="14"/>
        <v>0</v>
      </c>
      <c r="N27" s="13">
        <f t="shared" si="15"/>
        <v>0</v>
      </c>
      <c r="O27" s="13">
        <v>0</v>
      </c>
      <c r="P27" s="13"/>
      <c r="Q27" s="13">
        <f t="shared" si="13"/>
        <v>0</v>
      </c>
      <c r="R27" s="13">
        <f t="shared" si="5"/>
        <v>81050.23</v>
      </c>
      <c r="S27" s="13">
        <f t="shared" si="6"/>
        <v>0</v>
      </c>
      <c r="T27" s="13">
        <f t="shared" si="7"/>
        <v>749999.99999999988</v>
      </c>
      <c r="V27" s="24">
        <f t="shared" si="8"/>
        <v>-2.6483980000000002E-3</v>
      </c>
    </row>
    <row r="28" spans="1:22" x14ac:dyDescent="0.25">
      <c r="A28" s="8">
        <f t="shared" si="9"/>
        <v>24</v>
      </c>
      <c r="B28" s="9">
        <v>43490</v>
      </c>
      <c r="C28" s="8" t="s">
        <v>11</v>
      </c>
      <c r="D28" s="8" t="s">
        <v>11</v>
      </c>
      <c r="E28" s="8" t="s">
        <v>5</v>
      </c>
      <c r="F28" s="8" t="s">
        <v>5</v>
      </c>
      <c r="G28" s="10">
        <f t="shared" si="10"/>
        <v>749999.99999999988</v>
      </c>
      <c r="H28" s="11">
        <f t="shared" si="11"/>
        <v>0.1</v>
      </c>
      <c r="I28" s="12">
        <f t="shared" si="1"/>
        <v>31</v>
      </c>
      <c r="J28" s="13">
        <f t="shared" si="12"/>
        <v>6369.8603653006285</v>
      </c>
      <c r="K28" s="13">
        <f t="shared" si="2"/>
        <v>6369.86</v>
      </c>
      <c r="L28" s="13">
        <v>0</v>
      </c>
      <c r="M28" s="13">
        <f t="shared" si="14"/>
        <v>83333.333333333328</v>
      </c>
      <c r="N28" s="13">
        <f t="shared" si="15"/>
        <v>83333.333333333328</v>
      </c>
      <c r="O28" s="13">
        <v>0</v>
      </c>
      <c r="P28" s="13"/>
      <c r="Q28" s="13">
        <f t="shared" si="13"/>
        <v>0</v>
      </c>
      <c r="R28" s="13">
        <f t="shared" si="5"/>
        <v>87420.09</v>
      </c>
      <c r="S28" s="13">
        <f t="shared" si="6"/>
        <v>0</v>
      </c>
      <c r="T28" s="13">
        <f t="shared" si="7"/>
        <v>666666.66666666651</v>
      </c>
      <c r="V28" s="24">
        <f t="shared" si="8"/>
        <v>3.65301E-4</v>
      </c>
    </row>
    <row r="29" spans="1:22" x14ac:dyDescent="0.25">
      <c r="A29" s="8">
        <f t="shared" si="9"/>
        <v>25</v>
      </c>
      <c r="B29" s="9">
        <v>43521</v>
      </c>
      <c r="C29" s="8" t="s">
        <v>11</v>
      </c>
      <c r="D29" s="8" t="s">
        <v>11</v>
      </c>
      <c r="E29" s="8" t="s">
        <v>11</v>
      </c>
      <c r="F29" s="8" t="s">
        <v>11</v>
      </c>
      <c r="G29" s="10">
        <f t="shared" si="10"/>
        <v>666666.66666666651</v>
      </c>
      <c r="H29" s="11">
        <f t="shared" si="11"/>
        <v>0.1</v>
      </c>
      <c r="I29" s="12">
        <f t="shared" si="1"/>
        <v>31</v>
      </c>
      <c r="J29" s="13">
        <f t="shared" si="12"/>
        <v>5662.100821922003</v>
      </c>
      <c r="K29" s="13">
        <f t="shared" si="2"/>
        <v>5662.1</v>
      </c>
      <c r="L29" s="13">
        <v>0</v>
      </c>
      <c r="M29" s="13">
        <f t="shared" si="14"/>
        <v>0</v>
      </c>
      <c r="N29" s="13">
        <f t="shared" si="15"/>
        <v>0</v>
      </c>
      <c r="O29" s="13">
        <v>0</v>
      </c>
      <c r="P29" s="13"/>
      <c r="Q29" s="13">
        <f t="shared" si="13"/>
        <v>0</v>
      </c>
      <c r="R29" s="13">
        <f t="shared" si="5"/>
        <v>93082.19</v>
      </c>
      <c r="S29" s="13">
        <f t="shared" si="6"/>
        <v>0</v>
      </c>
      <c r="T29" s="13">
        <f t="shared" si="7"/>
        <v>666666.66666666651</v>
      </c>
      <c r="V29" s="24">
        <f t="shared" si="8"/>
        <v>8.21922E-4</v>
      </c>
    </row>
    <row r="30" spans="1:22" x14ac:dyDescent="0.25">
      <c r="A30" s="8">
        <f t="shared" si="9"/>
        <v>26</v>
      </c>
      <c r="B30" s="9">
        <v>43549</v>
      </c>
      <c r="C30" s="8" t="s">
        <v>11</v>
      </c>
      <c r="D30" s="8" t="s">
        <v>11</v>
      </c>
      <c r="E30" s="8" t="s">
        <v>11</v>
      </c>
      <c r="F30" s="8" t="s">
        <v>11</v>
      </c>
      <c r="G30" s="10">
        <f t="shared" si="10"/>
        <v>666666.66666666651</v>
      </c>
      <c r="H30" s="11">
        <f t="shared" si="11"/>
        <v>0.1</v>
      </c>
      <c r="I30" s="12">
        <f t="shared" si="1"/>
        <v>28</v>
      </c>
      <c r="J30" s="13">
        <f t="shared" si="12"/>
        <v>5114.156073063552</v>
      </c>
      <c r="K30" s="13">
        <f t="shared" si="2"/>
        <v>5114.16</v>
      </c>
      <c r="L30" s="13">
        <v>0</v>
      </c>
      <c r="M30" s="13">
        <f t="shared" si="14"/>
        <v>0</v>
      </c>
      <c r="N30" s="13">
        <f t="shared" si="15"/>
        <v>0</v>
      </c>
      <c r="O30" s="13">
        <v>0</v>
      </c>
      <c r="P30" s="13"/>
      <c r="Q30" s="13">
        <f t="shared" si="13"/>
        <v>0</v>
      </c>
      <c r="R30" s="13">
        <f t="shared" si="5"/>
        <v>98196.35</v>
      </c>
      <c r="S30" s="13">
        <f t="shared" si="6"/>
        <v>0</v>
      </c>
      <c r="T30" s="13">
        <f t="shared" si="7"/>
        <v>666666.66666666651</v>
      </c>
      <c r="V30" s="24">
        <f t="shared" si="8"/>
        <v>-3.9269359999999998E-3</v>
      </c>
    </row>
    <row r="31" spans="1:22" x14ac:dyDescent="0.25">
      <c r="A31" s="8">
        <f t="shared" si="9"/>
        <v>27</v>
      </c>
      <c r="B31" s="9">
        <v>43580</v>
      </c>
      <c r="C31" s="8" t="s">
        <v>11</v>
      </c>
      <c r="D31" s="8" t="s">
        <v>11</v>
      </c>
      <c r="E31" s="8" t="s">
        <v>5</v>
      </c>
      <c r="F31" s="8" t="s">
        <v>5</v>
      </c>
      <c r="G31" s="10">
        <f t="shared" si="10"/>
        <v>666666.66666666651</v>
      </c>
      <c r="H31" s="11">
        <f t="shared" si="11"/>
        <v>0.1</v>
      </c>
      <c r="I31" s="12">
        <f t="shared" si="1"/>
        <v>31</v>
      </c>
      <c r="J31" s="13">
        <f t="shared" si="12"/>
        <v>5662.0965296850027</v>
      </c>
      <c r="K31" s="13">
        <f t="shared" si="2"/>
        <v>5662.1</v>
      </c>
      <c r="L31" s="13">
        <v>0</v>
      </c>
      <c r="M31" s="13">
        <f t="shared" si="14"/>
        <v>83333.333333333328</v>
      </c>
      <c r="N31" s="13">
        <f t="shared" si="15"/>
        <v>83333.333333333328</v>
      </c>
      <c r="O31" s="13">
        <v>0</v>
      </c>
      <c r="P31" s="13"/>
      <c r="Q31" s="13">
        <f t="shared" si="13"/>
        <v>0</v>
      </c>
      <c r="R31" s="13">
        <f t="shared" si="5"/>
        <v>103858.45000000001</v>
      </c>
      <c r="S31" s="13">
        <f t="shared" si="6"/>
        <v>0</v>
      </c>
      <c r="T31" s="13">
        <f t="shared" si="7"/>
        <v>583333.33333333314</v>
      </c>
      <c r="V31" s="24">
        <f t="shared" si="8"/>
        <v>-3.4703149999999999E-3</v>
      </c>
    </row>
    <row r="32" spans="1:22" x14ac:dyDescent="0.25">
      <c r="A32" s="8">
        <f t="shared" si="9"/>
        <v>28</v>
      </c>
      <c r="B32" s="9">
        <v>43610</v>
      </c>
      <c r="C32" s="8" t="s">
        <v>11</v>
      </c>
      <c r="D32" s="8" t="s">
        <v>11</v>
      </c>
      <c r="E32" s="8" t="s">
        <v>11</v>
      </c>
      <c r="F32" s="8" t="s">
        <v>11</v>
      </c>
      <c r="G32" s="10">
        <f t="shared" si="10"/>
        <v>583333.33333333314</v>
      </c>
      <c r="H32" s="11">
        <f t="shared" si="11"/>
        <v>0.1</v>
      </c>
      <c r="I32" s="12">
        <f t="shared" si="1"/>
        <v>30</v>
      </c>
      <c r="J32" s="13">
        <f t="shared" si="12"/>
        <v>4794.5170776302039</v>
      </c>
      <c r="K32" s="13">
        <f t="shared" si="2"/>
        <v>4794.5200000000004</v>
      </c>
      <c r="L32" s="13">
        <v>0</v>
      </c>
      <c r="M32" s="13">
        <f t="shared" si="14"/>
        <v>0</v>
      </c>
      <c r="N32" s="13">
        <f t="shared" si="15"/>
        <v>0</v>
      </c>
      <c r="O32" s="13">
        <v>0</v>
      </c>
      <c r="P32" s="13"/>
      <c r="Q32" s="13">
        <f t="shared" si="13"/>
        <v>0</v>
      </c>
      <c r="R32" s="13">
        <f t="shared" si="5"/>
        <v>108652.97000000002</v>
      </c>
      <c r="S32" s="13">
        <f t="shared" si="6"/>
        <v>0</v>
      </c>
      <c r="T32" s="13">
        <f t="shared" si="7"/>
        <v>583333.33333333314</v>
      </c>
      <c r="V32" s="24">
        <f t="shared" si="8"/>
        <v>-2.9223700000000001E-3</v>
      </c>
    </row>
    <row r="33" spans="1:22" x14ac:dyDescent="0.25">
      <c r="A33" s="8">
        <f t="shared" si="9"/>
        <v>29</v>
      </c>
      <c r="B33" s="9">
        <v>43641</v>
      </c>
      <c r="C33" s="8" t="s">
        <v>11</v>
      </c>
      <c r="D33" s="8" t="s">
        <v>11</v>
      </c>
      <c r="E33" s="8" t="s">
        <v>11</v>
      </c>
      <c r="F33" s="8" t="s">
        <v>11</v>
      </c>
      <c r="G33" s="10">
        <f t="shared" si="10"/>
        <v>583333.33333333314</v>
      </c>
      <c r="H33" s="11">
        <f t="shared" si="11"/>
        <v>0.1</v>
      </c>
      <c r="I33" s="12">
        <f t="shared" si="1"/>
        <v>31</v>
      </c>
      <c r="J33" s="13">
        <f t="shared" si="12"/>
        <v>4954.3349771733774</v>
      </c>
      <c r="K33" s="13">
        <f t="shared" si="2"/>
        <v>4954.33</v>
      </c>
      <c r="L33" s="13">
        <v>0</v>
      </c>
      <c r="M33" s="13">
        <f t="shared" si="14"/>
        <v>0</v>
      </c>
      <c r="N33" s="13">
        <f t="shared" si="15"/>
        <v>0</v>
      </c>
      <c r="O33" s="13">
        <v>0</v>
      </c>
      <c r="P33" s="13"/>
      <c r="Q33" s="13">
        <f t="shared" si="13"/>
        <v>0</v>
      </c>
      <c r="R33" s="13">
        <f t="shared" si="5"/>
        <v>113607.30000000002</v>
      </c>
      <c r="S33" s="13">
        <f t="shared" si="6"/>
        <v>0</v>
      </c>
      <c r="T33" s="13">
        <f t="shared" si="7"/>
        <v>583333.33333333314</v>
      </c>
      <c r="V33" s="24">
        <f t="shared" si="8"/>
        <v>4.9771729999999997E-3</v>
      </c>
    </row>
    <row r="34" spans="1:22" x14ac:dyDescent="0.25">
      <c r="A34" s="8">
        <f t="shared" si="9"/>
        <v>30</v>
      </c>
      <c r="B34" s="9">
        <v>43671</v>
      </c>
      <c r="C34" s="8" t="s">
        <v>11</v>
      </c>
      <c r="D34" s="8" t="s">
        <v>11</v>
      </c>
      <c r="E34" s="8" t="s">
        <v>5</v>
      </c>
      <c r="F34" s="8" t="s">
        <v>5</v>
      </c>
      <c r="G34" s="10">
        <f t="shared" si="10"/>
        <v>583333.33333333314</v>
      </c>
      <c r="H34" s="11">
        <f t="shared" si="11"/>
        <v>0.1</v>
      </c>
      <c r="I34" s="12">
        <f t="shared" si="1"/>
        <v>30</v>
      </c>
      <c r="J34" s="13">
        <f t="shared" si="12"/>
        <v>4794.5255251182043</v>
      </c>
      <c r="K34" s="13">
        <f t="shared" si="2"/>
        <v>4794.53</v>
      </c>
      <c r="L34" s="13">
        <v>0</v>
      </c>
      <c r="M34" s="13">
        <f t="shared" si="14"/>
        <v>83333.333333333328</v>
      </c>
      <c r="N34" s="13">
        <f t="shared" si="15"/>
        <v>83333.333333333328</v>
      </c>
      <c r="O34" s="13">
        <v>0</v>
      </c>
      <c r="P34" s="13"/>
      <c r="Q34" s="13">
        <f t="shared" si="13"/>
        <v>0</v>
      </c>
      <c r="R34" s="13">
        <f t="shared" si="5"/>
        <v>118401.83000000002</v>
      </c>
      <c r="S34" s="13">
        <f t="shared" si="6"/>
        <v>0</v>
      </c>
      <c r="T34" s="13">
        <f t="shared" si="7"/>
        <v>499999.99999999983</v>
      </c>
      <c r="V34" s="24">
        <f t="shared" si="8"/>
        <v>-4.4748820000000003E-3</v>
      </c>
    </row>
    <row r="35" spans="1:22" x14ac:dyDescent="0.25">
      <c r="A35" s="8">
        <f t="shared" si="9"/>
        <v>31</v>
      </c>
      <c r="B35" s="9">
        <v>43702</v>
      </c>
      <c r="C35" s="8" t="s">
        <v>11</v>
      </c>
      <c r="D35" s="8" t="s">
        <v>11</v>
      </c>
      <c r="E35" s="8" t="s">
        <v>11</v>
      </c>
      <c r="F35" s="8" t="s">
        <v>11</v>
      </c>
      <c r="G35" s="10">
        <f t="shared" si="10"/>
        <v>499999.99999999983</v>
      </c>
      <c r="H35" s="11">
        <f t="shared" si="11"/>
        <v>0.1</v>
      </c>
      <c r="I35" s="12">
        <f t="shared" si="1"/>
        <v>31</v>
      </c>
      <c r="J35" s="13">
        <f t="shared" si="12"/>
        <v>4246.5708675837523</v>
      </c>
      <c r="K35" s="13">
        <f t="shared" si="2"/>
        <v>4246.57</v>
      </c>
      <c r="L35" s="13">
        <v>0</v>
      </c>
      <c r="M35" s="13">
        <f t="shared" si="14"/>
        <v>0</v>
      </c>
      <c r="N35" s="13">
        <f t="shared" si="15"/>
        <v>0</v>
      </c>
      <c r="O35" s="13">
        <v>0</v>
      </c>
      <c r="P35" s="13"/>
      <c r="Q35" s="13">
        <f t="shared" si="13"/>
        <v>0</v>
      </c>
      <c r="R35" s="13">
        <f t="shared" si="5"/>
        <v>122648.40000000002</v>
      </c>
      <c r="S35" s="13">
        <f t="shared" si="6"/>
        <v>0</v>
      </c>
      <c r="T35" s="13">
        <f t="shared" si="7"/>
        <v>499999.99999999983</v>
      </c>
      <c r="V35" s="24">
        <f t="shared" si="8"/>
        <v>8.6758400000000002E-4</v>
      </c>
    </row>
    <row r="36" spans="1:22" x14ac:dyDescent="0.25">
      <c r="A36" s="8">
        <f t="shared" si="9"/>
        <v>32</v>
      </c>
      <c r="B36" s="9">
        <v>43733</v>
      </c>
      <c r="C36" s="8" t="s">
        <v>11</v>
      </c>
      <c r="D36" s="8" t="s">
        <v>11</v>
      </c>
      <c r="E36" s="8" t="s">
        <v>11</v>
      </c>
      <c r="F36" s="8" t="s">
        <v>11</v>
      </c>
      <c r="G36" s="10">
        <f t="shared" si="10"/>
        <v>499999.99999999983</v>
      </c>
      <c r="H36" s="11">
        <f t="shared" si="11"/>
        <v>0.1</v>
      </c>
      <c r="I36" s="12">
        <f t="shared" si="1"/>
        <v>31</v>
      </c>
      <c r="J36" s="13">
        <f t="shared" si="12"/>
        <v>4246.5762100497523</v>
      </c>
      <c r="K36" s="13">
        <f t="shared" si="2"/>
        <v>4246.58</v>
      </c>
      <c r="L36" s="13">
        <v>0</v>
      </c>
      <c r="M36" s="13">
        <f t="shared" si="14"/>
        <v>0</v>
      </c>
      <c r="N36" s="13">
        <f t="shared" si="15"/>
        <v>0</v>
      </c>
      <c r="O36" s="13">
        <v>0</v>
      </c>
      <c r="P36" s="13"/>
      <c r="Q36" s="13">
        <f t="shared" si="13"/>
        <v>0</v>
      </c>
      <c r="R36" s="13">
        <f t="shared" si="5"/>
        <v>126894.98000000003</v>
      </c>
      <c r="S36" s="13">
        <f t="shared" si="6"/>
        <v>0</v>
      </c>
      <c r="T36" s="13">
        <f t="shared" si="7"/>
        <v>499999.99999999983</v>
      </c>
      <c r="V36" s="24">
        <f t="shared" si="8"/>
        <v>-3.7899499999999998E-3</v>
      </c>
    </row>
    <row r="37" spans="1:22" x14ac:dyDescent="0.25">
      <c r="A37" s="8">
        <f t="shared" si="9"/>
        <v>33</v>
      </c>
      <c r="B37" s="9">
        <v>43763</v>
      </c>
      <c r="C37" s="8" t="s">
        <v>11</v>
      </c>
      <c r="D37" s="8" t="s">
        <v>11</v>
      </c>
      <c r="E37" s="8" t="s">
        <v>5</v>
      </c>
      <c r="F37" s="8" t="s">
        <v>5</v>
      </c>
      <c r="G37" s="10">
        <f t="shared" si="10"/>
        <v>499999.99999999983</v>
      </c>
      <c r="H37" s="11">
        <f t="shared" si="11"/>
        <v>0.1</v>
      </c>
      <c r="I37" s="12">
        <f t="shared" si="1"/>
        <v>30</v>
      </c>
      <c r="J37" s="13">
        <f t="shared" si="12"/>
        <v>4109.5852511458888</v>
      </c>
      <c r="K37" s="13">
        <f t="shared" si="2"/>
        <v>4109.59</v>
      </c>
      <c r="L37" s="13">
        <v>0</v>
      </c>
      <c r="M37" s="13">
        <f t="shared" si="14"/>
        <v>83333.333333333328</v>
      </c>
      <c r="N37" s="13">
        <f t="shared" si="15"/>
        <v>83333.333333333328</v>
      </c>
      <c r="O37" s="13">
        <v>0</v>
      </c>
      <c r="P37" s="13"/>
      <c r="Q37" s="13">
        <f t="shared" si="13"/>
        <v>0</v>
      </c>
      <c r="R37" s="13">
        <f t="shared" si="5"/>
        <v>131004.57000000002</v>
      </c>
      <c r="S37" s="13">
        <f t="shared" si="6"/>
        <v>0</v>
      </c>
      <c r="T37" s="13">
        <f t="shared" si="7"/>
        <v>416666.66666666651</v>
      </c>
      <c r="V37" s="24">
        <f t="shared" si="8"/>
        <v>-4.7488540000000003E-3</v>
      </c>
    </row>
    <row r="38" spans="1:22" x14ac:dyDescent="0.25">
      <c r="A38" s="8">
        <f t="shared" si="9"/>
        <v>34</v>
      </c>
      <c r="B38" s="9">
        <v>43794</v>
      </c>
      <c r="C38" s="8" t="s">
        <v>11</v>
      </c>
      <c r="D38" s="8" t="s">
        <v>11</v>
      </c>
      <c r="E38" s="8" t="s">
        <v>11</v>
      </c>
      <c r="F38" s="8" t="s">
        <v>11</v>
      </c>
      <c r="G38" s="10">
        <f t="shared" si="10"/>
        <v>416666.66666666651</v>
      </c>
      <c r="H38" s="11">
        <f t="shared" si="11"/>
        <v>0.1</v>
      </c>
      <c r="I38" s="12">
        <f t="shared" si="1"/>
        <v>31</v>
      </c>
      <c r="J38" s="13">
        <f t="shared" si="12"/>
        <v>3538.808036534127</v>
      </c>
      <c r="K38" s="13">
        <f t="shared" si="2"/>
        <v>3538.81</v>
      </c>
      <c r="L38" s="13">
        <v>0</v>
      </c>
      <c r="M38" s="13">
        <f t="shared" si="14"/>
        <v>0</v>
      </c>
      <c r="N38" s="13">
        <f t="shared" si="15"/>
        <v>0</v>
      </c>
      <c r="O38" s="13">
        <v>0</v>
      </c>
      <c r="P38" s="13"/>
      <c r="Q38" s="13">
        <f t="shared" si="13"/>
        <v>0</v>
      </c>
      <c r="R38" s="13">
        <f t="shared" si="5"/>
        <v>134543.38000000003</v>
      </c>
      <c r="S38" s="13">
        <f t="shared" si="6"/>
        <v>0</v>
      </c>
      <c r="T38" s="13">
        <f t="shared" si="7"/>
        <v>416666.66666666651</v>
      </c>
      <c r="V38" s="24">
        <f t="shared" si="8"/>
        <v>-1.9634660000000001E-3</v>
      </c>
    </row>
    <row r="39" spans="1:22" x14ac:dyDescent="0.25">
      <c r="A39" s="8">
        <f t="shared" si="9"/>
        <v>35</v>
      </c>
      <c r="B39" s="9">
        <v>43824</v>
      </c>
      <c r="C39" s="8" t="s">
        <v>11</v>
      </c>
      <c r="D39" s="8" t="s">
        <v>11</v>
      </c>
      <c r="E39" s="8" t="s">
        <v>11</v>
      </c>
      <c r="F39" s="8" t="s">
        <v>11</v>
      </c>
      <c r="G39" s="10">
        <f t="shared" si="10"/>
        <v>416666.66666666651</v>
      </c>
      <c r="H39" s="11">
        <f t="shared" si="11"/>
        <v>0.1</v>
      </c>
      <c r="I39" s="12">
        <f t="shared" si="1"/>
        <v>30</v>
      </c>
      <c r="J39" s="13">
        <f t="shared" si="12"/>
        <v>3424.6555707805751</v>
      </c>
      <c r="K39" s="13">
        <f t="shared" si="2"/>
        <v>3424.66</v>
      </c>
      <c r="L39" s="13">
        <v>0</v>
      </c>
      <c r="M39" s="13">
        <f t="shared" si="14"/>
        <v>0</v>
      </c>
      <c r="N39" s="13">
        <f t="shared" si="15"/>
        <v>0</v>
      </c>
      <c r="O39" s="13">
        <v>0</v>
      </c>
      <c r="P39" s="13"/>
      <c r="Q39" s="13">
        <f t="shared" si="13"/>
        <v>0</v>
      </c>
      <c r="R39" s="13">
        <f t="shared" si="5"/>
        <v>137968.04000000004</v>
      </c>
      <c r="S39" s="13">
        <f t="shared" si="6"/>
        <v>0</v>
      </c>
      <c r="T39" s="13">
        <f t="shared" si="7"/>
        <v>416666.66666666651</v>
      </c>
      <c r="V39" s="24">
        <f t="shared" si="8"/>
        <v>-4.4292189999999999E-3</v>
      </c>
    </row>
    <row r="40" spans="1:22" x14ac:dyDescent="0.25">
      <c r="A40" s="8">
        <f t="shared" si="9"/>
        <v>36</v>
      </c>
      <c r="B40" s="9">
        <v>43855</v>
      </c>
      <c r="C40" s="8" t="s">
        <v>11</v>
      </c>
      <c r="D40" s="8" t="s">
        <v>11</v>
      </c>
      <c r="E40" s="8" t="s">
        <v>5</v>
      </c>
      <c r="F40" s="8" t="s">
        <v>5</v>
      </c>
      <c r="G40" s="10">
        <f t="shared" si="10"/>
        <v>416666.66666666651</v>
      </c>
      <c r="H40" s="11">
        <f t="shared" si="11"/>
        <v>0.1</v>
      </c>
      <c r="I40" s="12">
        <f t="shared" si="1"/>
        <v>31</v>
      </c>
      <c r="J40" s="13">
        <f t="shared" si="12"/>
        <v>3538.8083561691269</v>
      </c>
      <c r="K40" s="13">
        <f t="shared" si="2"/>
        <v>3538.81</v>
      </c>
      <c r="L40" s="13">
        <v>0</v>
      </c>
      <c r="M40" s="13">
        <f t="shared" si="14"/>
        <v>83333.333333333328</v>
      </c>
      <c r="N40" s="13">
        <f t="shared" si="15"/>
        <v>83333.333333333328</v>
      </c>
      <c r="O40" s="13">
        <v>0</v>
      </c>
      <c r="P40" s="13"/>
      <c r="Q40" s="13">
        <f t="shared" si="13"/>
        <v>0</v>
      </c>
      <c r="R40" s="13">
        <f t="shared" si="5"/>
        <v>141506.85000000003</v>
      </c>
      <c r="S40" s="13">
        <f t="shared" si="6"/>
        <v>0</v>
      </c>
      <c r="T40" s="13">
        <f t="shared" si="7"/>
        <v>333333.3333333332</v>
      </c>
      <c r="V40" s="24">
        <f t="shared" si="8"/>
        <v>-1.6438309999999999E-3</v>
      </c>
    </row>
    <row r="41" spans="1:22" x14ac:dyDescent="0.25">
      <c r="A41" s="8">
        <f t="shared" si="9"/>
        <v>37</v>
      </c>
      <c r="B41" s="9">
        <v>43886</v>
      </c>
      <c r="C41" s="8" t="s">
        <v>11</v>
      </c>
      <c r="D41" s="8" t="s">
        <v>11</v>
      </c>
      <c r="E41" s="8" t="s">
        <v>11</v>
      </c>
      <c r="F41" s="8" t="s">
        <v>11</v>
      </c>
      <c r="G41" s="10">
        <f t="shared" si="10"/>
        <v>333333.3333333332</v>
      </c>
      <c r="H41" s="11">
        <f t="shared" si="11"/>
        <v>0.1</v>
      </c>
      <c r="I41" s="12">
        <f t="shared" si="1"/>
        <v>31</v>
      </c>
      <c r="J41" s="13">
        <f t="shared" si="12"/>
        <v>2831.0485844795012</v>
      </c>
      <c r="K41" s="13">
        <f t="shared" si="2"/>
        <v>2831.05</v>
      </c>
      <c r="L41" s="13">
        <v>0</v>
      </c>
      <c r="M41" s="13">
        <f t="shared" si="14"/>
        <v>0</v>
      </c>
      <c r="N41" s="13">
        <f t="shared" si="15"/>
        <v>0</v>
      </c>
      <c r="O41" s="13">
        <v>0</v>
      </c>
      <c r="P41" s="13"/>
      <c r="Q41" s="13">
        <f t="shared" si="13"/>
        <v>0</v>
      </c>
      <c r="R41" s="13">
        <f t="shared" si="5"/>
        <v>144337.90000000002</v>
      </c>
      <c r="S41" s="13">
        <f t="shared" si="6"/>
        <v>0</v>
      </c>
      <c r="T41" s="13">
        <f t="shared" si="7"/>
        <v>333333.3333333332</v>
      </c>
      <c r="V41" s="24">
        <f t="shared" si="8"/>
        <v>-1.41552E-3</v>
      </c>
    </row>
    <row r="42" spans="1:22" x14ac:dyDescent="0.25">
      <c r="A42" s="8">
        <f t="shared" si="9"/>
        <v>38</v>
      </c>
      <c r="B42" s="9">
        <v>43915</v>
      </c>
      <c r="C42" s="8" t="s">
        <v>11</v>
      </c>
      <c r="D42" s="8" t="s">
        <v>11</v>
      </c>
      <c r="E42" s="8" t="s">
        <v>11</v>
      </c>
      <c r="F42" s="8" t="s">
        <v>11</v>
      </c>
      <c r="G42" s="10">
        <f t="shared" si="10"/>
        <v>333333.3333333332</v>
      </c>
      <c r="H42" s="11">
        <f t="shared" si="11"/>
        <v>0.1</v>
      </c>
      <c r="I42" s="12">
        <f t="shared" si="1"/>
        <v>29</v>
      </c>
      <c r="J42" s="13">
        <f t="shared" si="12"/>
        <v>2648.4004109640173</v>
      </c>
      <c r="K42" s="13">
        <f t="shared" si="2"/>
        <v>2648.4</v>
      </c>
      <c r="L42" s="13">
        <v>0</v>
      </c>
      <c r="M42" s="13">
        <f t="shared" si="14"/>
        <v>0</v>
      </c>
      <c r="N42" s="13">
        <f t="shared" si="15"/>
        <v>0</v>
      </c>
      <c r="O42" s="13">
        <v>0</v>
      </c>
      <c r="P42" s="13"/>
      <c r="Q42" s="13">
        <f t="shared" si="13"/>
        <v>0</v>
      </c>
      <c r="R42" s="13">
        <f t="shared" si="5"/>
        <v>146986.30000000002</v>
      </c>
      <c r="S42" s="13">
        <f t="shared" si="6"/>
        <v>0</v>
      </c>
      <c r="T42" s="13">
        <f t="shared" si="7"/>
        <v>333333.3333333332</v>
      </c>
      <c r="V42" s="24">
        <f t="shared" si="8"/>
        <v>4.1096399999999999E-4</v>
      </c>
    </row>
    <row r="43" spans="1:22" x14ac:dyDescent="0.25">
      <c r="A43" s="8">
        <f t="shared" si="9"/>
        <v>39</v>
      </c>
      <c r="B43" s="9">
        <v>43946</v>
      </c>
      <c r="C43" s="8" t="s">
        <v>11</v>
      </c>
      <c r="D43" s="8" t="s">
        <v>11</v>
      </c>
      <c r="E43" s="8" t="s">
        <v>5</v>
      </c>
      <c r="F43" s="8" t="s">
        <v>5</v>
      </c>
      <c r="G43" s="10">
        <f t="shared" si="10"/>
        <v>333333.3333333332</v>
      </c>
      <c r="H43" s="11">
        <f t="shared" si="11"/>
        <v>0.1</v>
      </c>
      <c r="I43" s="12">
        <f t="shared" si="1"/>
        <v>31</v>
      </c>
      <c r="J43" s="13">
        <f t="shared" si="12"/>
        <v>2831.050639274501</v>
      </c>
      <c r="K43" s="13">
        <f t="shared" si="2"/>
        <v>2831.05</v>
      </c>
      <c r="L43" s="13">
        <v>0</v>
      </c>
      <c r="M43" s="13">
        <f t="shared" si="14"/>
        <v>83333.333333333328</v>
      </c>
      <c r="N43" s="13">
        <f t="shared" si="15"/>
        <v>83333.333333333328</v>
      </c>
      <c r="O43" s="13">
        <v>0</v>
      </c>
      <c r="P43" s="13"/>
      <c r="Q43" s="13">
        <f t="shared" si="13"/>
        <v>0</v>
      </c>
      <c r="R43" s="13">
        <f t="shared" si="5"/>
        <v>149817.35</v>
      </c>
      <c r="S43" s="13">
        <f t="shared" si="6"/>
        <v>0</v>
      </c>
      <c r="T43" s="13">
        <f t="shared" si="7"/>
        <v>249999.99999999988</v>
      </c>
      <c r="V43" s="24">
        <f t="shared" si="8"/>
        <v>6.3927500000000002E-4</v>
      </c>
    </row>
    <row r="44" spans="1:22" x14ac:dyDescent="0.25">
      <c r="A44" s="8">
        <f t="shared" si="9"/>
        <v>40</v>
      </c>
      <c r="B44" s="9">
        <v>43976</v>
      </c>
      <c r="C44" s="8" t="s">
        <v>11</v>
      </c>
      <c r="D44" s="8" t="s">
        <v>11</v>
      </c>
      <c r="E44" s="8" t="s">
        <v>11</v>
      </c>
      <c r="F44" s="8" t="s">
        <v>11</v>
      </c>
      <c r="G44" s="10">
        <f t="shared" si="10"/>
        <v>249999.99999999988</v>
      </c>
      <c r="H44" s="11">
        <f t="shared" si="11"/>
        <v>0.1</v>
      </c>
      <c r="I44" s="12">
        <f t="shared" si="1"/>
        <v>30</v>
      </c>
      <c r="J44" s="13">
        <f t="shared" si="12"/>
        <v>2054.7951598229442</v>
      </c>
      <c r="K44" s="13">
        <f t="shared" si="2"/>
        <v>2054.8000000000002</v>
      </c>
      <c r="L44" s="13">
        <v>0</v>
      </c>
      <c r="M44" s="13">
        <f t="shared" si="14"/>
        <v>0</v>
      </c>
      <c r="N44" s="13">
        <f t="shared" si="15"/>
        <v>0</v>
      </c>
      <c r="O44" s="13">
        <v>0</v>
      </c>
      <c r="P44" s="13"/>
      <c r="Q44" s="13">
        <f t="shared" si="13"/>
        <v>0</v>
      </c>
      <c r="R44" s="13">
        <f t="shared" si="5"/>
        <v>151872.15</v>
      </c>
      <c r="S44" s="13">
        <f t="shared" si="6"/>
        <v>0</v>
      </c>
      <c r="T44" s="13">
        <f t="shared" si="7"/>
        <v>249999.99999999988</v>
      </c>
      <c r="V44" s="24">
        <f t="shared" si="8"/>
        <v>-4.8401770000000002E-3</v>
      </c>
    </row>
    <row r="45" spans="1:22" x14ac:dyDescent="0.25">
      <c r="A45" s="8">
        <f t="shared" si="9"/>
        <v>41</v>
      </c>
      <c r="B45" s="9">
        <v>44007</v>
      </c>
      <c r="C45" s="8" t="s">
        <v>11</v>
      </c>
      <c r="D45" s="8" t="s">
        <v>11</v>
      </c>
      <c r="E45" s="8" t="s">
        <v>11</v>
      </c>
      <c r="F45" s="8" t="s">
        <v>11</v>
      </c>
      <c r="G45" s="10">
        <f t="shared" si="10"/>
        <v>249999.99999999988</v>
      </c>
      <c r="H45" s="11">
        <f t="shared" si="11"/>
        <v>0.1</v>
      </c>
      <c r="I45" s="12">
        <f t="shared" si="1"/>
        <v>31</v>
      </c>
      <c r="J45" s="13">
        <f t="shared" si="12"/>
        <v>2123.2828310558757</v>
      </c>
      <c r="K45" s="13">
        <f t="shared" si="2"/>
        <v>2123.2800000000002</v>
      </c>
      <c r="L45" s="13">
        <v>0</v>
      </c>
      <c r="M45" s="13">
        <f t="shared" si="14"/>
        <v>0</v>
      </c>
      <c r="N45" s="13">
        <f t="shared" si="15"/>
        <v>0</v>
      </c>
      <c r="O45" s="13">
        <v>0</v>
      </c>
      <c r="P45" s="13"/>
      <c r="Q45" s="13">
        <f t="shared" si="13"/>
        <v>0</v>
      </c>
      <c r="R45" s="13">
        <f t="shared" si="5"/>
        <v>153995.43</v>
      </c>
      <c r="S45" s="13">
        <f t="shared" si="6"/>
        <v>0</v>
      </c>
      <c r="T45" s="13">
        <f t="shared" si="7"/>
        <v>249999.99999999988</v>
      </c>
      <c r="V45" s="24">
        <f t="shared" si="8"/>
        <v>2.8310560000000002E-3</v>
      </c>
    </row>
    <row r="46" spans="1:22" x14ac:dyDescent="0.25">
      <c r="A46" s="8">
        <f t="shared" si="9"/>
        <v>42</v>
      </c>
      <c r="B46" s="9">
        <v>44037</v>
      </c>
      <c r="C46" s="8" t="s">
        <v>11</v>
      </c>
      <c r="D46" s="8" t="s">
        <v>11</v>
      </c>
      <c r="E46" s="8" t="s">
        <v>5</v>
      </c>
      <c r="F46" s="8" t="s">
        <v>5</v>
      </c>
      <c r="G46" s="10">
        <f t="shared" si="10"/>
        <v>249999.99999999988</v>
      </c>
      <c r="H46" s="11">
        <f t="shared" si="11"/>
        <v>0.1</v>
      </c>
      <c r="I46" s="12">
        <f t="shared" si="1"/>
        <v>30</v>
      </c>
      <c r="J46" s="13">
        <f t="shared" si="12"/>
        <v>2054.7973516039442</v>
      </c>
      <c r="K46" s="13">
        <f t="shared" si="2"/>
        <v>2054.8000000000002</v>
      </c>
      <c r="L46" s="13">
        <v>0</v>
      </c>
      <c r="M46" s="13">
        <f t="shared" si="14"/>
        <v>83333.333333333328</v>
      </c>
      <c r="N46" s="13">
        <f t="shared" si="15"/>
        <v>83333.333333333328</v>
      </c>
      <c r="O46" s="13">
        <v>0</v>
      </c>
      <c r="P46" s="13"/>
      <c r="Q46" s="13">
        <f t="shared" si="13"/>
        <v>0</v>
      </c>
      <c r="R46" s="13">
        <f t="shared" si="5"/>
        <v>156050.22999999998</v>
      </c>
      <c r="S46" s="13">
        <f t="shared" si="6"/>
        <v>0</v>
      </c>
      <c r="T46" s="13">
        <f t="shared" si="7"/>
        <v>166666.66666666657</v>
      </c>
      <c r="V46" s="24">
        <f t="shared" si="8"/>
        <v>-2.6483959999999999E-3</v>
      </c>
    </row>
    <row r="47" spans="1:22" x14ac:dyDescent="0.25">
      <c r="A47" s="8">
        <f t="shared" si="9"/>
        <v>43</v>
      </c>
      <c r="B47" s="9">
        <v>44068</v>
      </c>
      <c r="C47" s="8" t="s">
        <v>11</v>
      </c>
      <c r="D47" s="8" t="s">
        <v>11</v>
      </c>
      <c r="E47" s="8" t="s">
        <v>11</v>
      </c>
      <c r="F47" s="8" t="s">
        <v>11</v>
      </c>
      <c r="G47" s="10">
        <f t="shared" si="10"/>
        <v>166666.66666666657</v>
      </c>
      <c r="H47" s="11">
        <f t="shared" si="11"/>
        <v>0.1</v>
      </c>
      <c r="I47" s="12">
        <f t="shared" si="1"/>
        <v>31</v>
      </c>
      <c r="J47" s="13">
        <f t="shared" si="12"/>
        <v>1415.5224657592503</v>
      </c>
      <c r="K47" s="13">
        <f t="shared" si="2"/>
        <v>1415.52</v>
      </c>
      <c r="L47" s="13">
        <v>0</v>
      </c>
      <c r="M47" s="13">
        <f t="shared" si="14"/>
        <v>0</v>
      </c>
      <c r="N47" s="13">
        <f t="shared" si="15"/>
        <v>0</v>
      </c>
      <c r="O47" s="13">
        <v>0</v>
      </c>
      <c r="P47" s="13"/>
      <c r="Q47" s="13">
        <f t="shared" si="13"/>
        <v>0</v>
      </c>
      <c r="R47" s="13">
        <f t="shared" si="5"/>
        <v>157465.74999999997</v>
      </c>
      <c r="S47" s="13">
        <f t="shared" si="6"/>
        <v>0</v>
      </c>
      <c r="T47" s="13">
        <f t="shared" si="7"/>
        <v>166666.66666666657</v>
      </c>
      <c r="V47" s="24">
        <f t="shared" si="8"/>
        <v>2.4657590000000001E-3</v>
      </c>
    </row>
    <row r="48" spans="1:22" x14ac:dyDescent="0.25">
      <c r="A48" s="8">
        <f t="shared" si="9"/>
        <v>44</v>
      </c>
      <c r="B48" s="9">
        <v>44099</v>
      </c>
      <c r="C48" s="8" t="s">
        <v>11</v>
      </c>
      <c r="D48" s="8" t="s">
        <v>11</v>
      </c>
      <c r="E48" s="8" t="s">
        <v>11</v>
      </c>
      <c r="F48" s="8" t="s">
        <v>11</v>
      </c>
      <c r="G48" s="10">
        <f t="shared" si="10"/>
        <v>166666.66666666657</v>
      </c>
      <c r="H48" s="11">
        <f t="shared" si="11"/>
        <v>0.1</v>
      </c>
      <c r="I48" s="12">
        <f t="shared" si="1"/>
        <v>31</v>
      </c>
      <c r="J48" s="13">
        <f t="shared" si="12"/>
        <v>1415.5275799142503</v>
      </c>
      <c r="K48" s="13">
        <f t="shared" si="2"/>
        <v>1415.53</v>
      </c>
      <c r="L48" s="13">
        <v>0</v>
      </c>
      <c r="M48" s="13">
        <f t="shared" si="14"/>
        <v>0</v>
      </c>
      <c r="N48" s="13">
        <f t="shared" si="15"/>
        <v>0</v>
      </c>
      <c r="O48" s="13">
        <v>0</v>
      </c>
      <c r="P48" s="13"/>
      <c r="Q48" s="13">
        <f t="shared" si="13"/>
        <v>0</v>
      </c>
      <c r="R48" s="13">
        <f t="shared" si="5"/>
        <v>158881.27999999997</v>
      </c>
      <c r="S48" s="13">
        <f t="shared" si="6"/>
        <v>0</v>
      </c>
      <c r="T48" s="13">
        <f t="shared" si="7"/>
        <v>166666.66666666657</v>
      </c>
      <c r="V48" s="24">
        <f t="shared" si="8"/>
        <v>-2.4200860000000001E-3</v>
      </c>
    </row>
    <row r="49" spans="1:22" x14ac:dyDescent="0.25">
      <c r="A49" s="8">
        <f t="shared" si="9"/>
        <v>45</v>
      </c>
      <c r="B49" s="9">
        <v>44129</v>
      </c>
      <c r="C49" s="8" t="s">
        <v>11</v>
      </c>
      <c r="D49" s="8" t="s">
        <v>11</v>
      </c>
      <c r="E49" s="8" t="s">
        <v>5</v>
      </c>
      <c r="F49" s="8" t="s">
        <v>5</v>
      </c>
      <c r="G49" s="10">
        <f t="shared" si="10"/>
        <v>166666.66666666657</v>
      </c>
      <c r="H49" s="11">
        <f t="shared" si="11"/>
        <v>0.1</v>
      </c>
      <c r="I49" s="12">
        <f t="shared" si="1"/>
        <v>30</v>
      </c>
      <c r="J49" s="13">
        <f t="shared" si="12"/>
        <v>1369.8605936126294</v>
      </c>
      <c r="K49" s="13">
        <f t="shared" si="2"/>
        <v>1369.86</v>
      </c>
      <c r="L49" s="13">
        <v>0</v>
      </c>
      <c r="M49" s="13">
        <f t="shared" si="14"/>
        <v>83333.333333333328</v>
      </c>
      <c r="N49" s="13">
        <f t="shared" si="15"/>
        <v>83333.333333333328</v>
      </c>
      <c r="O49" s="13">
        <v>0</v>
      </c>
      <c r="P49" s="13"/>
      <c r="Q49" s="13">
        <f t="shared" si="13"/>
        <v>0</v>
      </c>
      <c r="R49" s="13">
        <f t="shared" si="5"/>
        <v>160251.13999999996</v>
      </c>
      <c r="S49" s="13">
        <f t="shared" si="6"/>
        <v>0</v>
      </c>
      <c r="T49" s="13">
        <f t="shared" si="7"/>
        <v>83333.333333333241</v>
      </c>
      <c r="V49" s="24">
        <f t="shared" si="8"/>
        <v>5.93613E-4</v>
      </c>
    </row>
    <row r="50" spans="1:22" x14ac:dyDescent="0.25">
      <c r="A50" s="8">
        <f t="shared" si="9"/>
        <v>46</v>
      </c>
      <c r="B50" s="9">
        <v>44160</v>
      </c>
      <c r="C50" s="8" t="s">
        <v>11</v>
      </c>
      <c r="D50" s="8" t="s">
        <v>11</v>
      </c>
      <c r="E50" s="8" t="s">
        <v>11</v>
      </c>
      <c r="F50" s="8" t="s">
        <v>11</v>
      </c>
      <c r="G50" s="10">
        <f t="shared" si="10"/>
        <v>83333.333333333241</v>
      </c>
      <c r="H50" s="11">
        <f t="shared" si="11"/>
        <v>0.1</v>
      </c>
      <c r="I50" s="12">
        <f t="shared" si="1"/>
        <v>31</v>
      </c>
      <c r="J50" s="13">
        <f t="shared" si="12"/>
        <v>707.76315069062491</v>
      </c>
      <c r="K50" s="13">
        <f t="shared" si="2"/>
        <v>707.76</v>
      </c>
      <c r="L50" s="13">
        <v>0</v>
      </c>
      <c r="M50" s="13">
        <f t="shared" si="14"/>
        <v>0</v>
      </c>
      <c r="N50" s="13">
        <f t="shared" si="15"/>
        <v>0</v>
      </c>
      <c r="O50" s="13">
        <v>0</v>
      </c>
      <c r="P50" s="13"/>
      <c r="Q50" s="13">
        <f t="shared" si="13"/>
        <v>0</v>
      </c>
      <c r="R50" s="13">
        <f t="shared" si="5"/>
        <v>160958.89999999997</v>
      </c>
      <c r="S50" s="13">
        <f t="shared" si="6"/>
        <v>0</v>
      </c>
      <c r="T50" s="13">
        <f t="shared" si="7"/>
        <v>83333.333333333241</v>
      </c>
      <c r="V50" s="24">
        <f t="shared" si="8"/>
        <v>3.1506910000000002E-3</v>
      </c>
    </row>
    <row r="51" spans="1:22" x14ac:dyDescent="0.25">
      <c r="A51" s="8">
        <f t="shared" si="9"/>
        <v>47</v>
      </c>
      <c r="B51" s="9">
        <v>44190</v>
      </c>
      <c r="C51" s="8" t="s">
        <v>11</v>
      </c>
      <c r="D51" s="8" t="s">
        <v>11</v>
      </c>
      <c r="E51" s="8" t="s">
        <v>11</v>
      </c>
      <c r="F51" s="8" t="s">
        <v>11</v>
      </c>
      <c r="G51" s="10">
        <f t="shared" si="10"/>
        <v>83333.333333333241</v>
      </c>
      <c r="H51" s="11">
        <f t="shared" si="11"/>
        <v>0.1</v>
      </c>
      <c r="I51" s="12">
        <f t="shared" si="1"/>
        <v>30</v>
      </c>
      <c r="J51" s="13">
        <f t="shared" si="12"/>
        <v>684.93465754031433</v>
      </c>
      <c r="K51" s="13">
        <f t="shared" si="2"/>
        <v>684.93</v>
      </c>
      <c r="L51" s="13">
        <v>0</v>
      </c>
      <c r="M51" s="13">
        <f t="shared" si="14"/>
        <v>0</v>
      </c>
      <c r="N51" s="13">
        <f t="shared" si="15"/>
        <v>0</v>
      </c>
      <c r="O51" s="13">
        <v>0</v>
      </c>
      <c r="P51" s="13"/>
      <c r="Q51" s="13">
        <f t="shared" si="13"/>
        <v>0</v>
      </c>
      <c r="R51" s="13">
        <f t="shared" si="5"/>
        <v>161643.82999999996</v>
      </c>
      <c r="S51" s="13">
        <f t="shared" si="6"/>
        <v>0</v>
      </c>
      <c r="T51" s="13">
        <f>T50-M51+O51+S51-P51</f>
        <v>83333.333333333241</v>
      </c>
      <c r="V51" s="24">
        <f t="shared" si="8"/>
        <v>4.6575399999999999E-3</v>
      </c>
    </row>
    <row r="52" spans="1:22" x14ac:dyDescent="0.25">
      <c r="A52" s="8">
        <f t="shared" si="9"/>
        <v>48</v>
      </c>
      <c r="B52" s="9">
        <v>44221</v>
      </c>
      <c r="C52" s="8" t="s">
        <v>11</v>
      </c>
      <c r="D52" s="8" t="s">
        <v>11</v>
      </c>
      <c r="E52" s="8" t="s">
        <v>5</v>
      </c>
      <c r="F52" s="8" t="s">
        <v>5</v>
      </c>
      <c r="G52" s="10">
        <f t="shared" si="10"/>
        <v>83333.333333333241</v>
      </c>
      <c r="H52" s="11">
        <f t="shared" si="11"/>
        <v>0.1</v>
      </c>
      <c r="I52" s="12">
        <f t="shared" si="1"/>
        <v>31</v>
      </c>
      <c r="J52" s="13">
        <f t="shared" si="12"/>
        <v>707.76721461762497</v>
      </c>
      <c r="K52" s="13">
        <f t="shared" si="2"/>
        <v>707.77</v>
      </c>
      <c r="L52" s="13">
        <f>K52+R51-S51</f>
        <v>162351.59999999995</v>
      </c>
      <c r="M52" s="13">
        <f>T51</f>
        <v>83333.333333333241</v>
      </c>
      <c r="N52" s="13">
        <f t="shared" si="15"/>
        <v>245684.93333333317</v>
      </c>
      <c r="O52" s="13">
        <v>0</v>
      </c>
      <c r="P52" s="13"/>
      <c r="Q52" s="13">
        <f t="shared" si="13"/>
        <v>0</v>
      </c>
      <c r="R52" s="13">
        <f t="shared" si="5"/>
        <v>0</v>
      </c>
      <c r="S52" s="13">
        <f t="shared" si="6"/>
        <v>0</v>
      </c>
      <c r="T52" s="13">
        <f t="shared" si="7"/>
        <v>0</v>
      </c>
    </row>
    <row r="53" spans="1:22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6">
        <f>SUM(J3:J52)</f>
        <v>266461.17990886274</v>
      </c>
      <c r="K53" s="16"/>
      <c r="L53" s="16">
        <f>SUM(L3:L52)</f>
        <v>266461.18999999994</v>
      </c>
      <c r="M53" s="16">
        <f>SUM(M3:M52)</f>
        <v>1000000</v>
      </c>
      <c r="N53" s="16">
        <f>SUM(N3:N52)</f>
        <v>1266461.19</v>
      </c>
      <c r="O53" s="15"/>
      <c r="P53" s="15"/>
      <c r="Q53" s="16">
        <f>SUM(Q3:Q52)</f>
        <v>10000</v>
      </c>
      <c r="R53" s="15"/>
      <c r="S53" s="16">
        <f>SUM(S3:S52)</f>
        <v>0</v>
      </c>
      <c r="T53" s="15"/>
    </row>
  </sheetData>
  <dataValidations count="2">
    <dataValidation type="list" allowBlank="1" showInputMessage="1" showErrorMessage="1" sqref="S1">
      <formula1>"DD, PS, FI, ET, NI"</formula1>
    </dataValidation>
    <dataValidation type="list" allowBlank="1" showInputMessage="1" showErrorMessage="1" sqref="H1">
      <formula1>"PD,AD"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V53"/>
  <sheetViews>
    <sheetView workbookViewId="0">
      <pane ySplit="2" topLeftCell="A33" activePane="bottomLeft" state="frozen"/>
      <selection pane="bottomLeft" activeCell="L53" sqref="L53"/>
    </sheetView>
  </sheetViews>
  <sheetFormatPr defaultRowHeight="15" x14ac:dyDescent="0.25"/>
  <cols>
    <col min="1" max="1" width="5.5703125" style="1" bestFit="1" customWidth="1"/>
    <col min="2" max="2" width="10.140625" style="1" bestFit="1" customWidth="1"/>
    <col min="3" max="3" width="6.140625" style="1" bestFit="1" customWidth="1"/>
    <col min="4" max="4" width="4.28515625" style="1" bestFit="1" customWidth="1"/>
    <col min="5" max="5" width="7" style="1" bestFit="1" customWidth="1"/>
    <col min="6" max="6" width="4.42578125" style="1" bestFit="1" customWidth="1"/>
    <col min="7" max="7" width="13.7109375" style="1" bestFit="1" customWidth="1"/>
    <col min="8" max="8" width="7.140625" style="1" bestFit="1" customWidth="1"/>
    <col min="9" max="9" width="5.140625" style="1" bestFit="1" customWidth="1"/>
    <col min="10" max="10" width="18" style="1" bestFit="1" customWidth="1"/>
    <col min="11" max="11" width="18" style="1" customWidth="1"/>
    <col min="12" max="12" width="13.28515625" style="1" bestFit="1" customWidth="1"/>
    <col min="13" max="14" width="12.5703125" style="1" bestFit="1" customWidth="1"/>
    <col min="15" max="15" width="13.5703125" style="1" bestFit="1" customWidth="1"/>
    <col min="16" max="16" width="11" style="1" bestFit="1" customWidth="1"/>
    <col min="17" max="17" width="11" style="1" customWidth="1"/>
    <col min="18" max="18" width="11.140625" style="1" bestFit="1" customWidth="1"/>
    <col min="19" max="19" width="11" style="1" bestFit="1" customWidth="1"/>
    <col min="20" max="20" width="12.5703125" style="1" bestFit="1" customWidth="1"/>
    <col min="21" max="21" width="9.140625" style="1"/>
    <col min="22" max="22" width="10.7109375" style="1" bestFit="1" customWidth="1"/>
    <col min="23" max="16384" width="9.140625" style="1"/>
  </cols>
  <sheetData>
    <row r="1" spans="1:22" x14ac:dyDescent="0.25">
      <c r="G1" s="1" t="s">
        <v>21</v>
      </c>
      <c r="H1" s="17" t="s">
        <v>26</v>
      </c>
      <c r="J1" s="1" t="s">
        <v>33</v>
      </c>
      <c r="K1" s="1" t="s">
        <v>34</v>
      </c>
      <c r="N1" s="3">
        <v>97935.706686306774</v>
      </c>
      <c r="O1" s="5">
        <f>N1-M52</f>
        <v>2.3568113101646304E-4</v>
      </c>
      <c r="Q1" s="3" t="s">
        <v>22</v>
      </c>
      <c r="R1" s="3">
        <v>10000</v>
      </c>
      <c r="S1" s="17" t="s">
        <v>31</v>
      </c>
      <c r="T1" s="4">
        <f>ROUND(IF(S1="FI",R1,IF(S1="NI",R1/5,IF(S1="ET",R1/48,0))),2)</f>
        <v>208.33</v>
      </c>
    </row>
    <row r="2" spans="1:22" s="2" customFormat="1" x14ac:dyDescent="0.25">
      <c r="A2" s="6" t="s">
        <v>3</v>
      </c>
      <c r="B2" s="7" t="s">
        <v>0</v>
      </c>
      <c r="C2" s="7" t="s">
        <v>19</v>
      </c>
      <c r="D2" s="7" t="s">
        <v>6</v>
      </c>
      <c r="E2" s="7" t="s">
        <v>13</v>
      </c>
      <c r="F2" s="7" t="s">
        <v>7</v>
      </c>
      <c r="G2" s="7" t="s">
        <v>14</v>
      </c>
      <c r="H2" s="7" t="s">
        <v>2</v>
      </c>
      <c r="I2" s="7" t="s">
        <v>1</v>
      </c>
      <c r="J2" s="7" t="s">
        <v>15</v>
      </c>
      <c r="K2" s="7" t="s">
        <v>28</v>
      </c>
      <c r="L2" s="7" t="s">
        <v>16</v>
      </c>
      <c r="M2" s="7" t="s">
        <v>10</v>
      </c>
      <c r="N2" s="7" t="s">
        <v>9</v>
      </c>
      <c r="O2" s="7" t="s">
        <v>8</v>
      </c>
      <c r="P2" s="7" t="s">
        <v>20</v>
      </c>
      <c r="Q2" s="7" t="s">
        <v>24</v>
      </c>
      <c r="R2" s="7" t="s">
        <v>17</v>
      </c>
      <c r="S2" s="7" t="s">
        <v>25</v>
      </c>
      <c r="T2" s="7" t="s">
        <v>4</v>
      </c>
      <c r="V2" s="2" t="s">
        <v>29</v>
      </c>
    </row>
    <row r="3" spans="1:22" x14ac:dyDescent="0.25">
      <c r="A3" s="8">
        <v>0</v>
      </c>
      <c r="B3" s="9">
        <v>42745</v>
      </c>
      <c r="C3" s="9"/>
      <c r="D3" s="8" t="s">
        <v>11</v>
      </c>
      <c r="E3" s="8" t="s">
        <v>11</v>
      </c>
      <c r="F3" s="8" t="s">
        <v>11</v>
      </c>
      <c r="G3" s="10">
        <v>0</v>
      </c>
      <c r="H3" s="11">
        <v>0.1</v>
      </c>
      <c r="I3" s="12">
        <v>0</v>
      </c>
      <c r="J3" s="13">
        <v>0</v>
      </c>
      <c r="K3" s="13"/>
      <c r="L3" s="13">
        <v>0</v>
      </c>
      <c r="M3" s="13">
        <v>0</v>
      </c>
      <c r="N3" s="13">
        <f>IF(F3&lt;&gt;"Y",0,IF(A3=24,(G3+L3),#REF!))</f>
        <v>0</v>
      </c>
      <c r="O3" s="13">
        <v>1100000</v>
      </c>
      <c r="P3" s="13">
        <v>100000</v>
      </c>
      <c r="Q3" s="13">
        <v>0</v>
      </c>
      <c r="R3" s="13">
        <v>0</v>
      </c>
      <c r="S3" s="13">
        <f>IF(D3="Y",R3,0)</f>
        <v>0</v>
      </c>
      <c r="T3" s="13">
        <f>IF(S1="PS",O3-P3+R1,O3-P3)</f>
        <v>1000000</v>
      </c>
    </row>
    <row r="4" spans="1:22" x14ac:dyDescent="0.25">
      <c r="A4" s="18" t="s">
        <v>12</v>
      </c>
      <c r="B4" s="19">
        <v>42760</v>
      </c>
      <c r="C4" s="19" t="s">
        <v>11</v>
      </c>
      <c r="D4" s="18" t="s">
        <v>5</v>
      </c>
      <c r="E4" s="18" t="s">
        <v>11</v>
      </c>
      <c r="F4" s="18" t="s">
        <v>11</v>
      </c>
      <c r="G4" s="25">
        <f>T3</f>
        <v>1000000</v>
      </c>
      <c r="H4" s="21">
        <f>H3</f>
        <v>0.1</v>
      </c>
      <c r="I4" s="22">
        <f>IF($H$1="PD",(360*(YEAR(B4)-YEAR(B3)))+(30*(MONTH(B4)-MONTH(B3)))+(DAY(B4)-DAY(B3)),B4-B3)</f>
        <v>15</v>
      </c>
      <c r="J4" s="23">
        <f>G4*H3*I4/365</f>
        <v>4109.58904109589</v>
      </c>
      <c r="K4" s="23">
        <f>ROUND(J4,2)</f>
        <v>4109.59</v>
      </c>
      <c r="L4" s="23">
        <f>IF(F4="N",IF(E4="Y",K4+R3-S3,0),IF(N4&gt;=(K4+R3-S3),(K4+R3-S3),N4))</f>
        <v>0</v>
      </c>
      <c r="M4" s="23">
        <f>N4-L4</f>
        <v>0</v>
      </c>
      <c r="N4" s="23">
        <f t="shared" ref="N4:N16" si="0">IF(F4="Y",$N$1,L4)</f>
        <v>0</v>
      </c>
      <c r="O4" s="23">
        <v>0</v>
      </c>
      <c r="P4" s="23"/>
      <c r="Q4" s="23">
        <v>0</v>
      </c>
      <c r="R4" s="23">
        <f>R3-S3+K4-L4</f>
        <v>4109.59</v>
      </c>
      <c r="S4" s="23">
        <f>IF(D4="Y",R4,0)</f>
        <v>4109.59</v>
      </c>
      <c r="T4" s="23">
        <f>T3-M4+O4+S4-P4</f>
        <v>1004109.59</v>
      </c>
      <c r="V4" s="24">
        <f>ROUND(J4-K4,9)</f>
        <v>-9.5890400000000001E-4</v>
      </c>
    </row>
    <row r="5" spans="1:22" x14ac:dyDescent="0.25">
      <c r="A5" s="18">
        <v>1</v>
      </c>
      <c r="B5" s="19">
        <v>42791</v>
      </c>
      <c r="C5" s="19" t="s">
        <v>5</v>
      </c>
      <c r="D5" s="18" t="s">
        <v>11</v>
      </c>
      <c r="E5" s="18" t="s">
        <v>5</v>
      </c>
      <c r="F5" s="18" t="s">
        <v>11</v>
      </c>
      <c r="G5" s="25">
        <f>T4</f>
        <v>1004109.59</v>
      </c>
      <c r="H5" s="21">
        <f>H4</f>
        <v>0.1</v>
      </c>
      <c r="I5" s="22">
        <f t="shared" ref="I5:I52" si="1">IF($H$1="PD",(360*(YEAR(B5)-YEAR(B4)))+(30*(MONTH(B5)-MONTH(B4)))+(DAY(B5)-DAY(B4)),B5-B4)</f>
        <v>31</v>
      </c>
      <c r="J5" s="23">
        <f>(G5*H4*I5/365)+V4</f>
        <v>8528.0530931507947</v>
      </c>
      <c r="K5" s="23">
        <f t="shared" ref="K5:K52" si="2">ROUND(J5,2)</f>
        <v>8528.0499999999993</v>
      </c>
      <c r="L5" s="23">
        <f t="shared" ref="L5:L16" si="3">IF(F5="N",IF(E5="Y",K5+R4-S4,0),IF(N5&gt;=(K5+R4-S4),(K5+R4-S4),N5))</f>
        <v>8528.0499999999993</v>
      </c>
      <c r="M5" s="23">
        <f t="shared" ref="M5:M16" si="4">N5-L5</f>
        <v>0</v>
      </c>
      <c r="N5" s="23">
        <f t="shared" si="0"/>
        <v>8528.0499999999993</v>
      </c>
      <c r="O5" s="23">
        <v>0</v>
      </c>
      <c r="P5" s="23"/>
      <c r="Q5" s="23">
        <f>IF(S1="FI",R1,T1)</f>
        <v>208.33</v>
      </c>
      <c r="R5" s="23">
        <f t="shared" ref="R5:R52" si="5">R4-S4+K5-L5</f>
        <v>0</v>
      </c>
      <c r="S5" s="23">
        <f t="shared" ref="S5:S52" si="6">IF(D5="Y",R5,0)</f>
        <v>0</v>
      </c>
      <c r="T5" s="23">
        <f t="shared" ref="T5:T52" si="7">T4-M5+O5+S5-P5</f>
        <v>1004109.59</v>
      </c>
      <c r="V5" s="24">
        <f t="shared" ref="V5:V51" si="8">ROUND(J5-K5,9)</f>
        <v>3.0931510000000001E-3</v>
      </c>
    </row>
    <row r="6" spans="1:22" x14ac:dyDescent="0.25">
      <c r="A6" s="18">
        <f t="shared" ref="A6:A52" si="9">A5+1</f>
        <v>2</v>
      </c>
      <c r="B6" s="19">
        <v>42819</v>
      </c>
      <c r="C6" s="19" t="s">
        <v>5</v>
      </c>
      <c r="D6" s="18" t="s">
        <v>11</v>
      </c>
      <c r="E6" s="18" t="s">
        <v>5</v>
      </c>
      <c r="F6" s="18" t="s">
        <v>11</v>
      </c>
      <c r="G6" s="25">
        <f t="shared" ref="G6:G52" si="10">T5</f>
        <v>1004109.59</v>
      </c>
      <c r="H6" s="21">
        <f t="shared" ref="H6:H52" si="11">H5</f>
        <v>0.1</v>
      </c>
      <c r="I6" s="22">
        <f t="shared" si="1"/>
        <v>28</v>
      </c>
      <c r="J6" s="23">
        <f t="shared" ref="J6:J52" si="12">(G6*H5*I6/365)+V5</f>
        <v>7702.7615917811372</v>
      </c>
      <c r="K6" s="23">
        <f t="shared" si="2"/>
        <v>7702.76</v>
      </c>
      <c r="L6" s="23">
        <f t="shared" si="3"/>
        <v>7702.76</v>
      </c>
      <c r="M6" s="23">
        <f t="shared" si="4"/>
        <v>0</v>
      </c>
      <c r="N6" s="23">
        <f t="shared" si="0"/>
        <v>7702.76</v>
      </c>
      <c r="O6" s="23">
        <v>0</v>
      </c>
      <c r="P6" s="23"/>
      <c r="Q6" s="23">
        <f>IF(OR($S$1="NI",$S$1="ET"),$T$1,0)</f>
        <v>208.33</v>
      </c>
      <c r="R6" s="23">
        <f t="shared" si="5"/>
        <v>0</v>
      </c>
      <c r="S6" s="23">
        <f t="shared" si="6"/>
        <v>0</v>
      </c>
      <c r="T6" s="23">
        <f t="shared" si="7"/>
        <v>1004109.59</v>
      </c>
      <c r="V6" s="24">
        <f t="shared" si="8"/>
        <v>1.591781E-3</v>
      </c>
    </row>
    <row r="7" spans="1:22" x14ac:dyDescent="0.25">
      <c r="A7" s="18">
        <f t="shared" si="9"/>
        <v>3</v>
      </c>
      <c r="B7" s="19">
        <v>42850</v>
      </c>
      <c r="C7" s="19" t="s">
        <v>5</v>
      </c>
      <c r="D7" s="18" t="s">
        <v>11</v>
      </c>
      <c r="E7" s="18" t="s">
        <v>5</v>
      </c>
      <c r="F7" s="18" t="s">
        <v>11</v>
      </c>
      <c r="G7" s="25">
        <f t="shared" si="10"/>
        <v>1004109.59</v>
      </c>
      <c r="H7" s="21">
        <f t="shared" si="11"/>
        <v>0.1</v>
      </c>
      <c r="I7" s="22">
        <f t="shared" si="1"/>
        <v>31</v>
      </c>
      <c r="J7" s="23">
        <f t="shared" si="12"/>
        <v>8528.0556438357944</v>
      </c>
      <c r="K7" s="23">
        <f t="shared" si="2"/>
        <v>8528.06</v>
      </c>
      <c r="L7" s="23">
        <f t="shared" si="3"/>
        <v>8528.06</v>
      </c>
      <c r="M7" s="23">
        <f t="shared" si="4"/>
        <v>0</v>
      </c>
      <c r="N7" s="23">
        <f t="shared" si="0"/>
        <v>8528.06</v>
      </c>
      <c r="O7" s="23">
        <v>0</v>
      </c>
      <c r="P7" s="23"/>
      <c r="Q7" s="23">
        <f>IF(OR($S$1="NI",$S$1="ET"),$T$1,0)</f>
        <v>208.33</v>
      </c>
      <c r="R7" s="23">
        <f t="shared" si="5"/>
        <v>0</v>
      </c>
      <c r="S7" s="23">
        <f t="shared" si="6"/>
        <v>0</v>
      </c>
      <c r="T7" s="23">
        <f t="shared" si="7"/>
        <v>1004109.59</v>
      </c>
      <c r="V7" s="24">
        <f t="shared" si="8"/>
        <v>-4.356164E-3</v>
      </c>
    </row>
    <row r="8" spans="1:22" x14ac:dyDescent="0.25">
      <c r="A8" s="18">
        <f t="shared" si="9"/>
        <v>4</v>
      </c>
      <c r="B8" s="19">
        <v>42880</v>
      </c>
      <c r="C8" s="19" t="s">
        <v>5</v>
      </c>
      <c r="D8" s="18" t="s">
        <v>11</v>
      </c>
      <c r="E8" s="18" t="s">
        <v>5</v>
      </c>
      <c r="F8" s="18" t="s">
        <v>11</v>
      </c>
      <c r="G8" s="25">
        <f t="shared" si="10"/>
        <v>1004109.59</v>
      </c>
      <c r="H8" s="21">
        <f t="shared" si="11"/>
        <v>0.1</v>
      </c>
      <c r="I8" s="22">
        <f t="shared" si="1"/>
        <v>30</v>
      </c>
      <c r="J8" s="23">
        <f t="shared" si="12"/>
        <v>8252.951178082576</v>
      </c>
      <c r="K8" s="23">
        <f t="shared" si="2"/>
        <v>8252.9500000000007</v>
      </c>
      <c r="L8" s="23">
        <f t="shared" si="3"/>
        <v>8252.9500000000007</v>
      </c>
      <c r="M8" s="23">
        <f t="shared" si="4"/>
        <v>0</v>
      </c>
      <c r="N8" s="23">
        <f t="shared" si="0"/>
        <v>8252.9500000000007</v>
      </c>
      <c r="O8" s="23">
        <v>0</v>
      </c>
      <c r="P8" s="23"/>
      <c r="Q8" s="23">
        <f>IF(OR($S$1="NI",$S$1="ET"),$T$1,0)</f>
        <v>208.33</v>
      </c>
      <c r="R8" s="23">
        <f t="shared" si="5"/>
        <v>0</v>
      </c>
      <c r="S8" s="23">
        <f t="shared" si="6"/>
        <v>0</v>
      </c>
      <c r="T8" s="23">
        <f t="shared" si="7"/>
        <v>1004109.59</v>
      </c>
      <c r="V8" s="24">
        <f t="shared" si="8"/>
        <v>1.1780829999999999E-3</v>
      </c>
    </row>
    <row r="9" spans="1:22" x14ac:dyDescent="0.25">
      <c r="A9" s="18">
        <f t="shared" si="9"/>
        <v>5</v>
      </c>
      <c r="B9" s="19">
        <v>42911</v>
      </c>
      <c r="C9" s="19" t="s">
        <v>5</v>
      </c>
      <c r="D9" s="18" t="s">
        <v>11</v>
      </c>
      <c r="E9" s="18" t="s">
        <v>5</v>
      </c>
      <c r="F9" s="18" t="s">
        <v>11</v>
      </c>
      <c r="G9" s="25">
        <f t="shared" si="10"/>
        <v>1004109.59</v>
      </c>
      <c r="H9" s="21">
        <f t="shared" si="11"/>
        <v>0.1</v>
      </c>
      <c r="I9" s="22">
        <f t="shared" si="1"/>
        <v>31</v>
      </c>
      <c r="J9" s="23">
        <f t="shared" si="12"/>
        <v>8528.0552301377938</v>
      </c>
      <c r="K9" s="23">
        <f t="shared" si="2"/>
        <v>8528.06</v>
      </c>
      <c r="L9" s="23">
        <f t="shared" si="3"/>
        <v>8528.06</v>
      </c>
      <c r="M9" s="23">
        <f t="shared" si="4"/>
        <v>0</v>
      </c>
      <c r="N9" s="23">
        <f t="shared" si="0"/>
        <v>8528.06</v>
      </c>
      <c r="O9" s="23">
        <v>0</v>
      </c>
      <c r="P9" s="23"/>
      <c r="Q9" s="23">
        <f>IF(OR($S$1="NI",$S$1="ET"),$T$1,0)</f>
        <v>208.33</v>
      </c>
      <c r="R9" s="23">
        <f t="shared" si="5"/>
        <v>0</v>
      </c>
      <c r="S9" s="23">
        <f t="shared" si="6"/>
        <v>0</v>
      </c>
      <c r="T9" s="23">
        <f t="shared" si="7"/>
        <v>1004109.59</v>
      </c>
      <c r="V9" s="24">
        <f t="shared" si="8"/>
        <v>-4.7698619999999997E-3</v>
      </c>
    </row>
    <row r="10" spans="1:22" x14ac:dyDescent="0.25">
      <c r="A10" s="18">
        <f t="shared" si="9"/>
        <v>6</v>
      </c>
      <c r="B10" s="19">
        <v>42941</v>
      </c>
      <c r="C10" s="19" t="s">
        <v>5</v>
      </c>
      <c r="D10" s="18" t="s">
        <v>11</v>
      </c>
      <c r="E10" s="18" t="s">
        <v>5</v>
      </c>
      <c r="F10" s="18" t="s">
        <v>11</v>
      </c>
      <c r="G10" s="25">
        <f t="shared" si="10"/>
        <v>1004109.59</v>
      </c>
      <c r="H10" s="21">
        <f t="shared" si="11"/>
        <v>0.1</v>
      </c>
      <c r="I10" s="22">
        <f t="shared" si="1"/>
        <v>30</v>
      </c>
      <c r="J10" s="23">
        <f t="shared" si="12"/>
        <v>8252.9507643845755</v>
      </c>
      <c r="K10" s="23">
        <f t="shared" si="2"/>
        <v>8252.9500000000007</v>
      </c>
      <c r="L10" s="23">
        <f t="shared" si="3"/>
        <v>8252.9500000000007</v>
      </c>
      <c r="M10" s="23">
        <f t="shared" si="4"/>
        <v>0</v>
      </c>
      <c r="N10" s="23">
        <f t="shared" si="0"/>
        <v>8252.9500000000007</v>
      </c>
      <c r="O10" s="23">
        <v>0</v>
      </c>
      <c r="P10" s="23"/>
      <c r="Q10" s="23">
        <f t="shared" ref="Q10:Q52" si="13">IF($S$1="ET",$T$1,0)</f>
        <v>208.33</v>
      </c>
      <c r="R10" s="23">
        <f t="shared" si="5"/>
        <v>0</v>
      </c>
      <c r="S10" s="23">
        <f t="shared" si="6"/>
        <v>0</v>
      </c>
      <c r="T10" s="23">
        <f t="shared" si="7"/>
        <v>1004109.59</v>
      </c>
      <c r="V10" s="24">
        <f t="shared" si="8"/>
        <v>7.6438500000000002E-4</v>
      </c>
    </row>
    <row r="11" spans="1:22" x14ac:dyDescent="0.25">
      <c r="A11" s="18">
        <f t="shared" si="9"/>
        <v>7</v>
      </c>
      <c r="B11" s="19">
        <v>42972</v>
      </c>
      <c r="C11" s="19" t="s">
        <v>5</v>
      </c>
      <c r="D11" s="18" t="s">
        <v>11</v>
      </c>
      <c r="E11" s="18" t="s">
        <v>5</v>
      </c>
      <c r="F11" s="18" t="s">
        <v>11</v>
      </c>
      <c r="G11" s="25">
        <f t="shared" si="10"/>
        <v>1004109.59</v>
      </c>
      <c r="H11" s="21">
        <f t="shared" si="11"/>
        <v>0.1</v>
      </c>
      <c r="I11" s="22">
        <f t="shared" si="1"/>
        <v>31</v>
      </c>
      <c r="J11" s="23">
        <f t="shared" si="12"/>
        <v>8528.0548164397951</v>
      </c>
      <c r="K11" s="23">
        <f t="shared" si="2"/>
        <v>8528.0499999999993</v>
      </c>
      <c r="L11" s="23">
        <f t="shared" si="3"/>
        <v>8528.0499999999993</v>
      </c>
      <c r="M11" s="23">
        <f t="shared" si="4"/>
        <v>0</v>
      </c>
      <c r="N11" s="23">
        <f t="shared" si="0"/>
        <v>8528.0499999999993</v>
      </c>
      <c r="O11" s="23">
        <v>0</v>
      </c>
      <c r="P11" s="23"/>
      <c r="Q11" s="23">
        <f t="shared" si="13"/>
        <v>208.33</v>
      </c>
      <c r="R11" s="23">
        <f t="shared" si="5"/>
        <v>0</v>
      </c>
      <c r="S11" s="23">
        <f t="shared" si="6"/>
        <v>0</v>
      </c>
      <c r="T11" s="23">
        <f t="shared" si="7"/>
        <v>1004109.59</v>
      </c>
      <c r="V11" s="24">
        <f t="shared" si="8"/>
        <v>4.81644E-3</v>
      </c>
    </row>
    <row r="12" spans="1:22" x14ac:dyDescent="0.25">
      <c r="A12" s="18">
        <f t="shared" si="9"/>
        <v>8</v>
      </c>
      <c r="B12" s="19">
        <v>43003</v>
      </c>
      <c r="C12" s="19" t="s">
        <v>5</v>
      </c>
      <c r="D12" s="18" t="s">
        <v>11</v>
      </c>
      <c r="E12" s="18" t="s">
        <v>5</v>
      </c>
      <c r="F12" s="18" t="s">
        <v>11</v>
      </c>
      <c r="G12" s="25">
        <f t="shared" si="10"/>
        <v>1004109.59</v>
      </c>
      <c r="H12" s="21">
        <f t="shared" si="11"/>
        <v>0.1</v>
      </c>
      <c r="I12" s="22">
        <f t="shared" si="1"/>
        <v>31</v>
      </c>
      <c r="J12" s="23">
        <f t="shared" si="12"/>
        <v>8528.0588684947943</v>
      </c>
      <c r="K12" s="23">
        <f t="shared" si="2"/>
        <v>8528.06</v>
      </c>
      <c r="L12" s="23">
        <f t="shared" si="3"/>
        <v>8528.06</v>
      </c>
      <c r="M12" s="23">
        <f t="shared" si="4"/>
        <v>0</v>
      </c>
      <c r="N12" s="23">
        <f t="shared" si="0"/>
        <v>8528.06</v>
      </c>
      <c r="O12" s="23">
        <v>0</v>
      </c>
      <c r="P12" s="23"/>
      <c r="Q12" s="23">
        <f t="shared" si="13"/>
        <v>208.33</v>
      </c>
      <c r="R12" s="23">
        <f t="shared" si="5"/>
        <v>0</v>
      </c>
      <c r="S12" s="23">
        <f t="shared" si="6"/>
        <v>0</v>
      </c>
      <c r="T12" s="23">
        <f t="shared" si="7"/>
        <v>1004109.59</v>
      </c>
      <c r="V12" s="24">
        <f t="shared" si="8"/>
        <v>-1.1315050000000001E-3</v>
      </c>
    </row>
    <row r="13" spans="1:22" x14ac:dyDescent="0.25">
      <c r="A13" s="18">
        <f t="shared" si="9"/>
        <v>9</v>
      </c>
      <c r="B13" s="19">
        <v>43033</v>
      </c>
      <c r="C13" s="19" t="s">
        <v>5</v>
      </c>
      <c r="D13" s="18" t="s">
        <v>11</v>
      </c>
      <c r="E13" s="18" t="s">
        <v>5</v>
      </c>
      <c r="F13" s="18" t="s">
        <v>11</v>
      </c>
      <c r="G13" s="25">
        <f t="shared" si="10"/>
        <v>1004109.59</v>
      </c>
      <c r="H13" s="21">
        <f t="shared" si="11"/>
        <v>0.1</v>
      </c>
      <c r="I13" s="22">
        <f t="shared" si="1"/>
        <v>30</v>
      </c>
      <c r="J13" s="23">
        <f t="shared" si="12"/>
        <v>8252.9544027415759</v>
      </c>
      <c r="K13" s="23">
        <f t="shared" si="2"/>
        <v>8252.9500000000007</v>
      </c>
      <c r="L13" s="23">
        <f t="shared" si="3"/>
        <v>8252.9500000000007</v>
      </c>
      <c r="M13" s="23">
        <f t="shared" si="4"/>
        <v>0</v>
      </c>
      <c r="N13" s="23">
        <f t="shared" si="0"/>
        <v>8252.9500000000007</v>
      </c>
      <c r="O13" s="23">
        <v>0</v>
      </c>
      <c r="P13" s="23"/>
      <c r="Q13" s="23">
        <f t="shared" si="13"/>
        <v>208.33</v>
      </c>
      <c r="R13" s="23">
        <f t="shared" si="5"/>
        <v>0</v>
      </c>
      <c r="S13" s="23">
        <f t="shared" si="6"/>
        <v>0</v>
      </c>
      <c r="T13" s="23">
        <f t="shared" si="7"/>
        <v>1004109.59</v>
      </c>
      <c r="V13" s="24">
        <f t="shared" si="8"/>
        <v>4.4027420000000003E-3</v>
      </c>
    </row>
    <row r="14" spans="1:22" x14ac:dyDescent="0.25">
      <c r="A14" s="18">
        <f t="shared" si="9"/>
        <v>10</v>
      </c>
      <c r="B14" s="19">
        <v>43064</v>
      </c>
      <c r="C14" s="19" t="s">
        <v>5</v>
      </c>
      <c r="D14" s="18" t="s">
        <v>11</v>
      </c>
      <c r="E14" s="18" t="s">
        <v>5</v>
      </c>
      <c r="F14" s="18" t="s">
        <v>11</v>
      </c>
      <c r="G14" s="25">
        <f t="shared" si="10"/>
        <v>1004109.59</v>
      </c>
      <c r="H14" s="21">
        <f t="shared" si="11"/>
        <v>0.1</v>
      </c>
      <c r="I14" s="22">
        <f t="shared" si="1"/>
        <v>31</v>
      </c>
      <c r="J14" s="23">
        <f t="shared" si="12"/>
        <v>8528.0584547967956</v>
      </c>
      <c r="K14" s="23">
        <f t="shared" si="2"/>
        <v>8528.06</v>
      </c>
      <c r="L14" s="23">
        <f t="shared" si="3"/>
        <v>8528.06</v>
      </c>
      <c r="M14" s="23">
        <f t="shared" si="4"/>
        <v>0</v>
      </c>
      <c r="N14" s="23">
        <f t="shared" si="0"/>
        <v>8528.06</v>
      </c>
      <c r="O14" s="23">
        <v>0</v>
      </c>
      <c r="P14" s="23"/>
      <c r="Q14" s="23">
        <f t="shared" si="13"/>
        <v>208.33</v>
      </c>
      <c r="R14" s="23">
        <f t="shared" si="5"/>
        <v>0</v>
      </c>
      <c r="S14" s="23">
        <f t="shared" si="6"/>
        <v>0</v>
      </c>
      <c r="T14" s="23">
        <f t="shared" si="7"/>
        <v>1004109.59</v>
      </c>
      <c r="V14" s="24">
        <f t="shared" si="8"/>
        <v>-1.545203E-3</v>
      </c>
    </row>
    <row r="15" spans="1:22" x14ac:dyDescent="0.25">
      <c r="A15" s="18">
        <f t="shared" si="9"/>
        <v>11</v>
      </c>
      <c r="B15" s="19">
        <v>43094</v>
      </c>
      <c r="C15" s="19" t="s">
        <v>5</v>
      </c>
      <c r="D15" s="18" t="s">
        <v>11</v>
      </c>
      <c r="E15" s="18" t="s">
        <v>5</v>
      </c>
      <c r="F15" s="18" t="s">
        <v>11</v>
      </c>
      <c r="G15" s="25">
        <f t="shared" si="10"/>
        <v>1004109.59</v>
      </c>
      <c r="H15" s="21">
        <f t="shared" si="11"/>
        <v>0.1</v>
      </c>
      <c r="I15" s="22">
        <f t="shared" si="1"/>
        <v>30</v>
      </c>
      <c r="J15" s="23">
        <f t="shared" si="12"/>
        <v>8252.9539890435753</v>
      </c>
      <c r="K15" s="23">
        <f t="shared" si="2"/>
        <v>8252.9500000000007</v>
      </c>
      <c r="L15" s="23">
        <f t="shared" si="3"/>
        <v>8252.9500000000007</v>
      </c>
      <c r="M15" s="23">
        <f t="shared" si="4"/>
        <v>0</v>
      </c>
      <c r="N15" s="23">
        <f t="shared" si="0"/>
        <v>8252.9500000000007</v>
      </c>
      <c r="O15" s="23">
        <v>0</v>
      </c>
      <c r="P15" s="23"/>
      <c r="Q15" s="23">
        <f t="shared" si="13"/>
        <v>208.33</v>
      </c>
      <c r="R15" s="23">
        <f t="shared" si="5"/>
        <v>0</v>
      </c>
      <c r="S15" s="23">
        <f t="shared" si="6"/>
        <v>0</v>
      </c>
      <c r="T15" s="23">
        <f t="shared" si="7"/>
        <v>1004109.59</v>
      </c>
      <c r="V15" s="24">
        <f t="shared" si="8"/>
        <v>3.9890439999999997E-3</v>
      </c>
    </row>
    <row r="16" spans="1:22" x14ac:dyDescent="0.25">
      <c r="A16" s="18">
        <f t="shared" si="9"/>
        <v>12</v>
      </c>
      <c r="B16" s="19">
        <v>43125</v>
      </c>
      <c r="C16" s="19" t="s">
        <v>5</v>
      </c>
      <c r="D16" s="18" t="s">
        <v>11</v>
      </c>
      <c r="E16" s="18" t="s">
        <v>5</v>
      </c>
      <c r="F16" s="18" t="s">
        <v>11</v>
      </c>
      <c r="G16" s="25">
        <f t="shared" si="10"/>
        <v>1004109.59</v>
      </c>
      <c r="H16" s="21">
        <f t="shared" si="11"/>
        <v>0.1</v>
      </c>
      <c r="I16" s="22">
        <f t="shared" si="1"/>
        <v>31</v>
      </c>
      <c r="J16" s="23">
        <f t="shared" si="12"/>
        <v>8528.058041098795</v>
      </c>
      <c r="K16" s="23">
        <f t="shared" si="2"/>
        <v>8528.06</v>
      </c>
      <c r="L16" s="23">
        <f t="shared" si="3"/>
        <v>8528.06</v>
      </c>
      <c r="M16" s="23">
        <f t="shared" si="4"/>
        <v>0</v>
      </c>
      <c r="N16" s="23">
        <f t="shared" si="0"/>
        <v>8528.06</v>
      </c>
      <c r="O16" s="23">
        <v>0</v>
      </c>
      <c r="P16" s="23"/>
      <c r="Q16" s="23">
        <f t="shared" si="13"/>
        <v>208.33</v>
      </c>
      <c r="R16" s="23">
        <f t="shared" si="5"/>
        <v>0</v>
      </c>
      <c r="S16" s="23">
        <f t="shared" si="6"/>
        <v>0</v>
      </c>
      <c r="T16" s="23">
        <f t="shared" si="7"/>
        <v>1004109.59</v>
      </c>
      <c r="V16" s="24">
        <f t="shared" si="8"/>
        <v>-1.9589009999999999E-3</v>
      </c>
    </row>
    <row r="17" spans="1:22" x14ac:dyDescent="0.25">
      <c r="A17" s="8">
        <f t="shared" si="9"/>
        <v>13</v>
      </c>
      <c r="B17" s="9">
        <v>43156</v>
      </c>
      <c r="C17" s="8" t="s">
        <v>11</v>
      </c>
      <c r="D17" s="8" t="s">
        <v>5</v>
      </c>
      <c r="E17" s="8" t="s">
        <v>11</v>
      </c>
      <c r="F17" s="8" t="s">
        <v>11</v>
      </c>
      <c r="G17" s="10">
        <f t="shared" si="10"/>
        <v>1004109.59</v>
      </c>
      <c r="H17" s="11">
        <f t="shared" si="11"/>
        <v>0.1</v>
      </c>
      <c r="I17" s="12">
        <f t="shared" si="1"/>
        <v>31</v>
      </c>
      <c r="J17" s="13">
        <f t="shared" si="12"/>
        <v>8528.052093153794</v>
      </c>
      <c r="K17" s="13">
        <f t="shared" si="2"/>
        <v>8528.0499999999993</v>
      </c>
      <c r="L17" s="13">
        <v>0</v>
      </c>
      <c r="M17" s="13">
        <f>IF(F17="Y",$N$1,0)</f>
        <v>0</v>
      </c>
      <c r="N17" s="13">
        <f>L17+M17</f>
        <v>0</v>
      </c>
      <c r="O17" s="13">
        <v>0</v>
      </c>
      <c r="P17" s="13"/>
      <c r="Q17" s="13">
        <f t="shared" si="13"/>
        <v>208.33</v>
      </c>
      <c r="R17" s="13">
        <f t="shared" si="5"/>
        <v>8528.0499999999993</v>
      </c>
      <c r="S17" s="13">
        <f t="shared" si="6"/>
        <v>8528.0499999999993</v>
      </c>
      <c r="T17" s="13">
        <f t="shared" si="7"/>
        <v>1012637.64</v>
      </c>
      <c r="V17" s="24">
        <f t="shared" si="8"/>
        <v>2.0931539999999998E-3</v>
      </c>
    </row>
    <row r="18" spans="1:22" x14ac:dyDescent="0.25">
      <c r="A18" s="8">
        <f t="shared" si="9"/>
        <v>14</v>
      </c>
      <c r="B18" s="9">
        <v>43184</v>
      </c>
      <c r="C18" s="8" t="s">
        <v>11</v>
      </c>
      <c r="D18" s="8" t="s">
        <v>5</v>
      </c>
      <c r="E18" s="8" t="s">
        <v>11</v>
      </c>
      <c r="F18" s="8" t="s">
        <v>11</v>
      </c>
      <c r="G18" s="10">
        <f t="shared" si="10"/>
        <v>1012637.64</v>
      </c>
      <c r="H18" s="11">
        <f t="shared" si="11"/>
        <v>0.1</v>
      </c>
      <c r="I18" s="12">
        <f t="shared" si="1"/>
        <v>28</v>
      </c>
      <c r="J18" s="13">
        <f t="shared" si="12"/>
        <v>7768.1812493183852</v>
      </c>
      <c r="K18" s="13">
        <f t="shared" si="2"/>
        <v>7768.18</v>
      </c>
      <c r="L18" s="13">
        <v>0</v>
      </c>
      <c r="M18" s="13">
        <f t="shared" ref="M18:M51" si="14">IF(F18="Y",$N$1,0)</f>
        <v>0</v>
      </c>
      <c r="N18" s="13">
        <f t="shared" ref="N18:N52" si="15">L18+M18</f>
        <v>0</v>
      </c>
      <c r="O18" s="13">
        <v>0</v>
      </c>
      <c r="P18" s="13"/>
      <c r="Q18" s="13">
        <f t="shared" si="13"/>
        <v>208.33</v>
      </c>
      <c r="R18" s="13">
        <f t="shared" si="5"/>
        <v>7768.18</v>
      </c>
      <c r="S18" s="13">
        <f t="shared" si="6"/>
        <v>7768.18</v>
      </c>
      <c r="T18" s="13">
        <f t="shared" si="7"/>
        <v>1020405.8200000001</v>
      </c>
      <c r="V18" s="24">
        <f t="shared" si="8"/>
        <v>1.2493179999999999E-3</v>
      </c>
    </row>
    <row r="19" spans="1:22" x14ac:dyDescent="0.25">
      <c r="A19" s="8">
        <f t="shared" si="9"/>
        <v>15</v>
      </c>
      <c r="B19" s="9">
        <v>43215</v>
      </c>
      <c r="C19" s="8" t="s">
        <v>11</v>
      </c>
      <c r="D19" s="8" t="s">
        <v>5</v>
      </c>
      <c r="E19" s="8" t="s">
        <v>5</v>
      </c>
      <c r="F19" s="8" t="s">
        <v>5</v>
      </c>
      <c r="G19" s="10">
        <f t="shared" si="10"/>
        <v>1020405.8200000001</v>
      </c>
      <c r="H19" s="11">
        <f t="shared" si="11"/>
        <v>0.1</v>
      </c>
      <c r="I19" s="12">
        <f t="shared" si="1"/>
        <v>31</v>
      </c>
      <c r="J19" s="13">
        <f t="shared" si="12"/>
        <v>8666.4616383590965</v>
      </c>
      <c r="K19" s="13">
        <f t="shared" si="2"/>
        <v>8666.4599999999991</v>
      </c>
      <c r="L19" s="13">
        <v>0</v>
      </c>
      <c r="M19" s="13">
        <f t="shared" si="14"/>
        <v>97935.706686306774</v>
      </c>
      <c r="N19" s="13">
        <f t="shared" si="15"/>
        <v>97935.706686306774</v>
      </c>
      <c r="O19" s="13">
        <v>0</v>
      </c>
      <c r="P19" s="13"/>
      <c r="Q19" s="13">
        <f t="shared" si="13"/>
        <v>208.33</v>
      </c>
      <c r="R19" s="13">
        <f t="shared" si="5"/>
        <v>8666.4599999999991</v>
      </c>
      <c r="S19" s="13">
        <f t="shared" si="6"/>
        <v>8666.4599999999991</v>
      </c>
      <c r="T19" s="13">
        <f t="shared" si="7"/>
        <v>931136.57331369328</v>
      </c>
      <c r="V19" s="24">
        <f t="shared" si="8"/>
        <v>1.638359E-3</v>
      </c>
    </row>
    <row r="20" spans="1:22" x14ac:dyDescent="0.25">
      <c r="A20" s="8">
        <f t="shared" si="9"/>
        <v>16</v>
      </c>
      <c r="B20" s="9">
        <v>43245</v>
      </c>
      <c r="C20" s="8" t="s">
        <v>11</v>
      </c>
      <c r="D20" s="8" t="s">
        <v>5</v>
      </c>
      <c r="E20" s="8" t="s">
        <v>11</v>
      </c>
      <c r="F20" s="8" t="s">
        <v>11</v>
      </c>
      <c r="G20" s="10">
        <f t="shared" si="10"/>
        <v>931136.57331369328</v>
      </c>
      <c r="H20" s="11">
        <f t="shared" si="11"/>
        <v>0.1</v>
      </c>
      <c r="I20" s="12">
        <f t="shared" si="1"/>
        <v>30</v>
      </c>
      <c r="J20" s="13">
        <f t="shared" si="12"/>
        <v>7653.1789532660687</v>
      </c>
      <c r="K20" s="13">
        <f t="shared" si="2"/>
        <v>7653.18</v>
      </c>
      <c r="L20" s="13">
        <v>0</v>
      </c>
      <c r="M20" s="13">
        <f t="shared" si="14"/>
        <v>0</v>
      </c>
      <c r="N20" s="13">
        <f t="shared" si="15"/>
        <v>0</v>
      </c>
      <c r="O20" s="13">
        <v>0</v>
      </c>
      <c r="P20" s="13"/>
      <c r="Q20" s="13">
        <f t="shared" si="13"/>
        <v>208.33</v>
      </c>
      <c r="R20" s="13">
        <f t="shared" si="5"/>
        <v>7653.18</v>
      </c>
      <c r="S20" s="13">
        <f t="shared" si="6"/>
        <v>7653.18</v>
      </c>
      <c r="T20" s="13">
        <f t="shared" si="7"/>
        <v>938789.75331369333</v>
      </c>
      <c r="V20" s="24">
        <f t="shared" si="8"/>
        <v>-1.0467339999999999E-3</v>
      </c>
    </row>
    <row r="21" spans="1:22" x14ac:dyDescent="0.25">
      <c r="A21" s="8">
        <f t="shared" si="9"/>
        <v>17</v>
      </c>
      <c r="B21" s="9">
        <v>43276</v>
      </c>
      <c r="C21" s="8" t="s">
        <v>11</v>
      </c>
      <c r="D21" s="8" t="s">
        <v>5</v>
      </c>
      <c r="E21" s="8" t="s">
        <v>11</v>
      </c>
      <c r="F21" s="8" t="s">
        <v>11</v>
      </c>
      <c r="G21" s="10">
        <f t="shared" si="10"/>
        <v>938789.75331369333</v>
      </c>
      <c r="H21" s="11">
        <f t="shared" si="11"/>
        <v>0.1</v>
      </c>
      <c r="I21" s="12">
        <f t="shared" si="1"/>
        <v>31</v>
      </c>
      <c r="J21" s="13">
        <f t="shared" si="12"/>
        <v>7973.2817896288752</v>
      </c>
      <c r="K21" s="13">
        <f t="shared" si="2"/>
        <v>7973.28</v>
      </c>
      <c r="L21" s="13">
        <v>0</v>
      </c>
      <c r="M21" s="13">
        <f t="shared" si="14"/>
        <v>0</v>
      </c>
      <c r="N21" s="13">
        <f t="shared" si="15"/>
        <v>0</v>
      </c>
      <c r="O21" s="13">
        <v>0</v>
      </c>
      <c r="P21" s="13"/>
      <c r="Q21" s="13">
        <f t="shared" si="13"/>
        <v>208.33</v>
      </c>
      <c r="R21" s="13">
        <f t="shared" si="5"/>
        <v>7973.28</v>
      </c>
      <c r="S21" s="13">
        <f t="shared" si="6"/>
        <v>7973.28</v>
      </c>
      <c r="T21" s="13">
        <f t="shared" si="7"/>
        <v>946763.03331369336</v>
      </c>
      <c r="V21" s="24">
        <f t="shared" si="8"/>
        <v>1.789629E-3</v>
      </c>
    </row>
    <row r="22" spans="1:22" x14ac:dyDescent="0.25">
      <c r="A22" s="8">
        <f t="shared" si="9"/>
        <v>18</v>
      </c>
      <c r="B22" s="9">
        <v>43306</v>
      </c>
      <c r="C22" s="8" t="s">
        <v>11</v>
      </c>
      <c r="D22" s="8" t="s">
        <v>5</v>
      </c>
      <c r="E22" s="8" t="s">
        <v>5</v>
      </c>
      <c r="F22" s="8" t="s">
        <v>5</v>
      </c>
      <c r="G22" s="10">
        <f t="shared" si="10"/>
        <v>946763.03331369336</v>
      </c>
      <c r="H22" s="11">
        <f t="shared" si="11"/>
        <v>0.1</v>
      </c>
      <c r="I22" s="12">
        <f t="shared" si="1"/>
        <v>30</v>
      </c>
      <c r="J22" s="13">
        <f t="shared" si="12"/>
        <v>7781.6157620703161</v>
      </c>
      <c r="K22" s="13">
        <f t="shared" si="2"/>
        <v>7781.62</v>
      </c>
      <c r="L22" s="13">
        <v>0</v>
      </c>
      <c r="M22" s="13">
        <f t="shared" si="14"/>
        <v>97935.706686306774</v>
      </c>
      <c r="N22" s="13">
        <f t="shared" si="15"/>
        <v>97935.706686306774</v>
      </c>
      <c r="O22" s="13">
        <v>0</v>
      </c>
      <c r="P22" s="13"/>
      <c r="Q22" s="13">
        <f t="shared" si="13"/>
        <v>208.33</v>
      </c>
      <c r="R22" s="13">
        <f t="shared" si="5"/>
        <v>7781.62</v>
      </c>
      <c r="S22" s="13">
        <f t="shared" si="6"/>
        <v>7781.62</v>
      </c>
      <c r="T22" s="13">
        <f t="shared" si="7"/>
        <v>856608.94662738661</v>
      </c>
      <c r="V22" s="24">
        <f t="shared" si="8"/>
        <v>-4.23793E-3</v>
      </c>
    </row>
    <row r="23" spans="1:22" x14ac:dyDescent="0.25">
      <c r="A23" s="8">
        <f t="shared" si="9"/>
        <v>19</v>
      </c>
      <c r="B23" s="9">
        <v>43337</v>
      </c>
      <c r="C23" s="8" t="s">
        <v>11</v>
      </c>
      <c r="D23" s="8" t="s">
        <v>5</v>
      </c>
      <c r="E23" s="8" t="s">
        <v>11</v>
      </c>
      <c r="F23" s="8" t="s">
        <v>11</v>
      </c>
      <c r="G23" s="10">
        <f t="shared" si="10"/>
        <v>856608.94662738661</v>
      </c>
      <c r="H23" s="11">
        <f t="shared" si="11"/>
        <v>0.1</v>
      </c>
      <c r="I23" s="12">
        <f t="shared" si="1"/>
        <v>31</v>
      </c>
      <c r="J23" s="13">
        <f t="shared" si="12"/>
        <v>7275.3046238368443</v>
      </c>
      <c r="K23" s="13">
        <f t="shared" si="2"/>
        <v>7275.3</v>
      </c>
      <c r="L23" s="13">
        <v>0</v>
      </c>
      <c r="M23" s="13">
        <f t="shared" si="14"/>
        <v>0</v>
      </c>
      <c r="N23" s="13">
        <f t="shared" si="15"/>
        <v>0</v>
      </c>
      <c r="O23" s="13">
        <v>0</v>
      </c>
      <c r="P23" s="13"/>
      <c r="Q23" s="13">
        <f t="shared" si="13"/>
        <v>208.33</v>
      </c>
      <c r="R23" s="13">
        <f t="shared" si="5"/>
        <v>7275.3</v>
      </c>
      <c r="S23" s="13">
        <f t="shared" si="6"/>
        <v>7275.3</v>
      </c>
      <c r="T23" s="13">
        <f t="shared" si="7"/>
        <v>863884.24662738666</v>
      </c>
      <c r="V23" s="24">
        <f t="shared" si="8"/>
        <v>4.6238370000000004E-3</v>
      </c>
    </row>
    <row r="24" spans="1:22" x14ac:dyDescent="0.25">
      <c r="A24" s="8">
        <f t="shared" si="9"/>
        <v>20</v>
      </c>
      <c r="B24" s="9">
        <v>43368</v>
      </c>
      <c r="C24" s="8" t="s">
        <v>11</v>
      </c>
      <c r="D24" s="8" t="s">
        <v>5</v>
      </c>
      <c r="E24" s="8" t="s">
        <v>11</v>
      </c>
      <c r="F24" s="8" t="s">
        <v>11</v>
      </c>
      <c r="G24" s="10">
        <f t="shared" si="10"/>
        <v>863884.24662738666</v>
      </c>
      <c r="H24" s="11">
        <f t="shared" si="11"/>
        <v>0.1</v>
      </c>
      <c r="I24" s="12">
        <f t="shared" si="1"/>
        <v>31</v>
      </c>
      <c r="J24" s="13">
        <f t="shared" si="12"/>
        <v>7337.1037047819282</v>
      </c>
      <c r="K24" s="13">
        <f t="shared" si="2"/>
        <v>7337.1</v>
      </c>
      <c r="L24" s="13">
        <v>0</v>
      </c>
      <c r="M24" s="13">
        <f t="shared" si="14"/>
        <v>0</v>
      </c>
      <c r="N24" s="13">
        <f t="shared" si="15"/>
        <v>0</v>
      </c>
      <c r="O24" s="13">
        <v>0</v>
      </c>
      <c r="P24" s="13"/>
      <c r="Q24" s="13">
        <f t="shared" si="13"/>
        <v>208.33</v>
      </c>
      <c r="R24" s="13">
        <f t="shared" si="5"/>
        <v>7337.1</v>
      </c>
      <c r="S24" s="13">
        <f t="shared" si="6"/>
        <v>7337.1</v>
      </c>
      <c r="T24" s="13">
        <f t="shared" si="7"/>
        <v>871221.34662738664</v>
      </c>
      <c r="V24" s="24">
        <f t="shared" si="8"/>
        <v>3.7047820000000002E-3</v>
      </c>
    </row>
    <row r="25" spans="1:22" x14ac:dyDescent="0.25">
      <c r="A25" s="8">
        <f t="shared" si="9"/>
        <v>21</v>
      </c>
      <c r="B25" s="9">
        <v>43398</v>
      </c>
      <c r="C25" s="8" t="s">
        <v>11</v>
      </c>
      <c r="D25" s="8" t="s">
        <v>5</v>
      </c>
      <c r="E25" s="8" t="s">
        <v>5</v>
      </c>
      <c r="F25" s="8" t="s">
        <v>5</v>
      </c>
      <c r="G25" s="10">
        <f t="shared" si="10"/>
        <v>871221.34662738664</v>
      </c>
      <c r="H25" s="11">
        <f t="shared" si="11"/>
        <v>0.1</v>
      </c>
      <c r="I25" s="12">
        <f t="shared" si="1"/>
        <v>30</v>
      </c>
      <c r="J25" s="13">
        <f t="shared" si="12"/>
        <v>7160.7271017194234</v>
      </c>
      <c r="K25" s="13">
        <f t="shared" si="2"/>
        <v>7160.73</v>
      </c>
      <c r="L25" s="13">
        <v>0</v>
      </c>
      <c r="M25" s="13">
        <f t="shared" si="14"/>
        <v>97935.706686306774</v>
      </c>
      <c r="N25" s="13">
        <f t="shared" si="15"/>
        <v>97935.706686306774</v>
      </c>
      <c r="O25" s="13">
        <v>0</v>
      </c>
      <c r="P25" s="13"/>
      <c r="Q25" s="13">
        <f t="shared" si="13"/>
        <v>208.33</v>
      </c>
      <c r="R25" s="13">
        <f t="shared" si="5"/>
        <v>7160.73</v>
      </c>
      <c r="S25" s="13">
        <f t="shared" si="6"/>
        <v>7160.73</v>
      </c>
      <c r="T25" s="13">
        <f t="shared" si="7"/>
        <v>780446.36994107987</v>
      </c>
      <c r="V25" s="24">
        <f t="shared" si="8"/>
        <v>-2.8982809999999999E-3</v>
      </c>
    </row>
    <row r="26" spans="1:22" x14ac:dyDescent="0.25">
      <c r="A26" s="8">
        <f t="shared" si="9"/>
        <v>22</v>
      </c>
      <c r="B26" s="9">
        <v>43429</v>
      </c>
      <c r="C26" s="8" t="s">
        <v>11</v>
      </c>
      <c r="D26" s="8" t="s">
        <v>5</v>
      </c>
      <c r="E26" s="8" t="s">
        <v>11</v>
      </c>
      <c r="F26" s="8" t="s">
        <v>11</v>
      </c>
      <c r="G26" s="10">
        <f t="shared" si="10"/>
        <v>780446.36994107987</v>
      </c>
      <c r="H26" s="11">
        <f t="shared" si="11"/>
        <v>0.1</v>
      </c>
      <c r="I26" s="12">
        <f t="shared" si="1"/>
        <v>31</v>
      </c>
      <c r="J26" s="13">
        <f t="shared" si="12"/>
        <v>6628.4457231363904</v>
      </c>
      <c r="K26" s="13">
        <f t="shared" si="2"/>
        <v>6628.45</v>
      </c>
      <c r="L26" s="13">
        <v>0</v>
      </c>
      <c r="M26" s="13">
        <f t="shared" si="14"/>
        <v>0</v>
      </c>
      <c r="N26" s="13">
        <f t="shared" si="15"/>
        <v>0</v>
      </c>
      <c r="O26" s="13">
        <v>0</v>
      </c>
      <c r="P26" s="13"/>
      <c r="Q26" s="13">
        <f t="shared" si="13"/>
        <v>208.33</v>
      </c>
      <c r="R26" s="13">
        <f t="shared" si="5"/>
        <v>6628.45</v>
      </c>
      <c r="S26" s="13">
        <f t="shared" si="6"/>
        <v>6628.45</v>
      </c>
      <c r="T26" s="13">
        <f t="shared" si="7"/>
        <v>787074.81994107983</v>
      </c>
      <c r="V26" s="24">
        <f t="shared" si="8"/>
        <v>-4.276864E-3</v>
      </c>
    </row>
    <row r="27" spans="1:22" x14ac:dyDescent="0.25">
      <c r="A27" s="8">
        <f t="shared" si="9"/>
        <v>23</v>
      </c>
      <c r="B27" s="9">
        <v>43459</v>
      </c>
      <c r="C27" s="8" t="s">
        <v>11</v>
      </c>
      <c r="D27" s="8" t="s">
        <v>5</v>
      </c>
      <c r="E27" s="8" t="s">
        <v>11</v>
      </c>
      <c r="F27" s="8" t="s">
        <v>11</v>
      </c>
      <c r="G27" s="10">
        <f t="shared" si="10"/>
        <v>787074.81994107983</v>
      </c>
      <c r="H27" s="11">
        <f t="shared" si="11"/>
        <v>0.1</v>
      </c>
      <c r="I27" s="12">
        <f t="shared" si="1"/>
        <v>30</v>
      </c>
      <c r="J27" s="13">
        <f t="shared" si="12"/>
        <v>6469.1038322407667</v>
      </c>
      <c r="K27" s="13">
        <f t="shared" si="2"/>
        <v>6469.1</v>
      </c>
      <c r="L27" s="13">
        <v>0</v>
      </c>
      <c r="M27" s="13">
        <f t="shared" si="14"/>
        <v>0</v>
      </c>
      <c r="N27" s="13">
        <f t="shared" si="15"/>
        <v>0</v>
      </c>
      <c r="O27" s="13">
        <v>0</v>
      </c>
      <c r="P27" s="13"/>
      <c r="Q27" s="13">
        <f t="shared" si="13"/>
        <v>208.33</v>
      </c>
      <c r="R27" s="13">
        <f t="shared" si="5"/>
        <v>6469.1</v>
      </c>
      <c r="S27" s="13">
        <f t="shared" si="6"/>
        <v>6469.1</v>
      </c>
      <c r="T27" s="13">
        <f t="shared" si="7"/>
        <v>793543.9199410798</v>
      </c>
      <c r="V27" s="24">
        <f t="shared" si="8"/>
        <v>3.8322410000000001E-3</v>
      </c>
    </row>
    <row r="28" spans="1:22" x14ac:dyDescent="0.25">
      <c r="A28" s="8">
        <f t="shared" si="9"/>
        <v>24</v>
      </c>
      <c r="B28" s="9">
        <v>43490</v>
      </c>
      <c r="C28" s="8" t="s">
        <v>11</v>
      </c>
      <c r="D28" s="8" t="s">
        <v>5</v>
      </c>
      <c r="E28" s="8" t="s">
        <v>5</v>
      </c>
      <c r="F28" s="8" t="s">
        <v>5</v>
      </c>
      <c r="G28" s="10">
        <f t="shared" si="10"/>
        <v>793543.9199410798</v>
      </c>
      <c r="H28" s="11">
        <f t="shared" si="11"/>
        <v>0.1</v>
      </c>
      <c r="I28" s="12">
        <f t="shared" si="1"/>
        <v>31</v>
      </c>
      <c r="J28" s="13">
        <f t="shared" si="12"/>
        <v>6739.6919194118145</v>
      </c>
      <c r="K28" s="13">
        <f t="shared" si="2"/>
        <v>6739.69</v>
      </c>
      <c r="L28" s="13">
        <v>0</v>
      </c>
      <c r="M28" s="13">
        <f t="shared" si="14"/>
        <v>97935.706686306774</v>
      </c>
      <c r="N28" s="13">
        <f t="shared" si="15"/>
        <v>97935.706686306774</v>
      </c>
      <c r="O28" s="13">
        <v>0</v>
      </c>
      <c r="P28" s="13"/>
      <c r="Q28" s="13">
        <f t="shared" si="13"/>
        <v>208.33</v>
      </c>
      <c r="R28" s="13">
        <f t="shared" si="5"/>
        <v>6739.69</v>
      </c>
      <c r="S28" s="13">
        <f t="shared" si="6"/>
        <v>6739.69</v>
      </c>
      <c r="T28" s="13">
        <f t="shared" si="7"/>
        <v>702347.903254773</v>
      </c>
      <c r="V28" s="24">
        <f t="shared" si="8"/>
        <v>1.9194119999999999E-3</v>
      </c>
    </row>
    <row r="29" spans="1:22" x14ac:dyDescent="0.25">
      <c r="A29" s="8">
        <f t="shared" si="9"/>
        <v>25</v>
      </c>
      <c r="B29" s="9">
        <v>43521</v>
      </c>
      <c r="C29" s="8" t="s">
        <v>11</v>
      </c>
      <c r="D29" s="8" t="s">
        <v>5</v>
      </c>
      <c r="E29" s="8" t="s">
        <v>11</v>
      </c>
      <c r="F29" s="8" t="s">
        <v>11</v>
      </c>
      <c r="G29" s="10">
        <f t="shared" si="10"/>
        <v>702347.903254773</v>
      </c>
      <c r="H29" s="11">
        <f t="shared" si="11"/>
        <v>0.1</v>
      </c>
      <c r="I29" s="12">
        <f t="shared" si="1"/>
        <v>31</v>
      </c>
      <c r="J29" s="13">
        <f t="shared" si="12"/>
        <v>5965.1484950004824</v>
      </c>
      <c r="K29" s="13">
        <f t="shared" si="2"/>
        <v>5965.15</v>
      </c>
      <c r="L29" s="13">
        <v>0</v>
      </c>
      <c r="M29" s="13">
        <f t="shared" si="14"/>
        <v>0</v>
      </c>
      <c r="N29" s="13">
        <f t="shared" si="15"/>
        <v>0</v>
      </c>
      <c r="O29" s="13">
        <v>0</v>
      </c>
      <c r="P29" s="13"/>
      <c r="Q29" s="13">
        <f t="shared" si="13"/>
        <v>208.33</v>
      </c>
      <c r="R29" s="13">
        <f t="shared" si="5"/>
        <v>5965.15</v>
      </c>
      <c r="S29" s="13">
        <f t="shared" si="6"/>
        <v>5965.15</v>
      </c>
      <c r="T29" s="13">
        <f t="shared" si="7"/>
        <v>708313.05325477303</v>
      </c>
      <c r="V29" s="24">
        <f t="shared" si="8"/>
        <v>-1.505E-3</v>
      </c>
    </row>
    <row r="30" spans="1:22" x14ac:dyDescent="0.25">
      <c r="A30" s="8">
        <f t="shared" si="9"/>
        <v>26</v>
      </c>
      <c r="B30" s="9">
        <v>43549</v>
      </c>
      <c r="C30" s="8" t="s">
        <v>11</v>
      </c>
      <c r="D30" s="8" t="s">
        <v>5</v>
      </c>
      <c r="E30" s="8" t="s">
        <v>11</v>
      </c>
      <c r="F30" s="8" t="s">
        <v>11</v>
      </c>
      <c r="G30" s="10">
        <f t="shared" si="10"/>
        <v>708313.05325477303</v>
      </c>
      <c r="H30" s="11">
        <f t="shared" si="11"/>
        <v>0.1</v>
      </c>
      <c r="I30" s="12">
        <f t="shared" si="1"/>
        <v>28</v>
      </c>
      <c r="J30" s="13">
        <f t="shared" si="12"/>
        <v>5433.6328761325058</v>
      </c>
      <c r="K30" s="13">
        <f t="shared" si="2"/>
        <v>5433.63</v>
      </c>
      <c r="L30" s="13">
        <v>0</v>
      </c>
      <c r="M30" s="13">
        <f t="shared" si="14"/>
        <v>0</v>
      </c>
      <c r="N30" s="13">
        <f t="shared" si="15"/>
        <v>0</v>
      </c>
      <c r="O30" s="13">
        <v>0</v>
      </c>
      <c r="P30" s="13"/>
      <c r="Q30" s="13">
        <f t="shared" si="13"/>
        <v>208.33</v>
      </c>
      <c r="R30" s="13">
        <f t="shared" si="5"/>
        <v>5433.63</v>
      </c>
      <c r="S30" s="13">
        <f t="shared" si="6"/>
        <v>5433.63</v>
      </c>
      <c r="T30" s="13">
        <f t="shared" si="7"/>
        <v>713746.68325477303</v>
      </c>
      <c r="V30" s="24">
        <f t="shared" si="8"/>
        <v>2.8761329999999999E-3</v>
      </c>
    </row>
    <row r="31" spans="1:22" x14ac:dyDescent="0.25">
      <c r="A31" s="8">
        <f t="shared" si="9"/>
        <v>27</v>
      </c>
      <c r="B31" s="9">
        <v>43580</v>
      </c>
      <c r="C31" s="8" t="s">
        <v>11</v>
      </c>
      <c r="D31" s="8" t="s">
        <v>5</v>
      </c>
      <c r="E31" s="8" t="s">
        <v>5</v>
      </c>
      <c r="F31" s="8" t="s">
        <v>5</v>
      </c>
      <c r="G31" s="10">
        <f t="shared" si="10"/>
        <v>713746.68325477303</v>
      </c>
      <c r="H31" s="11">
        <f t="shared" si="11"/>
        <v>0.1</v>
      </c>
      <c r="I31" s="12">
        <f t="shared" si="1"/>
        <v>31</v>
      </c>
      <c r="J31" s="13">
        <f t="shared" si="12"/>
        <v>6061.9610078858677</v>
      </c>
      <c r="K31" s="13">
        <f t="shared" si="2"/>
        <v>6061.96</v>
      </c>
      <c r="L31" s="13">
        <v>0</v>
      </c>
      <c r="M31" s="13">
        <f t="shared" si="14"/>
        <v>97935.706686306774</v>
      </c>
      <c r="N31" s="13">
        <f t="shared" si="15"/>
        <v>97935.706686306774</v>
      </c>
      <c r="O31" s="13">
        <v>0</v>
      </c>
      <c r="P31" s="13"/>
      <c r="Q31" s="13">
        <f t="shared" si="13"/>
        <v>208.33</v>
      </c>
      <c r="R31" s="13">
        <f t="shared" si="5"/>
        <v>6061.96</v>
      </c>
      <c r="S31" s="13">
        <f t="shared" si="6"/>
        <v>6061.96</v>
      </c>
      <c r="T31" s="13">
        <f t="shared" si="7"/>
        <v>621872.93656846625</v>
      </c>
      <c r="V31" s="24">
        <f t="shared" si="8"/>
        <v>1.0078859999999999E-3</v>
      </c>
    </row>
    <row r="32" spans="1:22" x14ac:dyDescent="0.25">
      <c r="A32" s="8">
        <f t="shared" si="9"/>
        <v>28</v>
      </c>
      <c r="B32" s="9">
        <v>43610</v>
      </c>
      <c r="C32" s="8" t="s">
        <v>11</v>
      </c>
      <c r="D32" s="8" t="s">
        <v>5</v>
      </c>
      <c r="E32" s="8" t="s">
        <v>11</v>
      </c>
      <c r="F32" s="8" t="s">
        <v>11</v>
      </c>
      <c r="G32" s="10">
        <f t="shared" si="10"/>
        <v>621872.93656846625</v>
      </c>
      <c r="H32" s="11">
        <f t="shared" si="11"/>
        <v>0.1</v>
      </c>
      <c r="I32" s="12">
        <f t="shared" si="1"/>
        <v>30</v>
      </c>
      <c r="J32" s="13">
        <f t="shared" si="12"/>
        <v>5111.2854180377772</v>
      </c>
      <c r="K32" s="13">
        <f t="shared" si="2"/>
        <v>5111.29</v>
      </c>
      <c r="L32" s="13">
        <v>0</v>
      </c>
      <c r="M32" s="13">
        <f t="shared" si="14"/>
        <v>0</v>
      </c>
      <c r="N32" s="13">
        <f t="shared" si="15"/>
        <v>0</v>
      </c>
      <c r="O32" s="13">
        <v>0</v>
      </c>
      <c r="P32" s="13"/>
      <c r="Q32" s="13">
        <f t="shared" si="13"/>
        <v>208.33</v>
      </c>
      <c r="R32" s="13">
        <f t="shared" si="5"/>
        <v>5111.29</v>
      </c>
      <c r="S32" s="13">
        <f t="shared" si="6"/>
        <v>5111.29</v>
      </c>
      <c r="T32" s="13">
        <f t="shared" si="7"/>
        <v>626984.22656846629</v>
      </c>
      <c r="V32" s="24">
        <f t="shared" si="8"/>
        <v>-4.5819620000000002E-3</v>
      </c>
    </row>
    <row r="33" spans="1:22" x14ac:dyDescent="0.25">
      <c r="A33" s="8">
        <f t="shared" si="9"/>
        <v>29</v>
      </c>
      <c r="B33" s="9">
        <v>43641</v>
      </c>
      <c r="C33" s="8" t="s">
        <v>11</v>
      </c>
      <c r="D33" s="8" t="s">
        <v>5</v>
      </c>
      <c r="E33" s="8" t="s">
        <v>11</v>
      </c>
      <c r="F33" s="8" t="s">
        <v>11</v>
      </c>
      <c r="G33" s="10">
        <f t="shared" si="10"/>
        <v>626984.22656846629</v>
      </c>
      <c r="H33" s="11">
        <f t="shared" si="11"/>
        <v>0.1</v>
      </c>
      <c r="I33" s="12">
        <f t="shared" si="1"/>
        <v>31</v>
      </c>
      <c r="J33" s="13">
        <f t="shared" si="12"/>
        <v>5325.0669313592207</v>
      </c>
      <c r="K33" s="13">
        <f t="shared" si="2"/>
        <v>5325.07</v>
      </c>
      <c r="L33" s="13">
        <v>0</v>
      </c>
      <c r="M33" s="13">
        <f t="shared" si="14"/>
        <v>0</v>
      </c>
      <c r="N33" s="13">
        <f t="shared" si="15"/>
        <v>0</v>
      </c>
      <c r="O33" s="13">
        <v>0</v>
      </c>
      <c r="P33" s="13"/>
      <c r="Q33" s="13">
        <f t="shared" si="13"/>
        <v>208.33</v>
      </c>
      <c r="R33" s="13">
        <f t="shared" si="5"/>
        <v>5325.07</v>
      </c>
      <c r="S33" s="13">
        <f t="shared" si="6"/>
        <v>5325.07</v>
      </c>
      <c r="T33" s="13">
        <f t="shared" si="7"/>
        <v>632309.29656846623</v>
      </c>
      <c r="V33" s="24">
        <f t="shared" si="8"/>
        <v>-3.068641E-3</v>
      </c>
    </row>
    <row r="34" spans="1:22" x14ac:dyDescent="0.25">
      <c r="A34" s="8">
        <f t="shared" si="9"/>
        <v>30</v>
      </c>
      <c r="B34" s="9">
        <v>43671</v>
      </c>
      <c r="C34" s="8" t="s">
        <v>11</v>
      </c>
      <c r="D34" s="8" t="s">
        <v>5</v>
      </c>
      <c r="E34" s="8" t="s">
        <v>5</v>
      </c>
      <c r="F34" s="8" t="s">
        <v>5</v>
      </c>
      <c r="G34" s="10">
        <f t="shared" si="10"/>
        <v>632309.29656846623</v>
      </c>
      <c r="H34" s="11">
        <f t="shared" si="11"/>
        <v>0.1</v>
      </c>
      <c r="I34" s="12">
        <f t="shared" si="1"/>
        <v>30</v>
      </c>
      <c r="J34" s="13">
        <f t="shared" si="12"/>
        <v>5197.0596428806402</v>
      </c>
      <c r="K34" s="13">
        <f t="shared" si="2"/>
        <v>5197.0600000000004</v>
      </c>
      <c r="L34" s="13">
        <v>0</v>
      </c>
      <c r="M34" s="13">
        <f t="shared" si="14"/>
        <v>97935.706686306774</v>
      </c>
      <c r="N34" s="13">
        <f t="shared" si="15"/>
        <v>97935.706686306774</v>
      </c>
      <c r="O34" s="13">
        <v>0</v>
      </c>
      <c r="P34" s="13"/>
      <c r="Q34" s="13">
        <f t="shared" si="13"/>
        <v>208.33</v>
      </c>
      <c r="R34" s="13">
        <f t="shared" si="5"/>
        <v>5197.0600000000004</v>
      </c>
      <c r="S34" s="13">
        <f t="shared" si="6"/>
        <v>5197.0600000000004</v>
      </c>
      <c r="T34" s="13">
        <f t="shared" si="7"/>
        <v>539570.64988215955</v>
      </c>
      <c r="V34" s="24">
        <f t="shared" si="8"/>
        <v>-3.5711899999999998E-4</v>
      </c>
    </row>
    <row r="35" spans="1:22" x14ac:dyDescent="0.25">
      <c r="A35" s="8">
        <f t="shared" si="9"/>
        <v>31</v>
      </c>
      <c r="B35" s="9">
        <v>43702</v>
      </c>
      <c r="C35" s="8" t="s">
        <v>11</v>
      </c>
      <c r="D35" s="8" t="s">
        <v>5</v>
      </c>
      <c r="E35" s="8" t="s">
        <v>11</v>
      </c>
      <c r="F35" s="8" t="s">
        <v>11</v>
      </c>
      <c r="G35" s="10">
        <f t="shared" si="10"/>
        <v>539570.64988215955</v>
      </c>
      <c r="H35" s="11">
        <f t="shared" si="11"/>
        <v>0.1</v>
      </c>
      <c r="I35" s="12">
        <f t="shared" si="1"/>
        <v>31</v>
      </c>
      <c r="J35" s="13">
        <f t="shared" si="12"/>
        <v>4582.6544774966014</v>
      </c>
      <c r="K35" s="13">
        <f t="shared" si="2"/>
        <v>4582.6499999999996</v>
      </c>
      <c r="L35" s="13">
        <v>0</v>
      </c>
      <c r="M35" s="13">
        <f t="shared" si="14"/>
        <v>0</v>
      </c>
      <c r="N35" s="13">
        <f t="shared" si="15"/>
        <v>0</v>
      </c>
      <c r="O35" s="13">
        <v>0</v>
      </c>
      <c r="P35" s="13"/>
      <c r="Q35" s="13">
        <f t="shared" si="13"/>
        <v>208.33</v>
      </c>
      <c r="R35" s="13">
        <f t="shared" si="5"/>
        <v>4582.6499999999996</v>
      </c>
      <c r="S35" s="13">
        <f t="shared" si="6"/>
        <v>4582.6499999999996</v>
      </c>
      <c r="T35" s="13">
        <f t="shared" si="7"/>
        <v>544153.29988215957</v>
      </c>
      <c r="V35" s="24">
        <f t="shared" si="8"/>
        <v>4.4774970000000004E-3</v>
      </c>
    </row>
    <row r="36" spans="1:22" x14ac:dyDescent="0.25">
      <c r="A36" s="8">
        <f t="shared" si="9"/>
        <v>32</v>
      </c>
      <c r="B36" s="9">
        <v>43733</v>
      </c>
      <c r="C36" s="8" t="s">
        <v>11</v>
      </c>
      <c r="D36" s="8" t="s">
        <v>5</v>
      </c>
      <c r="E36" s="8" t="s">
        <v>11</v>
      </c>
      <c r="F36" s="8" t="s">
        <v>11</v>
      </c>
      <c r="G36" s="10">
        <f t="shared" si="10"/>
        <v>544153.29988215957</v>
      </c>
      <c r="H36" s="11">
        <f t="shared" si="11"/>
        <v>0.1</v>
      </c>
      <c r="I36" s="12">
        <f t="shared" si="1"/>
        <v>31</v>
      </c>
      <c r="J36" s="13">
        <f t="shared" si="12"/>
        <v>4621.580449098904</v>
      </c>
      <c r="K36" s="13">
        <f t="shared" si="2"/>
        <v>4621.58</v>
      </c>
      <c r="L36" s="13">
        <v>0</v>
      </c>
      <c r="M36" s="13">
        <f t="shared" si="14"/>
        <v>0</v>
      </c>
      <c r="N36" s="13">
        <f t="shared" si="15"/>
        <v>0</v>
      </c>
      <c r="O36" s="13">
        <v>0</v>
      </c>
      <c r="P36" s="13"/>
      <c r="Q36" s="13">
        <f t="shared" si="13"/>
        <v>208.33</v>
      </c>
      <c r="R36" s="13">
        <f t="shared" si="5"/>
        <v>4621.58</v>
      </c>
      <c r="S36" s="13">
        <f t="shared" si="6"/>
        <v>4621.58</v>
      </c>
      <c r="T36" s="13">
        <f t="shared" si="7"/>
        <v>548774.87988215953</v>
      </c>
      <c r="V36" s="24">
        <f t="shared" si="8"/>
        <v>4.49099E-4</v>
      </c>
    </row>
    <row r="37" spans="1:22" x14ac:dyDescent="0.25">
      <c r="A37" s="8">
        <f t="shared" si="9"/>
        <v>33</v>
      </c>
      <c r="B37" s="9">
        <v>43763</v>
      </c>
      <c r="C37" s="8" t="s">
        <v>11</v>
      </c>
      <c r="D37" s="8" t="s">
        <v>5</v>
      </c>
      <c r="E37" s="8" t="s">
        <v>5</v>
      </c>
      <c r="F37" s="8" t="s">
        <v>5</v>
      </c>
      <c r="G37" s="10">
        <f t="shared" si="10"/>
        <v>548774.87988215953</v>
      </c>
      <c r="H37" s="11">
        <f t="shared" si="11"/>
        <v>0.1</v>
      </c>
      <c r="I37" s="12">
        <f t="shared" si="1"/>
        <v>30</v>
      </c>
      <c r="J37" s="13">
        <f t="shared" si="12"/>
        <v>4510.4789138838732</v>
      </c>
      <c r="K37" s="13">
        <f t="shared" si="2"/>
        <v>4510.4799999999996</v>
      </c>
      <c r="L37" s="13">
        <v>0</v>
      </c>
      <c r="M37" s="13">
        <f t="shared" si="14"/>
        <v>97935.706686306774</v>
      </c>
      <c r="N37" s="13">
        <f t="shared" si="15"/>
        <v>97935.706686306774</v>
      </c>
      <c r="O37" s="13">
        <v>0</v>
      </c>
      <c r="P37" s="13"/>
      <c r="Q37" s="13">
        <f t="shared" si="13"/>
        <v>208.33</v>
      </c>
      <c r="R37" s="13">
        <f t="shared" si="5"/>
        <v>4510.4799999999996</v>
      </c>
      <c r="S37" s="13">
        <f t="shared" si="6"/>
        <v>4510.4799999999996</v>
      </c>
      <c r="T37" s="13">
        <f t="shared" si="7"/>
        <v>455349.65319585276</v>
      </c>
      <c r="V37" s="24">
        <f t="shared" si="8"/>
        <v>-1.086116E-3</v>
      </c>
    </row>
    <row r="38" spans="1:22" x14ac:dyDescent="0.25">
      <c r="A38" s="8">
        <f t="shared" si="9"/>
        <v>34</v>
      </c>
      <c r="B38" s="9">
        <v>43794</v>
      </c>
      <c r="C38" s="8" t="s">
        <v>11</v>
      </c>
      <c r="D38" s="8" t="s">
        <v>5</v>
      </c>
      <c r="E38" s="8" t="s">
        <v>11</v>
      </c>
      <c r="F38" s="8" t="s">
        <v>11</v>
      </c>
      <c r="G38" s="10">
        <f t="shared" si="10"/>
        <v>455349.65319585276</v>
      </c>
      <c r="H38" s="11">
        <f t="shared" si="11"/>
        <v>0.1</v>
      </c>
      <c r="I38" s="12">
        <f t="shared" si="1"/>
        <v>31</v>
      </c>
      <c r="J38" s="13">
        <f t="shared" si="12"/>
        <v>3867.3521328076813</v>
      </c>
      <c r="K38" s="13">
        <f t="shared" si="2"/>
        <v>3867.35</v>
      </c>
      <c r="L38" s="13">
        <v>0</v>
      </c>
      <c r="M38" s="13">
        <f t="shared" si="14"/>
        <v>0</v>
      </c>
      <c r="N38" s="13">
        <f t="shared" si="15"/>
        <v>0</v>
      </c>
      <c r="O38" s="13">
        <v>0</v>
      </c>
      <c r="P38" s="13"/>
      <c r="Q38" s="13">
        <f t="shared" si="13"/>
        <v>208.33</v>
      </c>
      <c r="R38" s="13">
        <f t="shared" si="5"/>
        <v>3867.35</v>
      </c>
      <c r="S38" s="13">
        <f t="shared" si="6"/>
        <v>3867.35</v>
      </c>
      <c r="T38" s="13">
        <f t="shared" si="7"/>
        <v>459217.00319585274</v>
      </c>
      <c r="V38" s="24">
        <f t="shared" si="8"/>
        <v>2.1328079999999999E-3</v>
      </c>
    </row>
    <row r="39" spans="1:22" x14ac:dyDescent="0.25">
      <c r="A39" s="8">
        <f t="shared" si="9"/>
        <v>35</v>
      </c>
      <c r="B39" s="9">
        <v>43824</v>
      </c>
      <c r="C39" s="8" t="s">
        <v>11</v>
      </c>
      <c r="D39" s="8" t="s">
        <v>5</v>
      </c>
      <c r="E39" s="8" t="s">
        <v>11</v>
      </c>
      <c r="F39" s="8" t="s">
        <v>11</v>
      </c>
      <c r="G39" s="10">
        <f t="shared" si="10"/>
        <v>459217.00319585274</v>
      </c>
      <c r="H39" s="11">
        <f t="shared" si="11"/>
        <v>0.1</v>
      </c>
      <c r="I39" s="12">
        <f t="shared" si="1"/>
        <v>30</v>
      </c>
      <c r="J39" s="13">
        <f t="shared" si="12"/>
        <v>3774.3884604451459</v>
      </c>
      <c r="K39" s="13">
        <f t="shared" si="2"/>
        <v>3774.39</v>
      </c>
      <c r="L39" s="13">
        <v>0</v>
      </c>
      <c r="M39" s="13">
        <f t="shared" si="14"/>
        <v>0</v>
      </c>
      <c r="N39" s="13">
        <f t="shared" si="15"/>
        <v>0</v>
      </c>
      <c r="O39" s="13">
        <v>0</v>
      </c>
      <c r="P39" s="13"/>
      <c r="Q39" s="13">
        <f t="shared" si="13"/>
        <v>208.33</v>
      </c>
      <c r="R39" s="13">
        <f t="shared" si="5"/>
        <v>3774.39</v>
      </c>
      <c r="S39" s="13">
        <f t="shared" si="6"/>
        <v>3774.39</v>
      </c>
      <c r="T39" s="13">
        <f t="shared" si="7"/>
        <v>462991.39319585275</v>
      </c>
      <c r="V39" s="24">
        <f t="shared" si="8"/>
        <v>-1.539555E-3</v>
      </c>
    </row>
    <row r="40" spans="1:22" x14ac:dyDescent="0.25">
      <c r="A40" s="8">
        <f t="shared" si="9"/>
        <v>36</v>
      </c>
      <c r="B40" s="9">
        <v>43855</v>
      </c>
      <c r="C40" s="8" t="s">
        <v>11</v>
      </c>
      <c r="D40" s="8" t="s">
        <v>5</v>
      </c>
      <c r="E40" s="8" t="s">
        <v>5</v>
      </c>
      <c r="F40" s="8" t="s">
        <v>5</v>
      </c>
      <c r="G40" s="10">
        <f t="shared" si="10"/>
        <v>462991.39319585275</v>
      </c>
      <c r="H40" s="11">
        <f t="shared" si="11"/>
        <v>0.1</v>
      </c>
      <c r="I40" s="12">
        <f t="shared" si="1"/>
        <v>31</v>
      </c>
      <c r="J40" s="13">
        <f t="shared" si="12"/>
        <v>3932.25412868375</v>
      </c>
      <c r="K40" s="13">
        <f t="shared" si="2"/>
        <v>3932.25</v>
      </c>
      <c r="L40" s="13">
        <v>0</v>
      </c>
      <c r="M40" s="13">
        <f t="shared" si="14"/>
        <v>97935.706686306774</v>
      </c>
      <c r="N40" s="13">
        <f t="shared" si="15"/>
        <v>97935.706686306774</v>
      </c>
      <c r="O40" s="13">
        <v>0</v>
      </c>
      <c r="P40" s="13"/>
      <c r="Q40" s="13">
        <f t="shared" si="13"/>
        <v>208.33</v>
      </c>
      <c r="R40" s="13">
        <f t="shared" si="5"/>
        <v>3932.25</v>
      </c>
      <c r="S40" s="13">
        <f t="shared" si="6"/>
        <v>3932.25</v>
      </c>
      <c r="T40" s="13">
        <f t="shared" si="7"/>
        <v>368987.93650954601</v>
      </c>
      <c r="V40" s="24">
        <f t="shared" si="8"/>
        <v>4.1286839999999997E-3</v>
      </c>
    </row>
    <row r="41" spans="1:22" x14ac:dyDescent="0.25">
      <c r="A41" s="8">
        <f t="shared" si="9"/>
        <v>37</v>
      </c>
      <c r="B41" s="9">
        <v>43886</v>
      </c>
      <c r="C41" s="8" t="s">
        <v>11</v>
      </c>
      <c r="D41" s="8" t="s">
        <v>5</v>
      </c>
      <c r="E41" s="8" t="s">
        <v>11</v>
      </c>
      <c r="F41" s="8" t="s">
        <v>11</v>
      </c>
      <c r="G41" s="10">
        <f t="shared" si="10"/>
        <v>368987.93650954601</v>
      </c>
      <c r="H41" s="11">
        <f t="shared" si="11"/>
        <v>0.1</v>
      </c>
      <c r="I41" s="12">
        <f t="shared" si="1"/>
        <v>31</v>
      </c>
      <c r="J41" s="13">
        <f t="shared" si="12"/>
        <v>3133.8742743815146</v>
      </c>
      <c r="K41" s="13">
        <f t="shared" si="2"/>
        <v>3133.87</v>
      </c>
      <c r="L41" s="13">
        <v>0</v>
      </c>
      <c r="M41" s="13">
        <f t="shared" si="14"/>
        <v>0</v>
      </c>
      <c r="N41" s="13">
        <f t="shared" si="15"/>
        <v>0</v>
      </c>
      <c r="O41" s="13">
        <v>0</v>
      </c>
      <c r="P41" s="13"/>
      <c r="Q41" s="13">
        <f t="shared" si="13"/>
        <v>208.33</v>
      </c>
      <c r="R41" s="13">
        <f t="shared" si="5"/>
        <v>3133.87</v>
      </c>
      <c r="S41" s="13">
        <f t="shared" si="6"/>
        <v>3133.87</v>
      </c>
      <c r="T41" s="13">
        <f t="shared" si="7"/>
        <v>372121.806509546</v>
      </c>
      <c r="V41" s="24">
        <f t="shared" si="8"/>
        <v>4.2743820000000002E-3</v>
      </c>
    </row>
    <row r="42" spans="1:22" x14ac:dyDescent="0.25">
      <c r="A42" s="8">
        <f t="shared" si="9"/>
        <v>38</v>
      </c>
      <c r="B42" s="9">
        <v>43915</v>
      </c>
      <c r="C42" s="8" t="s">
        <v>11</v>
      </c>
      <c r="D42" s="8" t="s">
        <v>5</v>
      </c>
      <c r="E42" s="8" t="s">
        <v>11</v>
      </c>
      <c r="F42" s="8" t="s">
        <v>11</v>
      </c>
      <c r="G42" s="10">
        <f t="shared" si="10"/>
        <v>372121.806509546</v>
      </c>
      <c r="H42" s="11">
        <f t="shared" si="11"/>
        <v>0.1</v>
      </c>
      <c r="I42" s="12">
        <f t="shared" si="1"/>
        <v>29</v>
      </c>
      <c r="J42" s="13">
        <f t="shared" si="12"/>
        <v>2956.5884904852423</v>
      </c>
      <c r="K42" s="13">
        <f t="shared" si="2"/>
        <v>2956.59</v>
      </c>
      <c r="L42" s="13">
        <v>0</v>
      </c>
      <c r="M42" s="13">
        <f t="shared" si="14"/>
        <v>0</v>
      </c>
      <c r="N42" s="13">
        <f t="shared" si="15"/>
        <v>0</v>
      </c>
      <c r="O42" s="13">
        <v>0</v>
      </c>
      <c r="P42" s="13"/>
      <c r="Q42" s="13">
        <f t="shared" si="13"/>
        <v>208.33</v>
      </c>
      <c r="R42" s="13">
        <f t="shared" si="5"/>
        <v>2956.59</v>
      </c>
      <c r="S42" s="13">
        <f t="shared" si="6"/>
        <v>2956.59</v>
      </c>
      <c r="T42" s="13">
        <f t="shared" si="7"/>
        <v>375078.39650954603</v>
      </c>
      <c r="V42" s="24">
        <f t="shared" si="8"/>
        <v>-1.5095149999999999E-3</v>
      </c>
    </row>
    <row r="43" spans="1:22" x14ac:dyDescent="0.25">
      <c r="A43" s="8">
        <f t="shared" si="9"/>
        <v>39</v>
      </c>
      <c r="B43" s="9">
        <v>43946</v>
      </c>
      <c r="C43" s="8" t="s">
        <v>11</v>
      </c>
      <c r="D43" s="8" t="s">
        <v>5</v>
      </c>
      <c r="E43" s="8" t="s">
        <v>5</v>
      </c>
      <c r="F43" s="8" t="s">
        <v>5</v>
      </c>
      <c r="G43" s="10">
        <f t="shared" si="10"/>
        <v>375078.39650954603</v>
      </c>
      <c r="H43" s="11">
        <f t="shared" si="11"/>
        <v>0.1</v>
      </c>
      <c r="I43" s="12">
        <f t="shared" si="1"/>
        <v>31</v>
      </c>
      <c r="J43" s="13">
        <f t="shared" si="12"/>
        <v>3185.5958307030623</v>
      </c>
      <c r="K43" s="13">
        <f t="shared" si="2"/>
        <v>3185.6</v>
      </c>
      <c r="L43" s="13">
        <v>0</v>
      </c>
      <c r="M43" s="13">
        <f t="shared" si="14"/>
        <v>97935.706686306774</v>
      </c>
      <c r="N43" s="13">
        <f t="shared" si="15"/>
        <v>97935.706686306774</v>
      </c>
      <c r="O43" s="13">
        <v>0</v>
      </c>
      <c r="P43" s="13"/>
      <c r="Q43" s="13">
        <f t="shared" si="13"/>
        <v>208.33</v>
      </c>
      <c r="R43" s="13">
        <f t="shared" si="5"/>
        <v>3185.6</v>
      </c>
      <c r="S43" s="13">
        <f t="shared" si="6"/>
        <v>3185.6</v>
      </c>
      <c r="T43" s="13">
        <f t="shared" si="7"/>
        <v>280328.2898232392</v>
      </c>
      <c r="V43" s="24">
        <f t="shared" si="8"/>
        <v>-4.1692969999999998E-3</v>
      </c>
    </row>
    <row r="44" spans="1:22" x14ac:dyDescent="0.25">
      <c r="A44" s="8">
        <f t="shared" si="9"/>
        <v>40</v>
      </c>
      <c r="B44" s="9">
        <v>43976</v>
      </c>
      <c r="C44" s="8" t="s">
        <v>11</v>
      </c>
      <c r="D44" s="8" t="s">
        <v>5</v>
      </c>
      <c r="E44" s="8" t="s">
        <v>11</v>
      </c>
      <c r="F44" s="8" t="s">
        <v>11</v>
      </c>
      <c r="G44" s="10">
        <f t="shared" si="10"/>
        <v>280328.2898232392</v>
      </c>
      <c r="H44" s="11">
        <f t="shared" si="11"/>
        <v>0.1</v>
      </c>
      <c r="I44" s="12">
        <f t="shared" si="1"/>
        <v>30</v>
      </c>
      <c r="J44" s="13">
        <f t="shared" si="12"/>
        <v>2304.0639662364729</v>
      </c>
      <c r="K44" s="13">
        <f t="shared" si="2"/>
        <v>2304.06</v>
      </c>
      <c r="L44" s="13">
        <v>0</v>
      </c>
      <c r="M44" s="13">
        <f t="shared" si="14"/>
        <v>0</v>
      </c>
      <c r="N44" s="13">
        <f t="shared" si="15"/>
        <v>0</v>
      </c>
      <c r="O44" s="13">
        <v>0</v>
      </c>
      <c r="P44" s="13"/>
      <c r="Q44" s="13">
        <f t="shared" si="13"/>
        <v>208.33</v>
      </c>
      <c r="R44" s="13">
        <f t="shared" si="5"/>
        <v>2304.06</v>
      </c>
      <c r="S44" s="13">
        <f t="shared" si="6"/>
        <v>2304.06</v>
      </c>
      <c r="T44" s="13">
        <f t="shared" si="7"/>
        <v>282632.3498232392</v>
      </c>
      <c r="V44" s="24">
        <f t="shared" si="8"/>
        <v>3.9662359999999997E-3</v>
      </c>
    </row>
    <row r="45" spans="1:22" x14ac:dyDescent="0.25">
      <c r="A45" s="8">
        <f t="shared" si="9"/>
        <v>41</v>
      </c>
      <c r="B45" s="9">
        <v>44007</v>
      </c>
      <c r="C45" s="8" t="s">
        <v>11</v>
      </c>
      <c r="D45" s="8" t="s">
        <v>5</v>
      </c>
      <c r="E45" s="8" t="s">
        <v>11</v>
      </c>
      <c r="F45" s="8" t="s">
        <v>11</v>
      </c>
      <c r="G45" s="10">
        <f t="shared" si="10"/>
        <v>282632.3498232392</v>
      </c>
      <c r="H45" s="11">
        <f t="shared" si="11"/>
        <v>0.1</v>
      </c>
      <c r="I45" s="12">
        <f t="shared" si="1"/>
        <v>31</v>
      </c>
      <c r="J45" s="13">
        <f t="shared" si="12"/>
        <v>2400.443101721045</v>
      </c>
      <c r="K45" s="13">
        <f t="shared" si="2"/>
        <v>2400.44</v>
      </c>
      <c r="L45" s="13">
        <v>0</v>
      </c>
      <c r="M45" s="13">
        <f t="shared" si="14"/>
        <v>0</v>
      </c>
      <c r="N45" s="13">
        <f t="shared" si="15"/>
        <v>0</v>
      </c>
      <c r="O45" s="13">
        <v>0</v>
      </c>
      <c r="P45" s="13"/>
      <c r="Q45" s="13">
        <f t="shared" si="13"/>
        <v>208.33</v>
      </c>
      <c r="R45" s="13">
        <f t="shared" si="5"/>
        <v>2400.44</v>
      </c>
      <c r="S45" s="13">
        <f t="shared" si="6"/>
        <v>2400.44</v>
      </c>
      <c r="T45" s="13">
        <f t="shared" si="7"/>
        <v>285032.7898232392</v>
      </c>
      <c r="V45" s="24">
        <f t="shared" si="8"/>
        <v>3.101721E-3</v>
      </c>
    </row>
    <row r="46" spans="1:22" x14ac:dyDescent="0.25">
      <c r="A46" s="8">
        <f t="shared" si="9"/>
        <v>42</v>
      </c>
      <c r="B46" s="9">
        <v>44037</v>
      </c>
      <c r="C46" s="8" t="s">
        <v>11</v>
      </c>
      <c r="D46" s="8" t="s">
        <v>5</v>
      </c>
      <c r="E46" s="8" t="s">
        <v>5</v>
      </c>
      <c r="F46" s="8" t="s">
        <v>5</v>
      </c>
      <c r="G46" s="10">
        <f t="shared" si="10"/>
        <v>285032.7898232392</v>
      </c>
      <c r="H46" s="11">
        <f t="shared" si="11"/>
        <v>0.1</v>
      </c>
      <c r="I46" s="12">
        <f t="shared" si="1"/>
        <v>30</v>
      </c>
      <c r="J46" s="13">
        <f t="shared" si="12"/>
        <v>2342.7383605421442</v>
      </c>
      <c r="K46" s="13">
        <f t="shared" si="2"/>
        <v>2342.7399999999998</v>
      </c>
      <c r="L46" s="13">
        <v>0</v>
      </c>
      <c r="M46" s="13">
        <f t="shared" si="14"/>
        <v>97935.706686306774</v>
      </c>
      <c r="N46" s="13">
        <f t="shared" si="15"/>
        <v>97935.706686306774</v>
      </c>
      <c r="O46" s="13">
        <v>0</v>
      </c>
      <c r="P46" s="13"/>
      <c r="Q46" s="13">
        <f t="shared" si="13"/>
        <v>208.33</v>
      </c>
      <c r="R46" s="13">
        <f t="shared" si="5"/>
        <v>2342.7399999999998</v>
      </c>
      <c r="S46" s="13">
        <f t="shared" si="6"/>
        <v>2342.7399999999998</v>
      </c>
      <c r="T46" s="13">
        <f t="shared" si="7"/>
        <v>189439.82313693242</v>
      </c>
      <c r="V46" s="24">
        <f t="shared" si="8"/>
        <v>-1.6394580000000001E-3</v>
      </c>
    </row>
    <row r="47" spans="1:22" x14ac:dyDescent="0.25">
      <c r="A47" s="8">
        <f t="shared" si="9"/>
        <v>43</v>
      </c>
      <c r="B47" s="9">
        <v>44068</v>
      </c>
      <c r="C47" s="8" t="s">
        <v>11</v>
      </c>
      <c r="D47" s="8" t="s">
        <v>5</v>
      </c>
      <c r="E47" s="8" t="s">
        <v>11</v>
      </c>
      <c r="F47" s="8" t="s">
        <v>11</v>
      </c>
      <c r="G47" s="10">
        <f t="shared" si="10"/>
        <v>189439.82313693242</v>
      </c>
      <c r="H47" s="11">
        <f t="shared" si="11"/>
        <v>0.1</v>
      </c>
      <c r="I47" s="12">
        <f t="shared" si="1"/>
        <v>31</v>
      </c>
      <c r="J47" s="13">
        <f t="shared" si="12"/>
        <v>1608.9393241707412</v>
      </c>
      <c r="K47" s="13">
        <f t="shared" si="2"/>
        <v>1608.94</v>
      </c>
      <c r="L47" s="13">
        <v>0</v>
      </c>
      <c r="M47" s="13">
        <f t="shared" si="14"/>
        <v>0</v>
      </c>
      <c r="N47" s="13">
        <f t="shared" si="15"/>
        <v>0</v>
      </c>
      <c r="O47" s="13">
        <v>0</v>
      </c>
      <c r="P47" s="13"/>
      <c r="Q47" s="13">
        <f t="shared" si="13"/>
        <v>208.33</v>
      </c>
      <c r="R47" s="13">
        <f t="shared" si="5"/>
        <v>1608.94</v>
      </c>
      <c r="S47" s="13">
        <f t="shared" si="6"/>
        <v>1608.94</v>
      </c>
      <c r="T47" s="13">
        <f t="shared" si="7"/>
        <v>191048.76313693242</v>
      </c>
      <c r="V47" s="24">
        <f t="shared" si="8"/>
        <v>-6.7582899999999997E-4</v>
      </c>
    </row>
    <row r="48" spans="1:22" x14ac:dyDescent="0.25">
      <c r="A48" s="8">
        <f t="shared" si="9"/>
        <v>44</v>
      </c>
      <c r="B48" s="9">
        <v>44099</v>
      </c>
      <c r="C48" s="8" t="s">
        <v>11</v>
      </c>
      <c r="D48" s="8" t="s">
        <v>5</v>
      </c>
      <c r="E48" s="8" t="s">
        <v>11</v>
      </c>
      <c r="F48" s="8" t="s">
        <v>11</v>
      </c>
      <c r="G48" s="10">
        <f t="shared" si="10"/>
        <v>191048.76313693242</v>
      </c>
      <c r="H48" s="11">
        <f t="shared" si="11"/>
        <v>0.1</v>
      </c>
      <c r="I48" s="12">
        <f t="shared" si="1"/>
        <v>31</v>
      </c>
      <c r="J48" s="13">
        <f t="shared" si="12"/>
        <v>1622.6052576627549</v>
      </c>
      <c r="K48" s="13">
        <f t="shared" si="2"/>
        <v>1622.61</v>
      </c>
      <c r="L48" s="13">
        <v>0</v>
      </c>
      <c r="M48" s="13">
        <f t="shared" si="14"/>
        <v>0</v>
      </c>
      <c r="N48" s="13">
        <f t="shared" si="15"/>
        <v>0</v>
      </c>
      <c r="O48" s="13">
        <v>0</v>
      </c>
      <c r="P48" s="13"/>
      <c r="Q48" s="13">
        <f t="shared" si="13"/>
        <v>208.33</v>
      </c>
      <c r="R48" s="13">
        <f t="shared" si="5"/>
        <v>1622.61</v>
      </c>
      <c r="S48" s="13">
        <f t="shared" si="6"/>
        <v>1622.61</v>
      </c>
      <c r="T48" s="13">
        <f t="shared" si="7"/>
        <v>192671.37313693241</v>
      </c>
      <c r="V48" s="24">
        <f t="shared" si="8"/>
        <v>-4.7423370000000001E-3</v>
      </c>
    </row>
    <row r="49" spans="1:22" x14ac:dyDescent="0.25">
      <c r="A49" s="8">
        <f t="shared" si="9"/>
        <v>45</v>
      </c>
      <c r="B49" s="9">
        <v>44129</v>
      </c>
      <c r="C49" s="8" t="s">
        <v>11</v>
      </c>
      <c r="D49" s="8" t="s">
        <v>5</v>
      </c>
      <c r="E49" s="8" t="s">
        <v>5</v>
      </c>
      <c r="F49" s="8" t="s">
        <v>5</v>
      </c>
      <c r="G49" s="10">
        <f t="shared" si="10"/>
        <v>192671.37313693241</v>
      </c>
      <c r="H49" s="11">
        <f t="shared" si="11"/>
        <v>0.1</v>
      </c>
      <c r="I49" s="12">
        <f t="shared" si="1"/>
        <v>30</v>
      </c>
      <c r="J49" s="13">
        <f t="shared" si="12"/>
        <v>1583.5955848158692</v>
      </c>
      <c r="K49" s="13">
        <f t="shared" si="2"/>
        <v>1583.6</v>
      </c>
      <c r="L49" s="13">
        <v>0</v>
      </c>
      <c r="M49" s="13">
        <f t="shared" si="14"/>
        <v>97935.706686306774</v>
      </c>
      <c r="N49" s="13">
        <f t="shared" si="15"/>
        <v>97935.706686306774</v>
      </c>
      <c r="O49" s="13">
        <v>0</v>
      </c>
      <c r="P49" s="13"/>
      <c r="Q49" s="13">
        <f t="shared" si="13"/>
        <v>208.33</v>
      </c>
      <c r="R49" s="13">
        <f t="shared" si="5"/>
        <v>1583.6</v>
      </c>
      <c r="S49" s="13">
        <f t="shared" si="6"/>
        <v>1583.6</v>
      </c>
      <c r="T49" s="13">
        <f t="shared" si="7"/>
        <v>96319.266450625641</v>
      </c>
      <c r="V49" s="24">
        <f t="shared" si="8"/>
        <v>-4.4151839999999999E-3</v>
      </c>
    </row>
    <row r="50" spans="1:22" x14ac:dyDescent="0.25">
      <c r="A50" s="8">
        <f t="shared" si="9"/>
        <v>46</v>
      </c>
      <c r="B50" s="9">
        <v>44160</v>
      </c>
      <c r="C50" s="8" t="s">
        <v>11</v>
      </c>
      <c r="D50" s="8" t="s">
        <v>5</v>
      </c>
      <c r="E50" s="8" t="s">
        <v>11</v>
      </c>
      <c r="F50" s="8" t="s">
        <v>11</v>
      </c>
      <c r="G50" s="10">
        <f t="shared" si="10"/>
        <v>96319.266450625641</v>
      </c>
      <c r="H50" s="11">
        <f t="shared" si="11"/>
        <v>0.1</v>
      </c>
      <c r="I50" s="12">
        <f t="shared" si="1"/>
        <v>31</v>
      </c>
      <c r="J50" s="13">
        <f t="shared" si="12"/>
        <v>818.04962864323147</v>
      </c>
      <c r="K50" s="13">
        <f t="shared" si="2"/>
        <v>818.05</v>
      </c>
      <c r="L50" s="13">
        <v>0</v>
      </c>
      <c r="M50" s="13">
        <f t="shared" si="14"/>
        <v>0</v>
      </c>
      <c r="N50" s="13">
        <f t="shared" si="15"/>
        <v>0</v>
      </c>
      <c r="O50" s="13">
        <v>0</v>
      </c>
      <c r="P50" s="13"/>
      <c r="Q50" s="13">
        <f t="shared" si="13"/>
        <v>208.33</v>
      </c>
      <c r="R50" s="13">
        <f t="shared" si="5"/>
        <v>818.05</v>
      </c>
      <c r="S50" s="13">
        <f t="shared" si="6"/>
        <v>818.05</v>
      </c>
      <c r="T50" s="13">
        <f t="shared" si="7"/>
        <v>97137.316450625643</v>
      </c>
      <c r="V50" s="24">
        <f t="shared" si="8"/>
        <v>-3.71357E-4</v>
      </c>
    </row>
    <row r="51" spans="1:22" x14ac:dyDescent="0.25">
      <c r="A51" s="8">
        <f t="shared" si="9"/>
        <v>47</v>
      </c>
      <c r="B51" s="9">
        <v>44190</v>
      </c>
      <c r="C51" s="8" t="s">
        <v>11</v>
      </c>
      <c r="D51" s="8" t="s">
        <v>5</v>
      </c>
      <c r="E51" s="8" t="s">
        <v>11</v>
      </c>
      <c r="F51" s="8" t="s">
        <v>11</v>
      </c>
      <c r="G51" s="10">
        <f t="shared" si="10"/>
        <v>97137.316450625643</v>
      </c>
      <c r="H51" s="11">
        <f t="shared" si="11"/>
        <v>0.1</v>
      </c>
      <c r="I51" s="12">
        <f t="shared" si="1"/>
        <v>30</v>
      </c>
      <c r="J51" s="13">
        <f t="shared" si="12"/>
        <v>798.38853097690946</v>
      </c>
      <c r="K51" s="13">
        <f t="shared" si="2"/>
        <v>798.39</v>
      </c>
      <c r="L51" s="13">
        <v>0</v>
      </c>
      <c r="M51" s="13">
        <f t="shared" si="14"/>
        <v>0</v>
      </c>
      <c r="N51" s="13">
        <f t="shared" si="15"/>
        <v>0</v>
      </c>
      <c r="O51" s="13">
        <v>0</v>
      </c>
      <c r="P51" s="13"/>
      <c r="Q51" s="13">
        <f t="shared" si="13"/>
        <v>208.33</v>
      </c>
      <c r="R51" s="13">
        <f t="shared" si="5"/>
        <v>798.39</v>
      </c>
      <c r="S51" s="13">
        <f t="shared" si="6"/>
        <v>798.39</v>
      </c>
      <c r="T51" s="13">
        <f>T50-M51+O51+S51-P51</f>
        <v>97935.706450625643</v>
      </c>
      <c r="V51" s="24">
        <f t="shared" si="8"/>
        <v>-1.4690230000000001E-3</v>
      </c>
    </row>
    <row r="52" spans="1:22" x14ac:dyDescent="0.25">
      <c r="A52" s="8">
        <f t="shared" si="9"/>
        <v>48</v>
      </c>
      <c r="B52" s="9">
        <v>44221</v>
      </c>
      <c r="C52" s="8" t="s">
        <v>11</v>
      </c>
      <c r="D52" s="8" t="s">
        <v>5</v>
      </c>
      <c r="E52" s="8" t="s">
        <v>5</v>
      </c>
      <c r="F52" s="8" t="s">
        <v>5</v>
      </c>
      <c r="G52" s="10">
        <f t="shared" si="10"/>
        <v>97935.706450625643</v>
      </c>
      <c r="H52" s="11">
        <f t="shared" si="11"/>
        <v>0.1</v>
      </c>
      <c r="I52" s="12">
        <f t="shared" si="1"/>
        <v>31</v>
      </c>
      <c r="J52" s="13">
        <f t="shared" si="12"/>
        <v>831.78124329738216</v>
      </c>
      <c r="K52" s="13">
        <f t="shared" si="2"/>
        <v>831.78</v>
      </c>
      <c r="L52" s="13">
        <f>K52+R51-S51</f>
        <v>831.78000000000009</v>
      </c>
      <c r="M52" s="13">
        <f>T51</f>
        <v>97935.706450625643</v>
      </c>
      <c r="N52" s="13">
        <f t="shared" si="15"/>
        <v>98767.486450625642</v>
      </c>
      <c r="O52" s="13">
        <v>0</v>
      </c>
      <c r="P52" s="13"/>
      <c r="Q52" s="13">
        <f t="shared" si="13"/>
        <v>208.33</v>
      </c>
      <c r="R52" s="13">
        <f t="shared" si="5"/>
        <v>0</v>
      </c>
      <c r="S52" s="13">
        <f t="shared" si="6"/>
        <v>0</v>
      </c>
      <c r="T52" s="13">
        <f t="shared" si="7"/>
        <v>0</v>
      </c>
    </row>
    <row r="53" spans="1:22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6">
        <f>SUM(J3:J52)</f>
        <v>276471.23003335646</v>
      </c>
      <c r="K53" s="16"/>
      <c r="L53" s="16">
        <f>SUM(L3:L52)</f>
        <v>101242.73999999999</v>
      </c>
      <c r="M53" s="16">
        <f>SUM(M3:M52)</f>
        <v>1175228.48</v>
      </c>
      <c r="N53" s="16">
        <f>SUM(N3:N52)</f>
        <v>1276471.22</v>
      </c>
      <c r="O53" s="15"/>
      <c r="P53" s="15"/>
      <c r="Q53" s="16">
        <f>SUM(Q3:Q52)</f>
        <v>9999.8399999999983</v>
      </c>
      <c r="R53" s="15"/>
      <c r="S53" s="16">
        <f>SUM(S3:S52)</f>
        <v>175228.48</v>
      </c>
      <c r="T53" s="15"/>
    </row>
  </sheetData>
  <dataValidations count="2">
    <dataValidation type="list" allowBlank="1" showInputMessage="1" showErrorMessage="1" sqref="H1">
      <formula1>"PD,AD"</formula1>
    </dataValidation>
    <dataValidation type="list" allowBlank="1" showInputMessage="1" showErrorMessage="1" sqref="S1">
      <formula1>"DD, PS, FI, ET, NI"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</vt:vector>
  </TitlesOfParts>
  <Company>Pennant Technologies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Varma</dc:creator>
  <cp:lastModifiedBy>Pradeep Varma</cp:lastModifiedBy>
  <dcterms:created xsi:type="dcterms:W3CDTF">2010-12-13T08:50:41Z</dcterms:created>
  <dcterms:modified xsi:type="dcterms:W3CDTF">2017-03-30T17:20:10Z</dcterms:modified>
</cp:coreProperties>
</file>