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60" windowWidth="17550" windowHeight="5445" firstSheet="20" activeTab="20"/>
  </bookViews>
  <sheets>
    <sheet name="Schd_Original" sheetId="71" r:id="rId1"/>
    <sheet name="1" sheetId="36" r:id="rId2"/>
    <sheet name="2" sheetId="72" r:id="rId3"/>
    <sheet name="3" sheetId="74" r:id="rId4"/>
    <sheet name="4" sheetId="75" r:id="rId5"/>
    <sheet name="5" sheetId="78" r:id="rId6"/>
    <sheet name="6" sheetId="79" r:id="rId7"/>
    <sheet name="7" sheetId="80" r:id="rId8"/>
    <sheet name="8" sheetId="81" r:id="rId9"/>
    <sheet name="9" sheetId="82" r:id="rId10"/>
    <sheet name="10" sheetId="90" r:id="rId11"/>
    <sheet name="11" sheetId="91" r:id="rId12"/>
    <sheet name="12" sheetId="92" r:id="rId13"/>
    <sheet name="Schd_Pri_Original" sheetId="85" r:id="rId14"/>
    <sheet name="13" sheetId="86" r:id="rId15"/>
    <sheet name="14" sheetId="87" r:id="rId16"/>
    <sheet name="15" sheetId="88" r:id="rId17"/>
    <sheet name="16" sheetId="89" r:id="rId18"/>
    <sheet name="17" sheetId="93" r:id="rId19"/>
    <sheet name="18" sheetId="95" r:id="rId20"/>
    <sheet name="19" sheetId="94" r:id="rId21"/>
    <sheet name="20" sheetId="96" r:id="rId22"/>
    <sheet name="21" sheetId="97" r:id="rId23"/>
    <sheet name="22" sheetId="98" r:id="rId24"/>
    <sheet name="23" sheetId="99" r:id="rId25"/>
    <sheet name="24" sheetId="102" r:id="rId26"/>
    <sheet name="25" sheetId="103" r:id="rId27"/>
    <sheet name="26" sheetId="104" r:id="rId28"/>
    <sheet name="27" sheetId="105" r:id="rId29"/>
    <sheet name="28" sheetId="106" r:id="rId30"/>
    <sheet name="Schd_Original_WithGrace" sheetId="107" r:id="rId31"/>
    <sheet name="29" sheetId="108" r:id="rId32"/>
    <sheet name="30" sheetId="110" r:id="rId33"/>
    <sheet name="31" sheetId="111" r:id="rId34"/>
    <sheet name="32" sheetId="112" r:id="rId35"/>
    <sheet name="33" sheetId="113" r:id="rId36"/>
    <sheet name="34" sheetId="115" r:id="rId37"/>
    <sheet name="35" sheetId="117" r:id="rId38"/>
  </sheets>
  <calcPr calcId="145621"/>
</workbook>
</file>

<file path=xl/calcChain.xml><?xml version="1.0" encoding="utf-8"?>
<calcChain xmlns="http://schemas.openxmlformats.org/spreadsheetml/2006/main">
  <c r="R30" i="117" l="1"/>
  <c r="P30" i="117"/>
  <c r="H30" i="117"/>
  <c r="R29" i="117"/>
  <c r="P29" i="117"/>
  <c r="H29" i="117"/>
  <c r="R28" i="117"/>
  <c r="P28" i="117"/>
  <c r="H28" i="117"/>
  <c r="R27" i="117"/>
  <c r="P27" i="117"/>
  <c r="H27" i="117"/>
  <c r="R26" i="117"/>
  <c r="P26" i="117"/>
  <c r="H26" i="117"/>
  <c r="R25" i="117"/>
  <c r="P25" i="117"/>
  <c r="H25" i="117"/>
  <c r="R24" i="117"/>
  <c r="P24" i="117"/>
  <c r="H24" i="117"/>
  <c r="R23" i="117"/>
  <c r="P23" i="117"/>
  <c r="H23" i="117"/>
  <c r="R22" i="117"/>
  <c r="P22" i="117"/>
  <c r="H22" i="117"/>
  <c r="R21" i="117"/>
  <c r="P21" i="117"/>
  <c r="H21" i="117"/>
  <c r="R20" i="117"/>
  <c r="P20" i="117"/>
  <c r="H20" i="117"/>
  <c r="R19" i="117"/>
  <c r="P19" i="117"/>
  <c r="H19" i="117"/>
  <c r="R18" i="117"/>
  <c r="P18" i="117"/>
  <c r="H18" i="117"/>
  <c r="R17" i="117"/>
  <c r="P17" i="117"/>
  <c r="H17" i="117"/>
  <c r="R16" i="117"/>
  <c r="P16" i="117"/>
  <c r="H16" i="117"/>
  <c r="R15" i="117"/>
  <c r="P15" i="117"/>
  <c r="H15" i="117"/>
  <c r="R14" i="117"/>
  <c r="P14" i="117"/>
  <c r="H14" i="117"/>
  <c r="R13" i="117"/>
  <c r="P13" i="117"/>
  <c r="H13" i="117"/>
  <c r="R12" i="117"/>
  <c r="P12" i="117"/>
  <c r="H12" i="117"/>
  <c r="R11" i="117"/>
  <c r="P11" i="117"/>
  <c r="H11" i="117"/>
  <c r="R10" i="117"/>
  <c r="P10" i="117"/>
  <c r="H10" i="117"/>
  <c r="R9" i="117"/>
  <c r="P9" i="117"/>
  <c r="H9" i="117"/>
  <c r="R8" i="117"/>
  <c r="P8" i="117"/>
  <c r="H8" i="117"/>
  <c r="P7" i="117"/>
  <c r="M7" i="117"/>
  <c r="H7" i="117"/>
  <c r="A7" i="117"/>
  <c r="A8" i="117" s="1"/>
  <c r="A9" i="117" s="1"/>
  <c r="A10" i="117" s="1"/>
  <c r="A11" i="117" s="1"/>
  <c r="A12" i="117" s="1"/>
  <c r="A13" i="117" s="1"/>
  <c r="A14" i="117" s="1"/>
  <c r="A15" i="117" s="1"/>
  <c r="A16" i="117" s="1"/>
  <c r="A17" i="117" s="1"/>
  <c r="A18" i="117" s="1"/>
  <c r="A19" i="117" s="1"/>
  <c r="A20" i="117" s="1"/>
  <c r="A21" i="117" s="1"/>
  <c r="A22" i="117" s="1"/>
  <c r="A23" i="117" s="1"/>
  <c r="A24" i="117" s="1"/>
  <c r="A25" i="117" s="1"/>
  <c r="A26" i="117" s="1"/>
  <c r="A27" i="117" s="1"/>
  <c r="A28" i="117" s="1"/>
  <c r="A29" i="117" s="1"/>
  <c r="A30" i="117" s="1"/>
  <c r="P6" i="117"/>
  <c r="M6" i="117"/>
  <c r="H6" i="117"/>
  <c r="A6" i="117"/>
  <c r="R5" i="117"/>
  <c r="P5" i="117"/>
  <c r="H5" i="117"/>
  <c r="A5" i="117"/>
  <c r="R4" i="117"/>
  <c r="P4" i="117"/>
  <c r="M4" i="117"/>
  <c r="M8" i="117" s="1"/>
  <c r="H4" i="117"/>
  <c r="G4" i="117"/>
  <c r="G5" i="117" s="1"/>
  <c r="G6" i="117" s="1"/>
  <c r="G7" i="117" s="1"/>
  <c r="G8" i="117" s="1"/>
  <c r="G9" i="117" s="1"/>
  <c r="G10" i="117" s="1"/>
  <c r="G11" i="117" s="1"/>
  <c r="G12" i="117" s="1"/>
  <c r="G13" i="117" s="1"/>
  <c r="G14" i="117" s="1"/>
  <c r="G15" i="117" s="1"/>
  <c r="G16" i="117" s="1"/>
  <c r="G17" i="117" s="1"/>
  <c r="G18" i="117" s="1"/>
  <c r="G19" i="117" s="1"/>
  <c r="G20" i="117" s="1"/>
  <c r="G21" i="117" s="1"/>
  <c r="G22" i="117" s="1"/>
  <c r="G23" i="117" s="1"/>
  <c r="G24" i="117" s="1"/>
  <c r="G25" i="117" s="1"/>
  <c r="G26" i="117" s="1"/>
  <c r="G27" i="117" s="1"/>
  <c r="G28" i="117" s="1"/>
  <c r="G29" i="117" s="1"/>
  <c r="G30" i="117" s="1"/>
  <c r="F4" i="117"/>
  <c r="I4" i="117" s="1"/>
  <c r="S3" i="117"/>
  <c r="R3" i="117"/>
  <c r="M3" i="117"/>
  <c r="S1" i="117"/>
  <c r="M6" i="115"/>
  <c r="M7" i="115"/>
  <c r="R30" i="115"/>
  <c r="P30" i="115"/>
  <c r="H30" i="115"/>
  <c r="R29" i="115"/>
  <c r="P29" i="115"/>
  <c r="H29" i="115"/>
  <c r="R28" i="115"/>
  <c r="P28" i="115"/>
  <c r="H28" i="115"/>
  <c r="R27" i="115"/>
  <c r="P27" i="115"/>
  <c r="H27" i="115"/>
  <c r="R26" i="115"/>
  <c r="P26" i="115"/>
  <c r="H26" i="115"/>
  <c r="R25" i="115"/>
  <c r="P25" i="115"/>
  <c r="H25" i="115"/>
  <c r="R24" i="115"/>
  <c r="P24" i="115"/>
  <c r="H24" i="115"/>
  <c r="R23" i="115"/>
  <c r="P23" i="115"/>
  <c r="H23" i="115"/>
  <c r="R22" i="115"/>
  <c r="P22" i="115"/>
  <c r="H22" i="115"/>
  <c r="R21" i="115"/>
  <c r="P21" i="115"/>
  <c r="H21" i="115"/>
  <c r="R20" i="115"/>
  <c r="P20" i="115"/>
  <c r="H20" i="115"/>
  <c r="R19" i="115"/>
  <c r="P19" i="115"/>
  <c r="H19" i="115"/>
  <c r="R18" i="115"/>
  <c r="P18" i="115"/>
  <c r="H18" i="115"/>
  <c r="R17" i="115"/>
  <c r="P17" i="115"/>
  <c r="H17" i="115"/>
  <c r="R16" i="115"/>
  <c r="P16" i="115"/>
  <c r="H16" i="115"/>
  <c r="R15" i="115"/>
  <c r="P15" i="115"/>
  <c r="H15" i="115"/>
  <c r="R14" i="115"/>
  <c r="P14" i="115"/>
  <c r="H14" i="115"/>
  <c r="R13" i="115"/>
  <c r="P13" i="115"/>
  <c r="H13" i="115"/>
  <c r="R12" i="115"/>
  <c r="P12" i="115"/>
  <c r="H12" i="115"/>
  <c r="R11" i="115"/>
  <c r="P11" i="115"/>
  <c r="H11" i="115"/>
  <c r="R10" i="115"/>
  <c r="P10" i="115"/>
  <c r="H10" i="115"/>
  <c r="R9" i="115"/>
  <c r="P9" i="115"/>
  <c r="H9" i="115"/>
  <c r="R8" i="115"/>
  <c r="P8" i="115"/>
  <c r="H8" i="115"/>
  <c r="R7" i="115"/>
  <c r="P7" i="115"/>
  <c r="H7" i="115"/>
  <c r="R6" i="115"/>
  <c r="P6" i="115"/>
  <c r="H6" i="115"/>
  <c r="R5" i="115"/>
  <c r="P5" i="115"/>
  <c r="H5" i="115"/>
  <c r="G5" i="115"/>
  <c r="G6" i="115" s="1"/>
  <c r="G7" i="115" s="1"/>
  <c r="G8" i="115" s="1"/>
  <c r="G9" i="115" s="1"/>
  <c r="G10" i="115" s="1"/>
  <c r="G11" i="115" s="1"/>
  <c r="G12" i="115" s="1"/>
  <c r="G13" i="115" s="1"/>
  <c r="G14" i="115" s="1"/>
  <c r="G15" i="115" s="1"/>
  <c r="G16" i="115" s="1"/>
  <c r="G17" i="115" s="1"/>
  <c r="G18" i="115" s="1"/>
  <c r="G19" i="115" s="1"/>
  <c r="G20" i="115" s="1"/>
  <c r="G21" i="115" s="1"/>
  <c r="G22" i="115" s="1"/>
  <c r="G23" i="115" s="1"/>
  <c r="G24" i="115" s="1"/>
  <c r="G25" i="115" s="1"/>
  <c r="G26" i="115" s="1"/>
  <c r="G27" i="115" s="1"/>
  <c r="G28" i="115" s="1"/>
  <c r="G29" i="115" s="1"/>
  <c r="G30" i="115" s="1"/>
  <c r="A5" i="115"/>
  <c r="A6" i="115" s="1"/>
  <c r="A7" i="115" s="1"/>
  <c r="A8" i="115" s="1"/>
  <c r="A9" i="115" s="1"/>
  <c r="A10" i="115" s="1"/>
  <c r="A11" i="115" s="1"/>
  <c r="A12" i="115" s="1"/>
  <c r="A13" i="115" s="1"/>
  <c r="A14" i="115" s="1"/>
  <c r="A15" i="115" s="1"/>
  <c r="A16" i="115" s="1"/>
  <c r="A17" i="115" s="1"/>
  <c r="A18" i="115" s="1"/>
  <c r="A19" i="115" s="1"/>
  <c r="A20" i="115" s="1"/>
  <c r="A21" i="115" s="1"/>
  <c r="A22" i="115" s="1"/>
  <c r="A23" i="115" s="1"/>
  <c r="A24" i="115" s="1"/>
  <c r="A25" i="115" s="1"/>
  <c r="A26" i="115" s="1"/>
  <c r="A27" i="115" s="1"/>
  <c r="A28" i="115" s="1"/>
  <c r="A29" i="115" s="1"/>
  <c r="A30" i="115" s="1"/>
  <c r="R4" i="115"/>
  <c r="P4" i="115"/>
  <c r="M4" i="115"/>
  <c r="H4" i="115"/>
  <c r="G4" i="115"/>
  <c r="S3" i="115"/>
  <c r="F4" i="115" s="1"/>
  <c r="R3" i="115"/>
  <c r="M3" i="115"/>
  <c r="S1" i="115"/>
  <c r="U4" i="117" l="1"/>
  <c r="J4" i="117"/>
  <c r="K4" i="117" s="1"/>
  <c r="M9" i="117"/>
  <c r="Q4" i="117"/>
  <c r="P31" i="117"/>
  <c r="I4" i="115"/>
  <c r="P31" i="115"/>
  <c r="M8" i="115"/>
  <c r="P28" i="113"/>
  <c r="H28" i="113"/>
  <c r="G28" i="113"/>
  <c r="P27" i="113"/>
  <c r="H27" i="113"/>
  <c r="G27" i="113"/>
  <c r="A27" i="113"/>
  <c r="A28" i="113" s="1"/>
  <c r="M10" i="113"/>
  <c r="M11" i="113" s="1"/>
  <c r="M12" i="113" s="1"/>
  <c r="A11" i="113"/>
  <c r="A12" i="113" s="1"/>
  <c r="M10" i="117" l="1"/>
  <c r="L4" i="117"/>
  <c r="M9" i="115"/>
  <c r="J4" i="115"/>
  <c r="P26" i="113"/>
  <c r="H26" i="113"/>
  <c r="P25" i="113"/>
  <c r="H25" i="113"/>
  <c r="P24" i="113"/>
  <c r="H24" i="113"/>
  <c r="P23" i="113"/>
  <c r="H23" i="113"/>
  <c r="P22" i="113"/>
  <c r="H22" i="113"/>
  <c r="P21" i="113"/>
  <c r="H21" i="113"/>
  <c r="P20" i="113"/>
  <c r="H20" i="113"/>
  <c r="P19" i="113"/>
  <c r="H19" i="113"/>
  <c r="P18" i="113"/>
  <c r="H18" i="113"/>
  <c r="P17" i="113"/>
  <c r="H17" i="113"/>
  <c r="P16" i="113"/>
  <c r="H16" i="113"/>
  <c r="P15" i="113"/>
  <c r="H15" i="113"/>
  <c r="P14" i="113"/>
  <c r="H14" i="113"/>
  <c r="P13" i="113"/>
  <c r="M13" i="113"/>
  <c r="H13" i="113"/>
  <c r="A13" i="113"/>
  <c r="A14" i="113" s="1"/>
  <c r="A15" i="113" s="1"/>
  <c r="A16" i="113" s="1"/>
  <c r="A17" i="113" s="1"/>
  <c r="A18" i="113" s="1"/>
  <c r="A19" i="113" s="1"/>
  <c r="A20" i="113" s="1"/>
  <c r="A21" i="113" s="1"/>
  <c r="A22" i="113" s="1"/>
  <c r="A23" i="113" s="1"/>
  <c r="A24" i="113" s="1"/>
  <c r="A25" i="113" s="1"/>
  <c r="A26" i="113" s="1"/>
  <c r="P12" i="113"/>
  <c r="H12" i="113"/>
  <c r="P11" i="113"/>
  <c r="H11" i="113"/>
  <c r="P10" i="113"/>
  <c r="H10" i="113"/>
  <c r="P9" i="113"/>
  <c r="H9" i="113"/>
  <c r="R8" i="113"/>
  <c r="P8" i="113"/>
  <c r="K8" i="113"/>
  <c r="M8" i="113" s="1"/>
  <c r="H8" i="113"/>
  <c r="R7" i="113"/>
  <c r="P7" i="113"/>
  <c r="K7" i="113"/>
  <c r="M7" i="113" s="1"/>
  <c r="H7" i="113"/>
  <c r="P6" i="113"/>
  <c r="K6" i="113"/>
  <c r="M6" i="113" s="1"/>
  <c r="H6" i="113"/>
  <c r="R5" i="113"/>
  <c r="P5" i="113"/>
  <c r="K5" i="113"/>
  <c r="M5" i="113" s="1"/>
  <c r="H5" i="113"/>
  <c r="A5" i="113"/>
  <c r="A6" i="113" s="1"/>
  <c r="A7" i="113" s="1"/>
  <c r="A8" i="113" s="1"/>
  <c r="A9" i="113" s="1"/>
  <c r="R4" i="113"/>
  <c r="P4" i="113"/>
  <c r="K4" i="113"/>
  <c r="M4" i="113" s="1"/>
  <c r="H4" i="113"/>
  <c r="G4" i="113"/>
  <c r="G5" i="113" s="1"/>
  <c r="G6" i="113" s="1"/>
  <c r="G7" i="113" s="1"/>
  <c r="G8" i="113" s="1"/>
  <c r="G9" i="113" s="1"/>
  <c r="G10" i="113" s="1"/>
  <c r="G11" i="113" s="1"/>
  <c r="G12" i="113" s="1"/>
  <c r="G13" i="113" s="1"/>
  <c r="G14" i="113" s="1"/>
  <c r="G15" i="113" s="1"/>
  <c r="G16" i="113" s="1"/>
  <c r="G17" i="113" s="1"/>
  <c r="G18" i="113" s="1"/>
  <c r="G19" i="113" s="1"/>
  <c r="G20" i="113" s="1"/>
  <c r="G21" i="113" s="1"/>
  <c r="G22" i="113" s="1"/>
  <c r="G23" i="113" s="1"/>
  <c r="G24" i="113" s="1"/>
  <c r="G25" i="113" s="1"/>
  <c r="G26" i="113" s="1"/>
  <c r="F4" i="113"/>
  <c r="S3" i="113"/>
  <c r="S4" i="113" s="1"/>
  <c r="F5" i="113" s="1"/>
  <c r="R3" i="113"/>
  <c r="M3" i="113"/>
  <c r="S1" i="113"/>
  <c r="S4" i="117" l="1"/>
  <c r="M11" i="117"/>
  <c r="K4" i="115"/>
  <c r="Q4" i="115" s="1"/>
  <c r="U4" i="115"/>
  <c r="M10" i="115"/>
  <c r="I4" i="113"/>
  <c r="J4" i="113" s="1"/>
  <c r="Q4" i="113" s="1"/>
  <c r="P29" i="113"/>
  <c r="S5" i="113"/>
  <c r="M14" i="113"/>
  <c r="P25" i="112"/>
  <c r="H25" i="112"/>
  <c r="P24" i="112"/>
  <c r="H24" i="112"/>
  <c r="P23" i="112"/>
  <c r="H23" i="112"/>
  <c r="P22" i="112"/>
  <c r="H22" i="112"/>
  <c r="P21" i="112"/>
  <c r="H21" i="112"/>
  <c r="P20" i="112"/>
  <c r="H20" i="112"/>
  <c r="P19" i="112"/>
  <c r="H19" i="112"/>
  <c r="P18" i="112"/>
  <c r="H18" i="112"/>
  <c r="P17" i="112"/>
  <c r="H17" i="112"/>
  <c r="P16" i="112"/>
  <c r="H16" i="112"/>
  <c r="P15" i="112"/>
  <c r="H15" i="112"/>
  <c r="P14" i="112"/>
  <c r="H14" i="112"/>
  <c r="P13" i="112"/>
  <c r="H13" i="112"/>
  <c r="P12" i="112"/>
  <c r="H12" i="112"/>
  <c r="P11" i="112"/>
  <c r="H11" i="112"/>
  <c r="P10" i="112"/>
  <c r="H10" i="112"/>
  <c r="A10" i="112"/>
  <c r="A11" i="112" s="1"/>
  <c r="A12" i="112" s="1"/>
  <c r="A13" i="112" s="1"/>
  <c r="A14" i="112" s="1"/>
  <c r="A15" i="112" s="1"/>
  <c r="A16" i="112" s="1"/>
  <c r="A17" i="112" s="1"/>
  <c r="A18" i="112" s="1"/>
  <c r="A19" i="112" s="1"/>
  <c r="A20" i="112" s="1"/>
  <c r="A21" i="112" s="1"/>
  <c r="A22" i="112" s="1"/>
  <c r="A23" i="112" s="1"/>
  <c r="A24" i="112" s="1"/>
  <c r="A25" i="112" s="1"/>
  <c r="P9" i="112"/>
  <c r="H9" i="112"/>
  <c r="A9" i="112"/>
  <c r="P8" i="112"/>
  <c r="M8" i="112"/>
  <c r="M9" i="112" s="1"/>
  <c r="M10" i="112" s="1"/>
  <c r="H8" i="112"/>
  <c r="P7" i="112"/>
  <c r="H7" i="112"/>
  <c r="P6" i="112"/>
  <c r="M6" i="112"/>
  <c r="K6" i="112"/>
  <c r="H6" i="112"/>
  <c r="A6" i="112"/>
  <c r="A7" i="112" s="1"/>
  <c r="R5" i="112"/>
  <c r="P5" i="112"/>
  <c r="P26" i="112" s="1"/>
  <c r="K5" i="112"/>
  <c r="M5" i="112" s="1"/>
  <c r="H5" i="112"/>
  <c r="A5" i="112"/>
  <c r="S4" i="112"/>
  <c r="S5" i="112" s="1"/>
  <c r="R4" i="112"/>
  <c r="P4" i="112"/>
  <c r="M4" i="112"/>
  <c r="K4" i="112"/>
  <c r="H4" i="112"/>
  <c r="G4" i="112"/>
  <c r="G5" i="112" s="1"/>
  <c r="G6" i="112" s="1"/>
  <c r="G7" i="112" s="1"/>
  <c r="G8" i="112" s="1"/>
  <c r="G9" i="112" s="1"/>
  <c r="G10" i="112" s="1"/>
  <c r="G11" i="112" s="1"/>
  <c r="G12" i="112" s="1"/>
  <c r="G13" i="112" s="1"/>
  <c r="G14" i="112" s="1"/>
  <c r="G15" i="112" s="1"/>
  <c r="G16" i="112" s="1"/>
  <c r="G17" i="112" s="1"/>
  <c r="G18" i="112" s="1"/>
  <c r="G19" i="112" s="1"/>
  <c r="G20" i="112" s="1"/>
  <c r="G21" i="112" s="1"/>
  <c r="G22" i="112" s="1"/>
  <c r="G23" i="112" s="1"/>
  <c r="G24" i="112" s="1"/>
  <c r="G25" i="112" s="1"/>
  <c r="F4" i="112"/>
  <c r="S3" i="112"/>
  <c r="R3" i="112"/>
  <c r="M3" i="112"/>
  <c r="S1" i="112"/>
  <c r="P29" i="111"/>
  <c r="H29" i="111"/>
  <c r="P28" i="111"/>
  <c r="H28" i="111"/>
  <c r="P27" i="111"/>
  <c r="H27" i="111"/>
  <c r="P26" i="111"/>
  <c r="H26" i="111"/>
  <c r="P25" i="111"/>
  <c r="H25" i="111"/>
  <c r="P24" i="111"/>
  <c r="H24" i="111"/>
  <c r="P23" i="111"/>
  <c r="H23" i="111"/>
  <c r="P22" i="111"/>
  <c r="H22" i="111"/>
  <c r="P21" i="111"/>
  <c r="H21" i="111"/>
  <c r="P20" i="111"/>
  <c r="H20" i="111"/>
  <c r="P19" i="111"/>
  <c r="H19" i="111"/>
  <c r="P18" i="111"/>
  <c r="H18" i="111"/>
  <c r="P17" i="111"/>
  <c r="H17" i="111"/>
  <c r="P16" i="111"/>
  <c r="H16" i="111"/>
  <c r="P15" i="111"/>
  <c r="H15" i="111"/>
  <c r="P14" i="111"/>
  <c r="H14" i="111"/>
  <c r="P13" i="111"/>
  <c r="H13" i="111"/>
  <c r="A13" i="111"/>
  <c r="A14" i="111" s="1"/>
  <c r="A15" i="111" s="1"/>
  <c r="A16" i="111" s="1"/>
  <c r="A17" i="111" s="1"/>
  <c r="A18" i="111" s="1"/>
  <c r="A19" i="111" s="1"/>
  <c r="A20" i="111" s="1"/>
  <c r="A21" i="111" s="1"/>
  <c r="A22" i="111" s="1"/>
  <c r="A23" i="111" s="1"/>
  <c r="A24" i="111" s="1"/>
  <c r="A25" i="111" s="1"/>
  <c r="A26" i="111" s="1"/>
  <c r="A27" i="111" s="1"/>
  <c r="A28" i="111" s="1"/>
  <c r="A29" i="111" s="1"/>
  <c r="P12" i="111"/>
  <c r="M12" i="111"/>
  <c r="M13" i="111" s="1"/>
  <c r="H12" i="111"/>
  <c r="P11" i="111"/>
  <c r="H11" i="111"/>
  <c r="R10" i="111"/>
  <c r="P10" i="111"/>
  <c r="M10" i="111"/>
  <c r="K10" i="111"/>
  <c r="H10" i="111"/>
  <c r="P9" i="111"/>
  <c r="M9" i="111"/>
  <c r="K9" i="111"/>
  <c r="H9" i="111"/>
  <c r="R8" i="111"/>
  <c r="P8" i="111"/>
  <c r="K8" i="111"/>
  <c r="M8" i="111" s="1"/>
  <c r="H8" i="111"/>
  <c r="R7" i="111"/>
  <c r="P7" i="111"/>
  <c r="M7" i="111"/>
  <c r="K7" i="111"/>
  <c r="H7" i="111"/>
  <c r="A7" i="111"/>
  <c r="A8" i="111" s="1"/>
  <c r="A9" i="111" s="1"/>
  <c r="P6" i="111"/>
  <c r="K6" i="111"/>
  <c r="M6" i="111" s="1"/>
  <c r="H6" i="111"/>
  <c r="A6" i="111"/>
  <c r="R5" i="111"/>
  <c r="P5" i="111"/>
  <c r="K5" i="111"/>
  <c r="M5" i="111" s="1"/>
  <c r="H5" i="111"/>
  <c r="G5" i="111"/>
  <c r="G6" i="111" s="1"/>
  <c r="G7" i="111" s="1"/>
  <c r="G8" i="111" s="1"/>
  <c r="G9" i="111" s="1"/>
  <c r="G10" i="111" s="1"/>
  <c r="G11" i="111" s="1"/>
  <c r="G12" i="111" s="1"/>
  <c r="G13" i="111" s="1"/>
  <c r="G14" i="111" s="1"/>
  <c r="G15" i="111" s="1"/>
  <c r="G16" i="111" s="1"/>
  <c r="G17" i="111" s="1"/>
  <c r="G18" i="111" s="1"/>
  <c r="G19" i="111" s="1"/>
  <c r="G20" i="111" s="1"/>
  <c r="G21" i="111" s="1"/>
  <c r="G22" i="111" s="1"/>
  <c r="G23" i="111" s="1"/>
  <c r="G24" i="111" s="1"/>
  <c r="G25" i="111" s="1"/>
  <c r="G26" i="111" s="1"/>
  <c r="G27" i="111" s="1"/>
  <c r="G28" i="111" s="1"/>
  <c r="G29" i="111" s="1"/>
  <c r="A5" i="111"/>
  <c r="R4" i="111"/>
  <c r="S4" i="111" s="1"/>
  <c r="P4" i="111"/>
  <c r="K4" i="111"/>
  <c r="H4" i="111"/>
  <c r="G4" i="111"/>
  <c r="S3" i="111"/>
  <c r="F4" i="111" s="1"/>
  <c r="R3" i="111"/>
  <c r="M3" i="111"/>
  <c r="S1" i="111"/>
  <c r="M8" i="110"/>
  <c r="A9" i="110"/>
  <c r="A10" i="110" s="1"/>
  <c r="A11" i="110" s="1"/>
  <c r="A12" i="110" s="1"/>
  <c r="A13" i="110" s="1"/>
  <c r="A14" i="110" s="1"/>
  <c r="A15" i="110" s="1"/>
  <c r="A16" i="110" s="1"/>
  <c r="A17" i="110" s="1"/>
  <c r="A18" i="110" s="1"/>
  <c r="A19" i="110" s="1"/>
  <c r="A20" i="110" s="1"/>
  <c r="A21" i="110" s="1"/>
  <c r="A22" i="110" s="1"/>
  <c r="A23" i="110" s="1"/>
  <c r="A24" i="110" s="1"/>
  <c r="A25" i="110" s="1"/>
  <c r="P9" i="110"/>
  <c r="H9" i="110"/>
  <c r="P8" i="110"/>
  <c r="H8" i="110"/>
  <c r="P25" i="110"/>
  <c r="H25" i="110"/>
  <c r="P24" i="110"/>
  <c r="H24" i="110"/>
  <c r="P23" i="110"/>
  <c r="H23" i="110"/>
  <c r="P22" i="110"/>
  <c r="H22" i="110"/>
  <c r="P21" i="110"/>
  <c r="H21" i="110"/>
  <c r="P20" i="110"/>
  <c r="H20" i="110"/>
  <c r="P19" i="110"/>
  <c r="H19" i="110"/>
  <c r="P18" i="110"/>
  <c r="H18" i="110"/>
  <c r="P17" i="110"/>
  <c r="H17" i="110"/>
  <c r="P16" i="110"/>
  <c r="H16" i="110"/>
  <c r="P15" i="110"/>
  <c r="H15" i="110"/>
  <c r="P14" i="110"/>
  <c r="H14" i="110"/>
  <c r="P13" i="110"/>
  <c r="H13" i="110"/>
  <c r="P12" i="110"/>
  <c r="H12" i="110"/>
  <c r="P11" i="110"/>
  <c r="H11" i="110"/>
  <c r="P10" i="110"/>
  <c r="H10" i="110"/>
  <c r="P7" i="110"/>
  <c r="H7" i="110"/>
  <c r="P6" i="110"/>
  <c r="K6" i="110"/>
  <c r="M6" i="110" s="1"/>
  <c r="H6" i="110"/>
  <c r="R5" i="110"/>
  <c r="P5" i="110"/>
  <c r="K5" i="110"/>
  <c r="M5" i="110" s="1"/>
  <c r="H5" i="110"/>
  <c r="A5" i="110"/>
  <c r="A6" i="110" s="1"/>
  <c r="A7" i="110" s="1"/>
  <c r="R4" i="110"/>
  <c r="P4" i="110"/>
  <c r="K4" i="110"/>
  <c r="M4" i="110" s="1"/>
  <c r="H4" i="110"/>
  <c r="G4" i="110"/>
  <c r="G5" i="110" s="1"/>
  <c r="G6" i="110" s="1"/>
  <c r="G7" i="110" s="1"/>
  <c r="G8" i="110" s="1"/>
  <c r="G9" i="110" s="1"/>
  <c r="S3" i="110"/>
  <c r="F4" i="110" s="1"/>
  <c r="R3" i="110"/>
  <c r="M3" i="110"/>
  <c r="S1" i="110"/>
  <c r="M12" i="108"/>
  <c r="M13" i="108" s="1"/>
  <c r="K11" i="108"/>
  <c r="K10" i="108"/>
  <c r="P9" i="108"/>
  <c r="H9" i="108"/>
  <c r="R8" i="108"/>
  <c r="P8" i="108"/>
  <c r="K8" i="108"/>
  <c r="M8" i="108" s="1"/>
  <c r="H8" i="108"/>
  <c r="R7" i="108"/>
  <c r="P7" i="108"/>
  <c r="K7" i="108"/>
  <c r="M7" i="108" s="1"/>
  <c r="H7" i="108"/>
  <c r="P6" i="108"/>
  <c r="K6" i="108"/>
  <c r="M6" i="108" s="1"/>
  <c r="H6" i="108"/>
  <c r="R5" i="108"/>
  <c r="P5" i="108"/>
  <c r="K5" i="108"/>
  <c r="M5" i="108" s="1"/>
  <c r="H5" i="108"/>
  <c r="R4" i="108"/>
  <c r="P4" i="108"/>
  <c r="K4" i="108"/>
  <c r="M4" i="108" s="1"/>
  <c r="H4" i="108"/>
  <c r="I4" i="108" s="1"/>
  <c r="J4" i="108" s="1"/>
  <c r="Q4" i="108" s="1"/>
  <c r="G4" i="108"/>
  <c r="G5" i="108" s="1"/>
  <c r="G6" i="108" s="1"/>
  <c r="G7" i="108" s="1"/>
  <c r="G8" i="108" s="1"/>
  <c r="G9" i="108" s="1"/>
  <c r="G10" i="108" s="1"/>
  <c r="G11" i="108" s="1"/>
  <c r="G12" i="108" s="1"/>
  <c r="G13" i="108" s="1"/>
  <c r="G14" i="108" s="1"/>
  <c r="G15" i="108" s="1"/>
  <c r="G16" i="108" s="1"/>
  <c r="G17" i="108" s="1"/>
  <c r="G18" i="108" s="1"/>
  <c r="G19" i="108" s="1"/>
  <c r="G20" i="108" s="1"/>
  <c r="G21" i="108" s="1"/>
  <c r="G22" i="108" s="1"/>
  <c r="G23" i="108" s="1"/>
  <c r="G24" i="108" s="1"/>
  <c r="G25" i="108" s="1"/>
  <c r="G26" i="108" s="1"/>
  <c r="G27" i="108" s="1"/>
  <c r="G28" i="108" s="1"/>
  <c r="G29" i="108" s="1"/>
  <c r="F4" i="108"/>
  <c r="K8" i="107"/>
  <c r="K7" i="107"/>
  <c r="K6" i="107"/>
  <c r="K5" i="107"/>
  <c r="K4" i="107"/>
  <c r="P12" i="108"/>
  <c r="H12" i="108"/>
  <c r="P11" i="108"/>
  <c r="H11" i="108"/>
  <c r="P10" i="108"/>
  <c r="H10" i="108"/>
  <c r="P29" i="108"/>
  <c r="H29" i="108"/>
  <c r="P28" i="108"/>
  <c r="H28" i="108"/>
  <c r="P27" i="108"/>
  <c r="H27" i="108"/>
  <c r="P26" i="108"/>
  <c r="H26" i="108"/>
  <c r="P25" i="108"/>
  <c r="H25" i="108"/>
  <c r="P24" i="108"/>
  <c r="H24" i="108"/>
  <c r="P23" i="108"/>
  <c r="H23" i="108"/>
  <c r="P22" i="108"/>
  <c r="H22" i="108"/>
  <c r="P21" i="108"/>
  <c r="H21" i="108"/>
  <c r="P20" i="108"/>
  <c r="H20" i="108"/>
  <c r="P19" i="108"/>
  <c r="H19" i="108"/>
  <c r="P18" i="108"/>
  <c r="H18" i="108"/>
  <c r="P17" i="108"/>
  <c r="H17" i="108"/>
  <c r="P16" i="108"/>
  <c r="H16" i="108"/>
  <c r="P15" i="108"/>
  <c r="H15" i="108"/>
  <c r="P14" i="108"/>
  <c r="H14" i="108"/>
  <c r="P13" i="108"/>
  <c r="H13" i="108"/>
  <c r="A13" i="108"/>
  <c r="A14" i="108" s="1"/>
  <c r="A15" i="108" s="1"/>
  <c r="A16" i="108" s="1"/>
  <c r="A17" i="108" s="1"/>
  <c r="A18" i="108" s="1"/>
  <c r="A19" i="108" s="1"/>
  <c r="A20" i="108" s="1"/>
  <c r="A21" i="108" s="1"/>
  <c r="A22" i="108" s="1"/>
  <c r="A23" i="108" s="1"/>
  <c r="A24" i="108" s="1"/>
  <c r="A25" i="108" s="1"/>
  <c r="A26" i="108" s="1"/>
  <c r="A27" i="108" s="1"/>
  <c r="A28" i="108" s="1"/>
  <c r="A29" i="108" s="1"/>
  <c r="A5" i="108"/>
  <c r="A6" i="108" s="1"/>
  <c r="A7" i="108" s="1"/>
  <c r="A8" i="108" s="1"/>
  <c r="A9" i="108" s="1"/>
  <c r="S3" i="108"/>
  <c r="R3" i="108"/>
  <c r="M3" i="108"/>
  <c r="S1" i="108"/>
  <c r="M10" i="107"/>
  <c r="P27" i="107"/>
  <c r="H27" i="107"/>
  <c r="P26" i="107"/>
  <c r="H26" i="107"/>
  <c r="P25" i="107"/>
  <c r="H25" i="107"/>
  <c r="P24" i="107"/>
  <c r="H24" i="107"/>
  <c r="P23" i="107"/>
  <c r="H23" i="107"/>
  <c r="P22" i="107"/>
  <c r="H22" i="107"/>
  <c r="P21" i="107"/>
  <c r="H21" i="107"/>
  <c r="P20" i="107"/>
  <c r="H20" i="107"/>
  <c r="P19" i="107"/>
  <c r="H19" i="107"/>
  <c r="P18" i="107"/>
  <c r="H18" i="107"/>
  <c r="P17" i="107"/>
  <c r="H17" i="107"/>
  <c r="P16" i="107"/>
  <c r="H16" i="107"/>
  <c r="P15" i="107"/>
  <c r="H15" i="107"/>
  <c r="P14" i="107"/>
  <c r="H14" i="107"/>
  <c r="P13" i="107"/>
  <c r="H13" i="107"/>
  <c r="P12" i="107"/>
  <c r="H12" i="107"/>
  <c r="P11" i="107"/>
  <c r="H11" i="107"/>
  <c r="P10" i="107"/>
  <c r="H10" i="107"/>
  <c r="P9" i="107"/>
  <c r="H9" i="107"/>
  <c r="P8" i="107"/>
  <c r="H8" i="107"/>
  <c r="P7" i="107"/>
  <c r="H7" i="107"/>
  <c r="P6" i="107"/>
  <c r="H6" i="107"/>
  <c r="P5" i="107"/>
  <c r="P28" i="107" s="1"/>
  <c r="H5" i="107"/>
  <c r="A5" i="107"/>
  <c r="A6" i="107" s="1"/>
  <c r="A7" i="107" s="1"/>
  <c r="A8" i="107" s="1"/>
  <c r="A9" i="107" s="1"/>
  <c r="A11" i="107" s="1"/>
  <c r="A12" i="107" s="1"/>
  <c r="A13" i="107" s="1"/>
  <c r="A14" i="107" s="1"/>
  <c r="A15" i="107" s="1"/>
  <c r="A16" i="107" s="1"/>
  <c r="A17" i="107" s="1"/>
  <c r="A18" i="107" s="1"/>
  <c r="A19" i="107" s="1"/>
  <c r="A20" i="107" s="1"/>
  <c r="A21" i="107" s="1"/>
  <c r="A22" i="107" s="1"/>
  <c r="A23" i="107" s="1"/>
  <c r="A24" i="107" s="1"/>
  <c r="A25" i="107" s="1"/>
  <c r="A26" i="107" s="1"/>
  <c r="A27" i="107" s="1"/>
  <c r="P4" i="107"/>
  <c r="H4" i="107"/>
  <c r="G4" i="107"/>
  <c r="G5" i="107" s="1"/>
  <c r="G6" i="107" s="1"/>
  <c r="G7" i="107" s="1"/>
  <c r="G8" i="107" s="1"/>
  <c r="G9" i="107" s="1"/>
  <c r="G10" i="107" s="1"/>
  <c r="G11" i="107" s="1"/>
  <c r="G12" i="107" s="1"/>
  <c r="G13" i="107" s="1"/>
  <c r="G14" i="107" s="1"/>
  <c r="G15" i="107" s="1"/>
  <c r="G16" i="107" s="1"/>
  <c r="G17" i="107" s="1"/>
  <c r="G18" i="107" s="1"/>
  <c r="G19" i="107" s="1"/>
  <c r="G20" i="107" s="1"/>
  <c r="G21" i="107" s="1"/>
  <c r="G22" i="107" s="1"/>
  <c r="G23" i="107" s="1"/>
  <c r="G24" i="107" s="1"/>
  <c r="G25" i="107" s="1"/>
  <c r="G26" i="107" s="1"/>
  <c r="G27" i="107" s="1"/>
  <c r="F4" i="107"/>
  <c r="I4" i="107" s="1"/>
  <c r="S3" i="107"/>
  <c r="R3" i="107"/>
  <c r="M3" i="107"/>
  <c r="S1" i="107"/>
  <c r="F5" i="117" l="1"/>
  <c r="I5" i="117" s="1"/>
  <c r="M12" i="117"/>
  <c r="M11" i="115"/>
  <c r="L4" i="115"/>
  <c r="U4" i="113"/>
  <c r="I5" i="113" s="1"/>
  <c r="J5" i="113" s="1"/>
  <c r="F6" i="113"/>
  <c r="M15" i="113"/>
  <c r="M11" i="112"/>
  <c r="F6" i="112"/>
  <c r="F5" i="112"/>
  <c r="I4" i="112"/>
  <c r="S5" i="111"/>
  <c r="F5" i="111"/>
  <c r="I4" i="111"/>
  <c r="M4" i="111"/>
  <c r="M14" i="111"/>
  <c r="P30" i="111"/>
  <c r="I4" i="110"/>
  <c r="J4" i="110" s="1"/>
  <c r="Q4" i="110" s="1"/>
  <c r="G10" i="110"/>
  <c r="G11" i="110" s="1"/>
  <c r="G12" i="110" s="1"/>
  <c r="G13" i="110" s="1"/>
  <c r="G14" i="110" s="1"/>
  <c r="G15" i="110" s="1"/>
  <c r="G16" i="110" s="1"/>
  <c r="G17" i="110" s="1"/>
  <c r="G18" i="110" s="1"/>
  <c r="G19" i="110" s="1"/>
  <c r="G20" i="110" s="1"/>
  <c r="G21" i="110" s="1"/>
  <c r="G22" i="110" s="1"/>
  <c r="G23" i="110" s="1"/>
  <c r="G24" i="110" s="1"/>
  <c r="G25" i="110" s="1"/>
  <c r="S4" i="110"/>
  <c r="F5" i="110" s="1"/>
  <c r="P26" i="110"/>
  <c r="S5" i="110"/>
  <c r="P30" i="108"/>
  <c r="U4" i="108"/>
  <c r="M14" i="108"/>
  <c r="U4" i="107"/>
  <c r="J4" i="107"/>
  <c r="P33" i="106"/>
  <c r="H33" i="106"/>
  <c r="P32" i="106"/>
  <c r="H32" i="106"/>
  <c r="P31" i="106"/>
  <c r="H31" i="106"/>
  <c r="P30" i="106"/>
  <c r="H30" i="106"/>
  <c r="P29" i="106"/>
  <c r="H29" i="106"/>
  <c r="P28" i="106"/>
  <c r="H28" i="106"/>
  <c r="P27" i="106"/>
  <c r="H27" i="106"/>
  <c r="P26" i="106"/>
  <c r="H26" i="106"/>
  <c r="P25" i="106"/>
  <c r="H25" i="106"/>
  <c r="P24" i="106"/>
  <c r="H24" i="106"/>
  <c r="P23" i="106"/>
  <c r="H23" i="106"/>
  <c r="P22" i="106"/>
  <c r="H22" i="106"/>
  <c r="P21" i="106"/>
  <c r="H21" i="106"/>
  <c r="P20" i="106"/>
  <c r="H20" i="106"/>
  <c r="R19" i="106"/>
  <c r="P19" i="106"/>
  <c r="M19" i="106"/>
  <c r="H19" i="106"/>
  <c r="R18" i="106"/>
  <c r="P18" i="106"/>
  <c r="H18" i="106"/>
  <c r="P17" i="106"/>
  <c r="M17" i="106"/>
  <c r="M20" i="106" s="1"/>
  <c r="H17" i="106"/>
  <c r="P16" i="106"/>
  <c r="H16" i="106"/>
  <c r="P15" i="106"/>
  <c r="H15" i="106"/>
  <c r="P14" i="106"/>
  <c r="H14" i="106"/>
  <c r="R13" i="106"/>
  <c r="P13" i="106"/>
  <c r="M13" i="106"/>
  <c r="H13" i="106"/>
  <c r="R12" i="106"/>
  <c r="P12" i="106"/>
  <c r="H12" i="106"/>
  <c r="P11" i="106"/>
  <c r="H11" i="106"/>
  <c r="P10" i="106"/>
  <c r="M10" i="106"/>
  <c r="H10" i="106"/>
  <c r="P9" i="106"/>
  <c r="H9" i="106"/>
  <c r="G9" i="106"/>
  <c r="G10" i="106" s="1"/>
  <c r="P8" i="106"/>
  <c r="H8" i="106"/>
  <c r="A8" i="106"/>
  <c r="A9" i="106" s="1"/>
  <c r="A10" i="106" s="1"/>
  <c r="A11" i="106" s="1"/>
  <c r="A14" i="106" s="1"/>
  <c r="A15" i="106" s="1"/>
  <c r="A16" i="106" s="1"/>
  <c r="A17" i="106" s="1"/>
  <c r="A20" i="106" s="1"/>
  <c r="A21" i="106" s="1"/>
  <c r="A22" i="106" s="1"/>
  <c r="A23" i="106" s="1"/>
  <c r="A24" i="106" s="1"/>
  <c r="A25" i="106" s="1"/>
  <c r="A26" i="106" s="1"/>
  <c r="A27" i="106" s="1"/>
  <c r="A28" i="106" s="1"/>
  <c r="A29" i="106" s="1"/>
  <c r="A30" i="106" s="1"/>
  <c r="A31" i="106" s="1"/>
  <c r="A32" i="106" s="1"/>
  <c r="A33" i="106" s="1"/>
  <c r="R7" i="106"/>
  <c r="P7" i="106"/>
  <c r="H7" i="106"/>
  <c r="R6" i="106"/>
  <c r="P6" i="106"/>
  <c r="H6" i="106"/>
  <c r="P5" i="106"/>
  <c r="M5" i="106"/>
  <c r="M9" i="106" s="1"/>
  <c r="H5" i="106"/>
  <c r="A5" i="106"/>
  <c r="P4" i="106"/>
  <c r="M4" i="106"/>
  <c r="H4" i="106"/>
  <c r="G4" i="106"/>
  <c r="G5" i="106" s="1"/>
  <c r="G8" i="106" s="1"/>
  <c r="G14" i="106" s="1"/>
  <c r="F4" i="106"/>
  <c r="I4" i="106" s="1"/>
  <c r="S3" i="106"/>
  <c r="R3" i="106"/>
  <c r="M3" i="106"/>
  <c r="S1" i="106"/>
  <c r="P33" i="105"/>
  <c r="H33" i="105"/>
  <c r="P32" i="105"/>
  <c r="H32" i="105"/>
  <c r="P31" i="105"/>
  <c r="H31" i="105"/>
  <c r="P30" i="105"/>
  <c r="H30" i="105"/>
  <c r="P29" i="105"/>
  <c r="H29" i="105"/>
  <c r="P28" i="105"/>
  <c r="H28" i="105"/>
  <c r="P27" i="105"/>
  <c r="H27" i="105"/>
  <c r="P26" i="105"/>
  <c r="H26" i="105"/>
  <c r="P25" i="105"/>
  <c r="H25" i="105"/>
  <c r="P24" i="105"/>
  <c r="H24" i="105"/>
  <c r="P23" i="105"/>
  <c r="H23" i="105"/>
  <c r="P22" i="105"/>
  <c r="H22" i="105"/>
  <c r="P21" i="105"/>
  <c r="H21" i="105"/>
  <c r="P20" i="105"/>
  <c r="H20" i="105"/>
  <c r="R19" i="105"/>
  <c r="P19" i="105"/>
  <c r="M19" i="105"/>
  <c r="H19" i="105"/>
  <c r="R18" i="105"/>
  <c r="P18" i="105"/>
  <c r="H18" i="105"/>
  <c r="P17" i="105"/>
  <c r="M17" i="105"/>
  <c r="M20" i="105" s="1"/>
  <c r="H17" i="105"/>
  <c r="P16" i="105"/>
  <c r="H16" i="105"/>
  <c r="P15" i="105"/>
  <c r="H15" i="105"/>
  <c r="P14" i="105"/>
  <c r="H14" i="105"/>
  <c r="R13" i="105"/>
  <c r="P13" i="105"/>
  <c r="M13" i="105"/>
  <c r="H13" i="105"/>
  <c r="R12" i="105"/>
  <c r="P12" i="105"/>
  <c r="H12" i="105"/>
  <c r="P11" i="105"/>
  <c r="H11" i="105"/>
  <c r="P10" i="105"/>
  <c r="H10" i="105"/>
  <c r="P9" i="105"/>
  <c r="H9" i="105"/>
  <c r="P8" i="105"/>
  <c r="H8" i="105"/>
  <c r="A8" i="105"/>
  <c r="A9" i="105" s="1"/>
  <c r="A10" i="105" s="1"/>
  <c r="A11" i="105" s="1"/>
  <c r="A14" i="105" s="1"/>
  <c r="A15" i="105" s="1"/>
  <c r="A16" i="105" s="1"/>
  <c r="A17" i="105" s="1"/>
  <c r="A20" i="105" s="1"/>
  <c r="A21" i="105" s="1"/>
  <c r="A22" i="105" s="1"/>
  <c r="A23" i="105" s="1"/>
  <c r="A24" i="105" s="1"/>
  <c r="A25" i="105" s="1"/>
  <c r="A26" i="105" s="1"/>
  <c r="A27" i="105" s="1"/>
  <c r="A28" i="105" s="1"/>
  <c r="A29" i="105" s="1"/>
  <c r="A30" i="105" s="1"/>
  <c r="A31" i="105" s="1"/>
  <c r="A32" i="105" s="1"/>
  <c r="A33" i="105" s="1"/>
  <c r="R7" i="105"/>
  <c r="P7" i="105"/>
  <c r="H7" i="105"/>
  <c r="R6" i="105"/>
  <c r="P6" i="105"/>
  <c r="H6" i="105"/>
  <c r="P5" i="105"/>
  <c r="M5" i="105"/>
  <c r="M9" i="105" s="1"/>
  <c r="H5" i="105"/>
  <c r="G5" i="105"/>
  <c r="A5" i="105"/>
  <c r="P4" i="105"/>
  <c r="M4" i="105"/>
  <c r="H4" i="105"/>
  <c r="G4" i="105"/>
  <c r="F4" i="105"/>
  <c r="I4" i="105" s="1"/>
  <c r="S3" i="105"/>
  <c r="R3" i="105"/>
  <c r="M3" i="105"/>
  <c r="S1" i="105"/>
  <c r="M13" i="117" l="1"/>
  <c r="J5" i="117"/>
  <c r="S4" i="115"/>
  <c r="M12" i="115"/>
  <c r="U5" i="113"/>
  <c r="I6" i="113" s="1"/>
  <c r="Q5" i="113"/>
  <c r="M16" i="113"/>
  <c r="J4" i="112"/>
  <c r="Q4" i="112" s="1"/>
  <c r="M12" i="112"/>
  <c r="M15" i="111"/>
  <c r="I5" i="111"/>
  <c r="J4" i="111"/>
  <c r="Q4" i="111" s="1"/>
  <c r="U4" i="111"/>
  <c r="F6" i="111"/>
  <c r="U4" i="110"/>
  <c r="I5" i="110" s="1"/>
  <c r="F6" i="110"/>
  <c r="M15" i="108"/>
  <c r="G15" i="106"/>
  <c r="G16" i="106" s="1"/>
  <c r="G17" i="106" s="1"/>
  <c r="G19" i="106" s="1"/>
  <c r="G20" i="106"/>
  <c r="G21" i="106" s="1"/>
  <c r="G22" i="106" s="1"/>
  <c r="G23" i="106" s="1"/>
  <c r="G24" i="106" s="1"/>
  <c r="G25" i="106" s="1"/>
  <c r="G26" i="106" s="1"/>
  <c r="G27" i="106" s="1"/>
  <c r="G28" i="106" s="1"/>
  <c r="G29" i="106" s="1"/>
  <c r="G30" i="106" s="1"/>
  <c r="G31" i="106" s="1"/>
  <c r="G32" i="106" s="1"/>
  <c r="G33" i="106" s="1"/>
  <c r="J4" i="106"/>
  <c r="M11" i="106"/>
  <c r="P34" i="106"/>
  <c r="G11" i="106"/>
  <c r="G13" i="106" s="1"/>
  <c r="M21" i="106"/>
  <c r="K4" i="106"/>
  <c r="J4" i="105"/>
  <c r="U4" i="105"/>
  <c r="M21" i="105"/>
  <c r="P34" i="105"/>
  <c r="G11" i="105"/>
  <c r="G13" i="105" s="1"/>
  <c r="G8" i="105"/>
  <c r="K4" i="105"/>
  <c r="M10" i="105"/>
  <c r="G19" i="104"/>
  <c r="P20" i="104"/>
  <c r="M20" i="104"/>
  <c r="H20" i="104"/>
  <c r="G20" i="104"/>
  <c r="R19" i="104"/>
  <c r="P19" i="104"/>
  <c r="M19" i="104"/>
  <c r="H19" i="104"/>
  <c r="R18" i="104"/>
  <c r="P18" i="104"/>
  <c r="I18" i="104"/>
  <c r="J18" i="104" s="1"/>
  <c r="H18" i="104"/>
  <c r="F18" i="104"/>
  <c r="P33" i="104"/>
  <c r="H33" i="104"/>
  <c r="P32" i="104"/>
  <c r="H32" i="104"/>
  <c r="P31" i="104"/>
  <c r="H31" i="104"/>
  <c r="P30" i="104"/>
  <c r="H30" i="104"/>
  <c r="P29" i="104"/>
  <c r="H29" i="104"/>
  <c r="P28" i="104"/>
  <c r="H28" i="104"/>
  <c r="P27" i="104"/>
  <c r="H27" i="104"/>
  <c r="P26" i="104"/>
  <c r="H26" i="104"/>
  <c r="P25" i="104"/>
  <c r="H25" i="104"/>
  <c r="P24" i="104"/>
  <c r="H24" i="104"/>
  <c r="P23" i="104"/>
  <c r="H23" i="104"/>
  <c r="P22" i="104"/>
  <c r="H22" i="104"/>
  <c r="P21" i="104"/>
  <c r="H21" i="104"/>
  <c r="P17" i="104"/>
  <c r="M17" i="104"/>
  <c r="H17" i="104"/>
  <c r="P16" i="104"/>
  <c r="H16" i="104"/>
  <c r="P15" i="104"/>
  <c r="H15" i="104"/>
  <c r="P14" i="104"/>
  <c r="H14" i="104"/>
  <c r="R13" i="104"/>
  <c r="P13" i="104"/>
  <c r="M13" i="104"/>
  <c r="H13" i="104"/>
  <c r="R12" i="104"/>
  <c r="P12" i="104"/>
  <c r="H12" i="104"/>
  <c r="P11" i="104"/>
  <c r="H11" i="104"/>
  <c r="P10" i="104"/>
  <c r="H10" i="104"/>
  <c r="P9" i="104"/>
  <c r="H9" i="104"/>
  <c r="P8" i="104"/>
  <c r="H8" i="104"/>
  <c r="R7" i="104"/>
  <c r="P7" i="104"/>
  <c r="H7" i="104"/>
  <c r="R6" i="104"/>
  <c r="P6" i="104"/>
  <c r="H6" i="104"/>
  <c r="P5" i="104"/>
  <c r="M5" i="104"/>
  <c r="H5" i="104"/>
  <c r="A5" i="104"/>
  <c r="A8" i="104" s="1"/>
  <c r="A9" i="104" s="1"/>
  <c r="A10" i="104" s="1"/>
  <c r="A11" i="104" s="1"/>
  <c r="A14" i="104" s="1"/>
  <c r="A15" i="104" s="1"/>
  <c r="A16" i="104" s="1"/>
  <c r="A17" i="104" s="1"/>
  <c r="A20" i="104" s="1"/>
  <c r="A21" i="104" s="1"/>
  <c r="A22" i="104" s="1"/>
  <c r="A23" i="104" s="1"/>
  <c r="A24" i="104" s="1"/>
  <c r="A25" i="104" s="1"/>
  <c r="A26" i="104" s="1"/>
  <c r="A27" i="104" s="1"/>
  <c r="A28" i="104" s="1"/>
  <c r="A29" i="104" s="1"/>
  <c r="A30" i="104" s="1"/>
  <c r="A31" i="104" s="1"/>
  <c r="A32" i="104" s="1"/>
  <c r="A33" i="104" s="1"/>
  <c r="P4" i="104"/>
  <c r="M4" i="104"/>
  <c r="H4" i="104"/>
  <c r="G4" i="104"/>
  <c r="G5" i="104" s="1"/>
  <c r="S3" i="104"/>
  <c r="F4" i="104" s="1"/>
  <c r="I4" i="104" s="1"/>
  <c r="R3" i="104"/>
  <c r="M3" i="104"/>
  <c r="S1" i="104"/>
  <c r="M14" i="103"/>
  <c r="M4" i="103"/>
  <c r="G13" i="103"/>
  <c r="P14" i="103"/>
  <c r="H14" i="103"/>
  <c r="G14" i="103"/>
  <c r="P13" i="103"/>
  <c r="H13" i="103"/>
  <c r="P12" i="103"/>
  <c r="M13" i="103"/>
  <c r="H12" i="103"/>
  <c r="P31" i="103"/>
  <c r="H31" i="103"/>
  <c r="P30" i="103"/>
  <c r="H30" i="103"/>
  <c r="P29" i="103"/>
  <c r="H29" i="103"/>
  <c r="P28" i="103"/>
  <c r="H28" i="103"/>
  <c r="P27" i="103"/>
  <c r="H27" i="103"/>
  <c r="P26" i="103"/>
  <c r="H26" i="103"/>
  <c r="P25" i="103"/>
  <c r="H25" i="103"/>
  <c r="P24" i="103"/>
  <c r="H24" i="103"/>
  <c r="P23" i="103"/>
  <c r="H23" i="103"/>
  <c r="P22" i="103"/>
  <c r="H22" i="103"/>
  <c r="P21" i="103"/>
  <c r="H21" i="103"/>
  <c r="P20" i="103"/>
  <c r="H20" i="103"/>
  <c r="P19" i="103"/>
  <c r="H19" i="103"/>
  <c r="P18" i="103"/>
  <c r="H18" i="103"/>
  <c r="P17" i="103"/>
  <c r="H17" i="103"/>
  <c r="P16" i="103"/>
  <c r="H16" i="103"/>
  <c r="P15" i="103"/>
  <c r="H15" i="103"/>
  <c r="P11" i="103"/>
  <c r="H11" i="103"/>
  <c r="P10" i="103"/>
  <c r="H10" i="103"/>
  <c r="P9" i="103"/>
  <c r="M9" i="103"/>
  <c r="H9" i="103"/>
  <c r="P8" i="103"/>
  <c r="H8" i="103"/>
  <c r="A8" i="103"/>
  <c r="A9" i="103" s="1"/>
  <c r="A10" i="103" s="1"/>
  <c r="A11" i="103" s="1"/>
  <c r="A14" i="103" s="1"/>
  <c r="A15" i="103" s="1"/>
  <c r="A16" i="103" s="1"/>
  <c r="A17" i="103" s="1"/>
  <c r="A18" i="103" s="1"/>
  <c r="A19" i="103" s="1"/>
  <c r="A20" i="103" s="1"/>
  <c r="A21" i="103" s="1"/>
  <c r="A22" i="103" s="1"/>
  <c r="A23" i="103" s="1"/>
  <c r="A24" i="103" s="1"/>
  <c r="A25" i="103" s="1"/>
  <c r="A26" i="103" s="1"/>
  <c r="A27" i="103" s="1"/>
  <c r="A28" i="103" s="1"/>
  <c r="A29" i="103" s="1"/>
  <c r="A30" i="103" s="1"/>
  <c r="A31" i="103" s="1"/>
  <c r="R7" i="103"/>
  <c r="P7" i="103"/>
  <c r="H7" i="103"/>
  <c r="R6" i="103"/>
  <c r="P6" i="103"/>
  <c r="H6" i="103"/>
  <c r="P5" i="103"/>
  <c r="M5" i="103"/>
  <c r="H5" i="103"/>
  <c r="A5" i="103"/>
  <c r="P4" i="103"/>
  <c r="P32" i="103" s="1"/>
  <c r="H4" i="103"/>
  <c r="G4" i="103"/>
  <c r="G5" i="103" s="1"/>
  <c r="G11" i="103" s="1"/>
  <c r="G15" i="103" s="1"/>
  <c r="G16" i="103" s="1"/>
  <c r="G17" i="103" s="1"/>
  <c r="G18" i="103" s="1"/>
  <c r="G19" i="103" s="1"/>
  <c r="G20" i="103" s="1"/>
  <c r="G21" i="103" s="1"/>
  <c r="G22" i="103" s="1"/>
  <c r="G23" i="103" s="1"/>
  <c r="G24" i="103" s="1"/>
  <c r="G25" i="103" s="1"/>
  <c r="G26" i="103" s="1"/>
  <c r="G27" i="103" s="1"/>
  <c r="G28" i="103" s="1"/>
  <c r="G29" i="103" s="1"/>
  <c r="G30" i="103" s="1"/>
  <c r="G31" i="103" s="1"/>
  <c r="F4" i="103"/>
  <c r="S3" i="103"/>
  <c r="R3" i="103"/>
  <c r="M3" i="103"/>
  <c r="S1" i="103"/>
  <c r="Q7" i="102"/>
  <c r="K8" i="102" s="1"/>
  <c r="Q8" i="102" s="1"/>
  <c r="R8" i="102" s="1"/>
  <c r="I5" i="102"/>
  <c r="G8" i="102"/>
  <c r="G9" i="102" s="1"/>
  <c r="G10" i="102" s="1"/>
  <c r="H8" i="102"/>
  <c r="R7" i="102"/>
  <c r="P7" i="102"/>
  <c r="H7" i="102"/>
  <c r="P29" i="102"/>
  <c r="H29" i="102"/>
  <c r="P28" i="102"/>
  <c r="H28" i="102"/>
  <c r="P27" i="102"/>
  <c r="H27" i="102"/>
  <c r="P26" i="102"/>
  <c r="H26" i="102"/>
  <c r="P25" i="102"/>
  <c r="H25" i="102"/>
  <c r="P24" i="102"/>
  <c r="H24" i="102"/>
  <c r="P23" i="102"/>
  <c r="H23" i="102"/>
  <c r="P22" i="102"/>
  <c r="H22" i="102"/>
  <c r="P21" i="102"/>
  <c r="H21" i="102"/>
  <c r="P20" i="102"/>
  <c r="H20" i="102"/>
  <c r="P19" i="102"/>
  <c r="H19" i="102"/>
  <c r="P18" i="102"/>
  <c r="H18" i="102"/>
  <c r="P17" i="102"/>
  <c r="H17" i="102"/>
  <c r="P16" i="102"/>
  <c r="H16" i="102"/>
  <c r="P15" i="102"/>
  <c r="H15" i="102"/>
  <c r="P14" i="102"/>
  <c r="H14" i="102"/>
  <c r="P13" i="102"/>
  <c r="H13" i="102"/>
  <c r="P12" i="102"/>
  <c r="H12" i="102"/>
  <c r="P11" i="102"/>
  <c r="H11" i="102"/>
  <c r="P10" i="102"/>
  <c r="H10" i="102"/>
  <c r="P9" i="102"/>
  <c r="H9" i="102"/>
  <c r="P8" i="102"/>
  <c r="R6" i="102"/>
  <c r="P6" i="102"/>
  <c r="H6" i="102"/>
  <c r="P5" i="102"/>
  <c r="M5" i="102"/>
  <c r="M9" i="102" s="1"/>
  <c r="M10" i="102" s="1"/>
  <c r="M11" i="102" s="1"/>
  <c r="H5" i="102"/>
  <c r="A5" i="102"/>
  <c r="A8" i="102" s="1"/>
  <c r="A9" i="102" s="1"/>
  <c r="A10" i="102" s="1"/>
  <c r="A11" i="102" s="1"/>
  <c r="A12" i="102" s="1"/>
  <c r="A13" i="102" s="1"/>
  <c r="A14" i="102" s="1"/>
  <c r="A15" i="102" s="1"/>
  <c r="A16" i="102" s="1"/>
  <c r="A17" i="102" s="1"/>
  <c r="A18" i="102" s="1"/>
  <c r="A19" i="102" s="1"/>
  <c r="A20" i="102" s="1"/>
  <c r="A21" i="102" s="1"/>
  <c r="A22" i="102" s="1"/>
  <c r="A23" i="102" s="1"/>
  <c r="A24" i="102" s="1"/>
  <c r="A25" i="102" s="1"/>
  <c r="A26" i="102" s="1"/>
  <c r="A27" i="102" s="1"/>
  <c r="A28" i="102" s="1"/>
  <c r="A29" i="102" s="1"/>
  <c r="P4" i="102"/>
  <c r="M4" i="102"/>
  <c r="H4" i="102"/>
  <c r="G4" i="102"/>
  <c r="G5" i="102" s="1"/>
  <c r="G11" i="102" s="1"/>
  <c r="G12" i="102" s="1"/>
  <c r="G13" i="102" s="1"/>
  <c r="G14" i="102" s="1"/>
  <c r="G15" i="102" s="1"/>
  <c r="G16" i="102" s="1"/>
  <c r="G17" i="102" s="1"/>
  <c r="G18" i="102" s="1"/>
  <c r="G19" i="102" s="1"/>
  <c r="G20" i="102" s="1"/>
  <c r="G21" i="102" s="1"/>
  <c r="G22" i="102" s="1"/>
  <c r="G23" i="102" s="1"/>
  <c r="G24" i="102" s="1"/>
  <c r="G25" i="102" s="1"/>
  <c r="G26" i="102" s="1"/>
  <c r="G27" i="102" s="1"/>
  <c r="G28" i="102" s="1"/>
  <c r="G29" i="102" s="1"/>
  <c r="F4" i="102"/>
  <c r="S3" i="102"/>
  <c r="R3" i="102"/>
  <c r="M3" i="102"/>
  <c r="S1" i="102"/>
  <c r="K5" i="117" l="1"/>
  <c r="Q5" i="117"/>
  <c r="M14" i="117"/>
  <c r="U5" i="117"/>
  <c r="M13" i="115"/>
  <c r="F5" i="115"/>
  <c r="I5" i="115" s="1"/>
  <c r="J6" i="113"/>
  <c r="Q6" i="113" s="1"/>
  <c r="M17" i="113"/>
  <c r="M13" i="112"/>
  <c r="U4" i="112"/>
  <c r="I5" i="112" s="1"/>
  <c r="J5" i="111"/>
  <c r="U5" i="111" s="1"/>
  <c r="I6" i="111" s="1"/>
  <c r="Q5" i="111"/>
  <c r="M16" i="111"/>
  <c r="J5" i="110"/>
  <c r="Q5" i="110" s="1"/>
  <c r="S4" i="108"/>
  <c r="F5" i="108" s="1"/>
  <c r="I5" i="108" s="1"/>
  <c r="J5" i="108" s="1"/>
  <c r="Q5" i="108" s="1"/>
  <c r="M16" i="108"/>
  <c r="L4" i="106"/>
  <c r="M22" i="106"/>
  <c r="M14" i="106"/>
  <c r="Q4" i="106"/>
  <c r="U4" i="106"/>
  <c r="G14" i="105"/>
  <c r="G9" i="105"/>
  <c r="G10" i="105" s="1"/>
  <c r="M22" i="105"/>
  <c r="L4" i="105"/>
  <c r="M11" i="105"/>
  <c r="Q4" i="105"/>
  <c r="K18" i="104"/>
  <c r="L18" i="104" s="1"/>
  <c r="S18" i="104" s="1"/>
  <c r="G8" i="104"/>
  <c r="G11" i="104"/>
  <c r="G13" i="104" s="1"/>
  <c r="J4" i="104"/>
  <c r="P34" i="104"/>
  <c r="M9" i="104"/>
  <c r="G8" i="103"/>
  <c r="G9" i="103" s="1"/>
  <c r="G10" i="103" s="1"/>
  <c r="I4" i="103"/>
  <c r="M10" i="103"/>
  <c r="M12" i="102"/>
  <c r="I4" i="102"/>
  <c r="P30" i="102"/>
  <c r="G9" i="99"/>
  <c r="G10" i="99" s="1"/>
  <c r="G11" i="99" s="1"/>
  <c r="G12" i="99" s="1"/>
  <c r="G13" i="99" s="1"/>
  <c r="G14" i="99" s="1"/>
  <c r="G15" i="99" s="1"/>
  <c r="G16" i="99" s="1"/>
  <c r="G17" i="99" s="1"/>
  <c r="G18" i="99" s="1"/>
  <c r="G19" i="99" s="1"/>
  <c r="G20" i="99" s="1"/>
  <c r="G21" i="99" s="1"/>
  <c r="G22" i="99" s="1"/>
  <c r="G23" i="99" s="1"/>
  <c r="G24" i="99" s="1"/>
  <c r="G25" i="99" s="1"/>
  <c r="G26" i="99" s="1"/>
  <c r="G27" i="99" s="1"/>
  <c r="P27" i="99"/>
  <c r="H27" i="99"/>
  <c r="P26" i="99"/>
  <c r="H26" i="99"/>
  <c r="P25" i="99"/>
  <c r="H25" i="99"/>
  <c r="P24" i="99"/>
  <c r="H24" i="99"/>
  <c r="P23" i="99"/>
  <c r="H23" i="99"/>
  <c r="P22" i="99"/>
  <c r="H22" i="99"/>
  <c r="P21" i="99"/>
  <c r="H21" i="99"/>
  <c r="P20" i="99"/>
  <c r="H20" i="99"/>
  <c r="P19" i="99"/>
  <c r="H19" i="99"/>
  <c r="P18" i="99"/>
  <c r="H18" i="99"/>
  <c r="P17" i="99"/>
  <c r="H17" i="99"/>
  <c r="P16" i="99"/>
  <c r="H16" i="99"/>
  <c r="P15" i="99"/>
  <c r="H15" i="99"/>
  <c r="P14" i="99"/>
  <c r="H14" i="99"/>
  <c r="P13" i="99"/>
  <c r="H13" i="99"/>
  <c r="P12" i="99"/>
  <c r="H12" i="99"/>
  <c r="P11" i="99"/>
  <c r="H11" i="99"/>
  <c r="P10" i="99"/>
  <c r="H10" i="99"/>
  <c r="P9" i="99"/>
  <c r="H9" i="99"/>
  <c r="P8" i="99"/>
  <c r="M8" i="99"/>
  <c r="M9" i="99" s="1"/>
  <c r="M10" i="99" s="1"/>
  <c r="H8" i="99"/>
  <c r="P7" i="99"/>
  <c r="H7" i="99"/>
  <c r="G7" i="99"/>
  <c r="G8" i="99" s="1"/>
  <c r="P6" i="99"/>
  <c r="M6" i="99"/>
  <c r="H6" i="99"/>
  <c r="P5" i="99"/>
  <c r="M5" i="99"/>
  <c r="H5" i="99"/>
  <c r="A5" i="99"/>
  <c r="A6" i="99" s="1"/>
  <c r="A7" i="99" s="1"/>
  <c r="A8" i="99" s="1"/>
  <c r="A9" i="99" s="1"/>
  <c r="A10" i="99" s="1"/>
  <c r="A11" i="99" s="1"/>
  <c r="A12" i="99" s="1"/>
  <c r="A13" i="99" s="1"/>
  <c r="A14" i="99" s="1"/>
  <c r="A15" i="99" s="1"/>
  <c r="A16" i="99" s="1"/>
  <c r="A17" i="99" s="1"/>
  <c r="A18" i="99" s="1"/>
  <c r="A19" i="99" s="1"/>
  <c r="A20" i="99" s="1"/>
  <c r="A21" i="99" s="1"/>
  <c r="A22" i="99" s="1"/>
  <c r="A23" i="99" s="1"/>
  <c r="A24" i="99" s="1"/>
  <c r="A25" i="99" s="1"/>
  <c r="A26" i="99" s="1"/>
  <c r="A27" i="99" s="1"/>
  <c r="P4" i="99"/>
  <c r="M4" i="99"/>
  <c r="H4" i="99"/>
  <c r="G4" i="99"/>
  <c r="G5" i="99" s="1"/>
  <c r="F4" i="99"/>
  <c r="S3" i="99"/>
  <c r="R3" i="99"/>
  <c r="M3" i="99"/>
  <c r="S1" i="99"/>
  <c r="M15" i="117" l="1"/>
  <c r="L5" i="117"/>
  <c r="J5" i="115"/>
  <c r="M14" i="115"/>
  <c r="U6" i="113"/>
  <c r="M18" i="113"/>
  <c r="R6" i="113"/>
  <c r="S6" i="113" s="1"/>
  <c r="M14" i="112"/>
  <c r="U5" i="112"/>
  <c r="I6" i="112" s="1"/>
  <c r="J5" i="112"/>
  <c r="Q5" i="112" s="1"/>
  <c r="J6" i="111"/>
  <c r="U6" i="111" s="1"/>
  <c r="M17" i="111"/>
  <c r="Q6" i="111"/>
  <c r="U5" i="110"/>
  <c r="I6" i="110" s="1"/>
  <c r="M17" i="108"/>
  <c r="M23" i="106"/>
  <c r="M15" i="106"/>
  <c r="R4" i="106"/>
  <c r="S4" i="106" s="1"/>
  <c r="R4" i="105"/>
  <c r="S4" i="105"/>
  <c r="G15" i="105"/>
  <c r="G16" i="105" s="1"/>
  <c r="G17" i="105" s="1"/>
  <c r="G19" i="105" s="1"/>
  <c r="G20" i="105"/>
  <c r="G21" i="105" s="1"/>
  <c r="G22" i="105" s="1"/>
  <c r="G23" i="105" s="1"/>
  <c r="G24" i="105" s="1"/>
  <c r="G25" i="105" s="1"/>
  <c r="G26" i="105" s="1"/>
  <c r="G27" i="105" s="1"/>
  <c r="G28" i="105" s="1"/>
  <c r="G29" i="105" s="1"/>
  <c r="G30" i="105" s="1"/>
  <c r="G31" i="105" s="1"/>
  <c r="G32" i="105" s="1"/>
  <c r="G33" i="105" s="1"/>
  <c r="M14" i="105"/>
  <c r="M23" i="105"/>
  <c r="Q18" i="104"/>
  <c r="F19" i="104"/>
  <c r="I19" i="104" s="1"/>
  <c r="J19" i="104" s="1"/>
  <c r="K19" i="104" s="1"/>
  <c r="L19" i="104" s="1"/>
  <c r="S19" i="104" s="1"/>
  <c r="M10" i="104"/>
  <c r="M21" i="104"/>
  <c r="K4" i="104"/>
  <c r="Q4" i="104" s="1"/>
  <c r="U4" i="104"/>
  <c r="G14" i="104"/>
  <c r="G15" i="104" s="1"/>
  <c r="G16" i="104" s="1"/>
  <c r="G17" i="104" s="1"/>
  <c r="G21" i="104" s="1"/>
  <c r="G22" i="104" s="1"/>
  <c r="G23" i="104" s="1"/>
  <c r="G24" i="104" s="1"/>
  <c r="G25" i="104" s="1"/>
  <c r="G26" i="104" s="1"/>
  <c r="G27" i="104" s="1"/>
  <c r="G28" i="104" s="1"/>
  <c r="G29" i="104" s="1"/>
  <c r="G30" i="104" s="1"/>
  <c r="G31" i="104" s="1"/>
  <c r="G32" i="104" s="1"/>
  <c r="G33" i="104" s="1"/>
  <c r="G9" i="104"/>
  <c r="G10" i="104" s="1"/>
  <c r="M15" i="103"/>
  <c r="M11" i="103"/>
  <c r="J4" i="103"/>
  <c r="U4" i="103" s="1"/>
  <c r="M13" i="102"/>
  <c r="J4" i="102"/>
  <c r="U4" i="102"/>
  <c r="P28" i="99"/>
  <c r="M11" i="99"/>
  <c r="I4" i="99"/>
  <c r="M26" i="97"/>
  <c r="L26" i="97"/>
  <c r="K26" i="97"/>
  <c r="P26" i="97"/>
  <c r="H26" i="97"/>
  <c r="P25" i="97"/>
  <c r="M25" i="97"/>
  <c r="H25" i="97"/>
  <c r="G25" i="97"/>
  <c r="G26" i="97" s="1"/>
  <c r="G27" i="97" s="1"/>
  <c r="A25" i="97"/>
  <c r="A26" i="97" s="1"/>
  <c r="P24" i="97"/>
  <c r="M24" i="97"/>
  <c r="H24" i="97"/>
  <c r="G24" i="97"/>
  <c r="F24" i="97"/>
  <c r="A24" i="97"/>
  <c r="M11" i="97"/>
  <c r="P26" i="98"/>
  <c r="H26" i="98"/>
  <c r="G26" i="98"/>
  <c r="A26" i="98"/>
  <c r="P25" i="98"/>
  <c r="H25" i="98"/>
  <c r="G25" i="98"/>
  <c r="A25" i="98"/>
  <c r="P24" i="98"/>
  <c r="P27" i="98"/>
  <c r="H27" i="98"/>
  <c r="H24" i="98"/>
  <c r="P23" i="98"/>
  <c r="H23" i="98"/>
  <c r="P22" i="98"/>
  <c r="H22" i="98"/>
  <c r="P21" i="98"/>
  <c r="H21" i="98"/>
  <c r="P20" i="98"/>
  <c r="H20" i="98"/>
  <c r="P19" i="98"/>
  <c r="H19" i="98"/>
  <c r="P18" i="98"/>
  <c r="H18" i="98"/>
  <c r="P17" i="98"/>
  <c r="H17" i="98"/>
  <c r="P16" i="98"/>
  <c r="H16" i="98"/>
  <c r="P15" i="98"/>
  <c r="H15" i="98"/>
  <c r="P14" i="98"/>
  <c r="H14" i="98"/>
  <c r="P13" i="98"/>
  <c r="H13" i="98"/>
  <c r="P12" i="98"/>
  <c r="M12" i="98"/>
  <c r="H12" i="98"/>
  <c r="P11" i="98"/>
  <c r="H11" i="98"/>
  <c r="P10" i="98"/>
  <c r="H10" i="98"/>
  <c r="P9" i="98"/>
  <c r="H9" i="98"/>
  <c r="P8" i="98"/>
  <c r="H8" i="98"/>
  <c r="P7" i="98"/>
  <c r="H7" i="98"/>
  <c r="P6" i="98"/>
  <c r="M6" i="98"/>
  <c r="M7" i="98" s="1"/>
  <c r="H6" i="98"/>
  <c r="P5" i="98"/>
  <c r="M5" i="98"/>
  <c r="H5" i="98"/>
  <c r="A5" i="98"/>
  <c r="A6" i="98" s="1"/>
  <c r="A7" i="98" s="1"/>
  <c r="A8" i="98" s="1"/>
  <c r="A9" i="98" s="1"/>
  <c r="A10" i="98" s="1"/>
  <c r="A11" i="98" s="1"/>
  <c r="A12" i="98" s="1"/>
  <c r="A13" i="98" s="1"/>
  <c r="A14" i="98" s="1"/>
  <c r="A15" i="98" s="1"/>
  <c r="A16" i="98" s="1"/>
  <c r="A17" i="98" s="1"/>
  <c r="A18" i="98" s="1"/>
  <c r="A19" i="98" s="1"/>
  <c r="A20" i="98" s="1"/>
  <c r="A21" i="98" s="1"/>
  <c r="A22" i="98" s="1"/>
  <c r="A23" i="98" s="1"/>
  <c r="A24" i="98" s="1"/>
  <c r="A27" i="98" s="1"/>
  <c r="P4" i="98"/>
  <c r="M4" i="98"/>
  <c r="I4" i="98"/>
  <c r="H4" i="98"/>
  <c r="G4" i="98"/>
  <c r="G5" i="98" s="1"/>
  <c r="G6" i="98" s="1"/>
  <c r="G7" i="98" s="1"/>
  <c r="G8" i="98" s="1"/>
  <c r="G9" i="98" s="1"/>
  <c r="G10" i="98" s="1"/>
  <c r="G11" i="98" s="1"/>
  <c r="G12" i="98" s="1"/>
  <c r="G13" i="98" s="1"/>
  <c r="G14" i="98" s="1"/>
  <c r="G15" i="98" s="1"/>
  <c r="G16" i="98" s="1"/>
  <c r="G17" i="98" s="1"/>
  <c r="G18" i="98" s="1"/>
  <c r="G19" i="98" s="1"/>
  <c r="G20" i="98" s="1"/>
  <c r="G21" i="98" s="1"/>
  <c r="G22" i="98" s="1"/>
  <c r="G23" i="98" s="1"/>
  <c r="G24" i="98" s="1"/>
  <c r="S3" i="98"/>
  <c r="F4" i="98" s="1"/>
  <c r="R3" i="98"/>
  <c r="M3" i="98"/>
  <c r="S1" i="98"/>
  <c r="H27" i="97"/>
  <c r="P27" i="97"/>
  <c r="P23" i="97"/>
  <c r="H23" i="97"/>
  <c r="P22" i="97"/>
  <c r="H22" i="97"/>
  <c r="P21" i="97"/>
  <c r="H21" i="97"/>
  <c r="P20" i="97"/>
  <c r="H20" i="97"/>
  <c r="P19" i="97"/>
  <c r="H19" i="97"/>
  <c r="P18" i="97"/>
  <c r="H18" i="97"/>
  <c r="P17" i="97"/>
  <c r="H17" i="97"/>
  <c r="P16" i="97"/>
  <c r="H16" i="97"/>
  <c r="P15" i="97"/>
  <c r="H15" i="97"/>
  <c r="P14" i="97"/>
  <c r="H14" i="97"/>
  <c r="P13" i="97"/>
  <c r="H13" i="97"/>
  <c r="P12" i="97"/>
  <c r="H12" i="97"/>
  <c r="P11" i="97"/>
  <c r="H11" i="97"/>
  <c r="P10" i="97"/>
  <c r="H10" i="97"/>
  <c r="P9" i="97"/>
  <c r="H9" i="97"/>
  <c r="P8" i="97"/>
  <c r="H8" i="97"/>
  <c r="P7" i="97"/>
  <c r="H7" i="97"/>
  <c r="P6" i="97"/>
  <c r="H6" i="97"/>
  <c r="P5" i="97"/>
  <c r="M5" i="97"/>
  <c r="M6" i="97" s="1"/>
  <c r="H5" i="97"/>
  <c r="A5" i="97"/>
  <c r="A6" i="97" s="1"/>
  <c r="A7" i="97" s="1"/>
  <c r="A8" i="97" s="1"/>
  <c r="A9" i="97" s="1"/>
  <c r="A10" i="97" s="1"/>
  <c r="A11" i="97" s="1"/>
  <c r="A12" i="97" s="1"/>
  <c r="A13" i="97" s="1"/>
  <c r="A14" i="97" s="1"/>
  <c r="A15" i="97" s="1"/>
  <c r="A16" i="97" s="1"/>
  <c r="A17" i="97" s="1"/>
  <c r="A18" i="97" s="1"/>
  <c r="A19" i="97" s="1"/>
  <c r="A20" i="97" s="1"/>
  <c r="A21" i="97" s="1"/>
  <c r="A22" i="97" s="1"/>
  <c r="A23" i="97" s="1"/>
  <c r="P4" i="97"/>
  <c r="M4" i="97"/>
  <c r="H4" i="97"/>
  <c r="G4" i="97"/>
  <c r="G5" i="97" s="1"/>
  <c r="G6" i="97" s="1"/>
  <c r="G7" i="97" s="1"/>
  <c r="G8" i="97" s="1"/>
  <c r="G9" i="97" s="1"/>
  <c r="G10" i="97" s="1"/>
  <c r="G11" i="97" s="1"/>
  <c r="G12" i="97" s="1"/>
  <c r="G13" i="97" s="1"/>
  <c r="G14" i="97" s="1"/>
  <c r="G15" i="97" s="1"/>
  <c r="G16" i="97" s="1"/>
  <c r="G17" i="97" s="1"/>
  <c r="G18" i="97" s="1"/>
  <c r="G19" i="97" s="1"/>
  <c r="G20" i="97" s="1"/>
  <c r="G21" i="97" s="1"/>
  <c r="G22" i="97" s="1"/>
  <c r="G23" i="97" s="1"/>
  <c r="S3" i="97"/>
  <c r="F4" i="97" s="1"/>
  <c r="R3" i="97"/>
  <c r="M3" i="97"/>
  <c r="S1" i="97"/>
  <c r="M16" i="117" l="1"/>
  <c r="S5" i="117"/>
  <c r="K5" i="115"/>
  <c r="Q5" i="115" s="1"/>
  <c r="M15" i="115"/>
  <c r="U5" i="115"/>
  <c r="F7" i="113"/>
  <c r="I7" i="113" s="1"/>
  <c r="S7" i="113"/>
  <c r="M19" i="113"/>
  <c r="M15" i="112"/>
  <c r="J6" i="112"/>
  <c r="U6" i="112" s="1"/>
  <c r="Q6" i="112"/>
  <c r="R6" i="111"/>
  <c r="S6" i="111" s="1"/>
  <c r="M18" i="111"/>
  <c r="J6" i="110"/>
  <c r="Q6" i="110" s="1"/>
  <c r="M18" i="108"/>
  <c r="F5" i="106"/>
  <c r="I5" i="106" s="1"/>
  <c r="M24" i="106"/>
  <c r="M15" i="105"/>
  <c r="F5" i="105"/>
  <c r="I5" i="105" s="1"/>
  <c r="M24" i="105"/>
  <c r="F20" i="104"/>
  <c r="I20" i="104" s="1"/>
  <c r="J20" i="104" s="1"/>
  <c r="Q19" i="104"/>
  <c r="R4" i="104"/>
  <c r="M11" i="104"/>
  <c r="L4" i="104"/>
  <c r="M22" i="104"/>
  <c r="M17" i="103"/>
  <c r="M18" i="103" s="1"/>
  <c r="R12" i="103"/>
  <c r="K4" i="103"/>
  <c r="Q4" i="103" s="1"/>
  <c r="K4" i="102"/>
  <c r="Q4" i="102" s="1"/>
  <c r="M14" i="102"/>
  <c r="J4" i="99"/>
  <c r="U4" i="99"/>
  <c r="M12" i="99"/>
  <c r="I24" i="97"/>
  <c r="J24" i="97" s="1"/>
  <c r="K24" i="97"/>
  <c r="L24" i="97" s="1"/>
  <c r="A27" i="97"/>
  <c r="G27" i="98"/>
  <c r="P28" i="98"/>
  <c r="Q4" i="98"/>
  <c r="M8" i="98"/>
  <c r="U4" i="98"/>
  <c r="J4" i="98"/>
  <c r="K4" i="98" s="1"/>
  <c r="M13" i="98"/>
  <c r="I4" i="97"/>
  <c r="J4" i="97" s="1"/>
  <c r="M7" i="97"/>
  <c r="P28" i="97"/>
  <c r="L13" i="96"/>
  <c r="K14" i="96"/>
  <c r="K15" i="96" s="1"/>
  <c r="K16" i="96" s="1"/>
  <c r="K17" i="96" s="1"/>
  <c r="K18" i="96" s="1"/>
  <c r="O32" i="96"/>
  <c r="G32" i="96"/>
  <c r="O31" i="96"/>
  <c r="G31" i="96"/>
  <c r="O30" i="96"/>
  <c r="G30" i="96"/>
  <c r="O29" i="96"/>
  <c r="G29" i="96"/>
  <c r="O28" i="96"/>
  <c r="G28" i="96"/>
  <c r="O27" i="96"/>
  <c r="G27" i="96"/>
  <c r="F27" i="96"/>
  <c r="F28" i="96" s="1"/>
  <c r="F29" i="96" s="1"/>
  <c r="F30" i="96" s="1"/>
  <c r="F31" i="96" s="1"/>
  <c r="F32" i="96" s="1"/>
  <c r="C27" i="96"/>
  <c r="C28" i="96" s="1"/>
  <c r="A30" i="96"/>
  <c r="A31" i="96" s="1"/>
  <c r="A32" i="96" s="1"/>
  <c r="O26" i="96"/>
  <c r="G26" i="96"/>
  <c r="O25" i="96"/>
  <c r="G25" i="96"/>
  <c r="O24" i="96"/>
  <c r="G24" i="96"/>
  <c r="O23" i="96"/>
  <c r="G23" i="96"/>
  <c r="O22" i="96"/>
  <c r="G22" i="96"/>
  <c r="O21" i="96"/>
  <c r="G21" i="96"/>
  <c r="O20" i="96"/>
  <c r="G20" i="96"/>
  <c r="O19" i="96"/>
  <c r="G19" i="96"/>
  <c r="O18" i="96"/>
  <c r="G18" i="96"/>
  <c r="O17" i="96"/>
  <c r="G17" i="96"/>
  <c r="O16" i="96"/>
  <c r="G16" i="96"/>
  <c r="O15" i="96"/>
  <c r="G15" i="96"/>
  <c r="O14" i="96"/>
  <c r="G14" i="96"/>
  <c r="O13" i="96"/>
  <c r="G13" i="96"/>
  <c r="O12" i="96"/>
  <c r="G12" i="96"/>
  <c r="O11" i="96"/>
  <c r="G11" i="96"/>
  <c r="O10" i="96"/>
  <c r="G10" i="96"/>
  <c r="O9" i="96"/>
  <c r="G9" i="96"/>
  <c r="O8" i="96"/>
  <c r="G8" i="96"/>
  <c r="O7" i="96"/>
  <c r="G7" i="96"/>
  <c r="O6" i="96"/>
  <c r="G6" i="96"/>
  <c r="O5" i="96"/>
  <c r="G5" i="96"/>
  <c r="A5" i="96"/>
  <c r="A6" i="96" s="1"/>
  <c r="A7" i="96" s="1"/>
  <c r="A8" i="96" s="1"/>
  <c r="A9" i="96" s="1"/>
  <c r="A10" i="96" s="1"/>
  <c r="A11" i="96" s="1"/>
  <c r="A12" i="96" s="1"/>
  <c r="A13" i="96" s="1"/>
  <c r="A14" i="96" s="1"/>
  <c r="A15" i="96" s="1"/>
  <c r="A16" i="96" s="1"/>
  <c r="A17" i="96" s="1"/>
  <c r="A18" i="96" s="1"/>
  <c r="A19" i="96" s="1"/>
  <c r="A20" i="96" s="1"/>
  <c r="A21" i="96" s="1"/>
  <c r="A22" i="96" s="1"/>
  <c r="A23" i="96" s="1"/>
  <c r="A24" i="96" s="1"/>
  <c r="A25" i="96" s="1"/>
  <c r="A26" i="96" s="1"/>
  <c r="A27" i="96" s="1"/>
  <c r="A28" i="96" s="1"/>
  <c r="A29" i="96" s="1"/>
  <c r="O4" i="96"/>
  <c r="G4" i="96"/>
  <c r="F4" i="96"/>
  <c r="F5" i="96" s="1"/>
  <c r="F6" i="96" s="1"/>
  <c r="F7" i="96" s="1"/>
  <c r="F8" i="96" s="1"/>
  <c r="F9" i="96" s="1"/>
  <c r="F10" i="96" s="1"/>
  <c r="F11" i="96" s="1"/>
  <c r="F12" i="96" s="1"/>
  <c r="F13" i="96" s="1"/>
  <c r="F14" i="96" s="1"/>
  <c r="F15" i="96" s="1"/>
  <c r="F16" i="96" s="1"/>
  <c r="F17" i="96" s="1"/>
  <c r="F18" i="96" s="1"/>
  <c r="F19" i="96" s="1"/>
  <c r="F20" i="96" s="1"/>
  <c r="F21" i="96" s="1"/>
  <c r="F22" i="96" s="1"/>
  <c r="F23" i="96" s="1"/>
  <c r="F24" i="96" s="1"/>
  <c r="F25" i="96" s="1"/>
  <c r="F26" i="96" s="1"/>
  <c r="E4" i="96"/>
  <c r="H4" i="96" s="1"/>
  <c r="C4" i="96"/>
  <c r="L4" i="96" s="1"/>
  <c r="Q3" i="96"/>
  <c r="L3" i="96"/>
  <c r="M17" i="117" l="1"/>
  <c r="F6" i="117"/>
  <c r="I6" i="117" s="1"/>
  <c r="M16" i="115"/>
  <c r="L5" i="115"/>
  <c r="J7" i="113"/>
  <c r="Q7" i="113" s="1"/>
  <c r="S8" i="113"/>
  <c r="F8" i="113"/>
  <c r="M20" i="113"/>
  <c r="R6" i="112"/>
  <c r="S6" i="112" s="1"/>
  <c r="M16" i="112"/>
  <c r="M19" i="111"/>
  <c r="F7" i="111"/>
  <c r="I7" i="111" s="1"/>
  <c r="S7" i="111"/>
  <c r="R6" i="110"/>
  <c r="S6" i="110" s="1"/>
  <c r="U6" i="110"/>
  <c r="U5" i="108"/>
  <c r="M19" i="108"/>
  <c r="M11" i="107"/>
  <c r="M25" i="106"/>
  <c r="J5" i="106"/>
  <c r="J5" i="105"/>
  <c r="U5" i="105" s="1"/>
  <c r="M25" i="105"/>
  <c r="K20" i="104"/>
  <c r="L20" i="104" s="1"/>
  <c r="M23" i="104"/>
  <c r="S4" i="104"/>
  <c r="M14" i="104"/>
  <c r="R4" i="103"/>
  <c r="L4" i="103"/>
  <c r="M19" i="103"/>
  <c r="M15" i="102"/>
  <c r="R4" i="102"/>
  <c r="L4" i="102"/>
  <c r="M13" i="99"/>
  <c r="K4" i="99"/>
  <c r="Q4" i="99" s="1"/>
  <c r="Q24" i="97"/>
  <c r="R4" i="98"/>
  <c r="L4" i="98"/>
  <c r="M9" i="98"/>
  <c r="M14" i="98"/>
  <c r="K4" i="97"/>
  <c r="L4" i="97" s="1"/>
  <c r="U4" i="97"/>
  <c r="M8" i="97"/>
  <c r="L14" i="96"/>
  <c r="K19" i="96"/>
  <c r="K20" i="96" s="1"/>
  <c r="K21" i="96" s="1"/>
  <c r="K22" i="96" s="1"/>
  <c r="L18" i="96"/>
  <c r="L17" i="96"/>
  <c r="L15" i="96"/>
  <c r="L19" i="96"/>
  <c r="L16" i="96"/>
  <c r="C29" i="96"/>
  <c r="O33" i="96"/>
  <c r="I4" i="96"/>
  <c r="S4" i="96"/>
  <c r="C5" i="96"/>
  <c r="S28" i="95"/>
  <c r="O30" i="94"/>
  <c r="G30" i="94"/>
  <c r="O29" i="94"/>
  <c r="G29" i="94"/>
  <c r="O28" i="94"/>
  <c r="G28" i="94"/>
  <c r="O27" i="94"/>
  <c r="G27" i="94"/>
  <c r="O26" i="94"/>
  <c r="G26" i="94"/>
  <c r="O25" i="94"/>
  <c r="G25" i="94"/>
  <c r="O24" i="94"/>
  <c r="G24" i="94"/>
  <c r="O23" i="94"/>
  <c r="G23" i="94"/>
  <c r="O22" i="94"/>
  <c r="G22" i="94"/>
  <c r="O21" i="94"/>
  <c r="G21" i="94"/>
  <c r="O20" i="94"/>
  <c r="G20" i="94"/>
  <c r="F20" i="94"/>
  <c r="F21" i="94" s="1"/>
  <c r="F22" i="94" s="1"/>
  <c r="F23" i="94" s="1"/>
  <c r="F24" i="94" s="1"/>
  <c r="F25" i="94" s="1"/>
  <c r="F26" i="94" s="1"/>
  <c r="F27" i="94" s="1"/>
  <c r="F28" i="94" s="1"/>
  <c r="F29" i="94" s="1"/>
  <c r="F30" i="94" s="1"/>
  <c r="O19" i="94"/>
  <c r="G19" i="94"/>
  <c r="F19" i="94"/>
  <c r="C19" i="94"/>
  <c r="C20" i="94" s="1"/>
  <c r="A19" i="94"/>
  <c r="A20" i="94" s="1"/>
  <c r="A21" i="94" s="1"/>
  <c r="A22" i="94" s="1"/>
  <c r="A23" i="94" s="1"/>
  <c r="A24" i="94" s="1"/>
  <c r="A25" i="94" s="1"/>
  <c r="A26" i="94" s="1"/>
  <c r="A27" i="94" s="1"/>
  <c r="A28" i="94" s="1"/>
  <c r="A29" i="94" s="1"/>
  <c r="A30" i="94" s="1"/>
  <c r="O30" i="95"/>
  <c r="G30" i="95"/>
  <c r="O29" i="95"/>
  <c r="G29" i="95"/>
  <c r="O28" i="95"/>
  <c r="G28" i="95"/>
  <c r="O27" i="95"/>
  <c r="G27" i="95"/>
  <c r="O26" i="95"/>
  <c r="G26" i="95"/>
  <c r="O25" i="95"/>
  <c r="G25" i="95"/>
  <c r="O24" i="95"/>
  <c r="G24" i="95"/>
  <c r="O23" i="95"/>
  <c r="G23" i="95"/>
  <c r="O22" i="95"/>
  <c r="G22" i="95"/>
  <c r="O21" i="95"/>
  <c r="G21" i="95"/>
  <c r="O20" i="95"/>
  <c r="G20" i="95"/>
  <c r="O19" i="95"/>
  <c r="G19" i="95"/>
  <c r="O18" i="95"/>
  <c r="G18" i="95"/>
  <c r="O17" i="95"/>
  <c r="G17" i="95"/>
  <c r="O16" i="95"/>
  <c r="L16" i="95"/>
  <c r="L17" i="95" s="1"/>
  <c r="L18" i="95" s="1"/>
  <c r="L19" i="95" s="1"/>
  <c r="L20" i="95" s="1"/>
  <c r="L21" i="95" s="1"/>
  <c r="L22" i="95" s="1"/>
  <c r="L23" i="95" s="1"/>
  <c r="L24" i="95" s="1"/>
  <c r="L25" i="95" s="1"/>
  <c r="L26" i="95" s="1"/>
  <c r="L27" i="95" s="1"/>
  <c r="G16" i="95"/>
  <c r="O15" i="95"/>
  <c r="G15" i="95"/>
  <c r="O14" i="95"/>
  <c r="L14" i="95"/>
  <c r="L15" i="95" s="1"/>
  <c r="G14" i="95"/>
  <c r="O13" i="95"/>
  <c r="G13" i="95"/>
  <c r="O12" i="95"/>
  <c r="G12" i="95"/>
  <c r="O11" i="95"/>
  <c r="G11" i="95"/>
  <c r="O10" i="95"/>
  <c r="G10" i="95"/>
  <c r="O9" i="95"/>
  <c r="G9" i="95"/>
  <c r="O8" i="95"/>
  <c r="G8" i="95"/>
  <c r="O7" i="95"/>
  <c r="G7" i="95"/>
  <c r="O6" i="95"/>
  <c r="G6" i="95"/>
  <c r="A6" i="95"/>
  <c r="A7" i="95" s="1"/>
  <c r="A8" i="95" s="1"/>
  <c r="A9" i="95" s="1"/>
  <c r="A10" i="95" s="1"/>
  <c r="A11" i="95" s="1"/>
  <c r="A12" i="95" s="1"/>
  <c r="A13" i="95" s="1"/>
  <c r="A14" i="95" s="1"/>
  <c r="A15" i="95" s="1"/>
  <c r="A16" i="95" s="1"/>
  <c r="A17" i="95" s="1"/>
  <c r="A18" i="95" s="1"/>
  <c r="A19" i="95" s="1"/>
  <c r="A20" i="95" s="1"/>
  <c r="A21" i="95" s="1"/>
  <c r="A22" i="95" s="1"/>
  <c r="A23" i="95" s="1"/>
  <c r="A24" i="95" s="1"/>
  <c r="A25" i="95" s="1"/>
  <c r="A26" i="95" s="1"/>
  <c r="A27" i="95" s="1"/>
  <c r="A28" i="95" s="1"/>
  <c r="A29" i="95" s="1"/>
  <c r="A30" i="95" s="1"/>
  <c r="O5" i="95"/>
  <c r="G5" i="95"/>
  <c r="F5" i="95"/>
  <c r="F6" i="95" s="1"/>
  <c r="F7" i="95" s="1"/>
  <c r="F8" i="95" s="1"/>
  <c r="F9" i="95" s="1"/>
  <c r="F10" i="95" s="1"/>
  <c r="F11" i="95" s="1"/>
  <c r="F12" i="95" s="1"/>
  <c r="F13" i="95" s="1"/>
  <c r="F14" i="95" s="1"/>
  <c r="F15" i="95" s="1"/>
  <c r="F16" i="95" s="1"/>
  <c r="F17" i="95" s="1"/>
  <c r="F18" i="95" s="1"/>
  <c r="F19" i="95" s="1"/>
  <c r="F20" i="95" s="1"/>
  <c r="F21" i="95" s="1"/>
  <c r="F22" i="95" s="1"/>
  <c r="F23" i="95" s="1"/>
  <c r="F24" i="95" s="1"/>
  <c r="F25" i="95" s="1"/>
  <c r="F26" i="95" s="1"/>
  <c r="F27" i="95" s="1"/>
  <c r="F28" i="95" s="1"/>
  <c r="F29" i="95" s="1"/>
  <c r="F30" i="95" s="1"/>
  <c r="A5" i="95"/>
  <c r="O4" i="95"/>
  <c r="O31" i="95" s="1"/>
  <c r="L4" i="95"/>
  <c r="G4" i="95"/>
  <c r="F4" i="95"/>
  <c r="C4" i="95"/>
  <c r="Q3" i="95"/>
  <c r="L3" i="95"/>
  <c r="L14" i="94"/>
  <c r="L15" i="94" s="1"/>
  <c r="L16" i="94" s="1"/>
  <c r="L17" i="94" s="1"/>
  <c r="L18" i="94" s="1"/>
  <c r="K13" i="94"/>
  <c r="J13" i="94"/>
  <c r="O18" i="94"/>
  <c r="G18" i="94"/>
  <c r="O17" i="94"/>
  <c r="G17" i="94"/>
  <c r="O16" i="94"/>
  <c r="G16" i="94"/>
  <c r="O15" i="94"/>
  <c r="G15" i="94"/>
  <c r="O14" i="94"/>
  <c r="G14" i="94"/>
  <c r="O13" i="94"/>
  <c r="G13" i="94"/>
  <c r="O12" i="94"/>
  <c r="G12" i="94"/>
  <c r="O11" i="94"/>
  <c r="G11" i="94"/>
  <c r="O10" i="94"/>
  <c r="G10" i="94"/>
  <c r="O9" i="94"/>
  <c r="G9" i="94"/>
  <c r="O8" i="94"/>
  <c r="G8" i="94"/>
  <c r="O7" i="94"/>
  <c r="G7" i="94"/>
  <c r="O6" i="94"/>
  <c r="G6" i="94"/>
  <c r="O5" i="94"/>
  <c r="G5" i="94"/>
  <c r="C5" i="94"/>
  <c r="C6" i="94" s="1"/>
  <c r="A5" i="94"/>
  <c r="A6" i="94" s="1"/>
  <c r="A7" i="94" s="1"/>
  <c r="A8" i="94" s="1"/>
  <c r="A9" i="94" s="1"/>
  <c r="A10" i="94" s="1"/>
  <c r="A11" i="94" s="1"/>
  <c r="A12" i="94" s="1"/>
  <c r="A13" i="94" s="1"/>
  <c r="A14" i="94" s="1"/>
  <c r="A15" i="94" s="1"/>
  <c r="A16" i="94" s="1"/>
  <c r="A17" i="94" s="1"/>
  <c r="A18" i="94" s="1"/>
  <c r="O4" i="94"/>
  <c r="I4" i="94"/>
  <c r="G4" i="94"/>
  <c r="F4" i="94"/>
  <c r="F5" i="94" s="1"/>
  <c r="F6" i="94" s="1"/>
  <c r="F7" i="94" s="1"/>
  <c r="F8" i="94" s="1"/>
  <c r="F9" i="94" s="1"/>
  <c r="F10" i="94" s="1"/>
  <c r="F11" i="94" s="1"/>
  <c r="F12" i="94" s="1"/>
  <c r="F13" i="94" s="1"/>
  <c r="F14" i="94" s="1"/>
  <c r="F15" i="94" s="1"/>
  <c r="F16" i="94" s="1"/>
  <c r="F17" i="94" s="1"/>
  <c r="F18" i="94" s="1"/>
  <c r="E4" i="94"/>
  <c r="H4" i="94" s="1"/>
  <c r="C4" i="94"/>
  <c r="L4" i="94" s="1"/>
  <c r="Q3" i="94"/>
  <c r="L3" i="94"/>
  <c r="O30" i="93"/>
  <c r="G30" i="93"/>
  <c r="O29" i="93"/>
  <c r="G29" i="93"/>
  <c r="O28" i="93"/>
  <c r="G28" i="93"/>
  <c r="F28" i="93"/>
  <c r="F29" i="93" s="1"/>
  <c r="F30" i="93" s="1"/>
  <c r="C28" i="93"/>
  <c r="C29" i="93" s="1"/>
  <c r="C30" i="93" s="1"/>
  <c r="A28" i="93"/>
  <c r="A29" i="93" s="1"/>
  <c r="A30" i="93" s="1"/>
  <c r="O4" i="93"/>
  <c r="G4" i="93"/>
  <c r="F4" i="93"/>
  <c r="F5" i="93" s="1"/>
  <c r="F6" i="93" s="1"/>
  <c r="F7" i="93" s="1"/>
  <c r="F8" i="93" s="1"/>
  <c r="F9" i="93" s="1"/>
  <c r="F10" i="93" s="1"/>
  <c r="F11" i="93" s="1"/>
  <c r="F12" i="93" s="1"/>
  <c r="F13" i="93" s="1"/>
  <c r="F14" i="93" s="1"/>
  <c r="F15" i="93" s="1"/>
  <c r="F16" i="93" s="1"/>
  <c r="F17" i="93" s="1"/>
  <c r="F18" i="93" s="1"/>
  <c r="F19" i="93" s="1"/>
  <c r="F20" i="93" s="1"/>
  <c r="F21" i="93" s="1"/>
  <c r="F22" i="93" s="1"/>
  <c r="F23" i="93" s="1"/>
  <c r="F24" i="93" s="1"/>
  <c r="F25" i="93" s="1"/>
  <c r="F26" i="93" s="1"/>
  <c r="F27" i="93" s="1"/>
  <c r="C4" i="93"/>
  <c r="L4" i="93" s="1"/>
  <c r="O27" i="93"/>
  <c r="G27" i="93"/>
  <c r="O26" i="93"/>
  <c r="G26" i="93"/>
  <c r="O25" i="93"/>
  <c r="G25" i="93"/>
  <c r="O24" i="93"/>
  <c r="G24" i="93"/>
  <c r="O23" i="93"/>
  <c r="G23" i="93"/>
  <c r="O22" i="93"/>
  <c r="G22" i="93"/>
  <c r="O21" i="93"/>
  <c r="G21" i="93"/>
  <c r="O20" i="93"/>
  <c r="G20" i="93"/>
  <c r="O19" i="93"/>
  <c r="G19" i="93"/>
  <c r="O18" i="93"/>
  <c r="G18" i="93"/>
  <c r="O17" i="93"/>
  <c r="G17" i="93"/>
  <c r="O16" i="93"/>
  <c r="G16" i="93"/>
  <c r="O15" i="93"/>
  <c r="G15" i="93"/>
  <c r="O14" i="93"/>
  <c r="G14" i="93"/>
  <c r="O13" i="93"/>
  <c r="G13" i="93"/>
  <c r="O12" i="93"/>
  <c r="G12" i="93"/>
  <c r="O11" i="93"/>
  <c r="G11" i="93"/>
  <c r="O10" i="93"/>
  <c r="G10" i="93"/>
  <c r="O9" i="93"/>
  <c r="G9" i="93"/>
  <c r="O8" i="93"/>
  <c r="G8" i="93"/>
  <c r="O7" i="93"/>
  <c r="G7" i="93"/>
  <c r="O6" i="93"/>
  <c r="G6" i="93"/>
  <c r="O5" i="93"/>
  <c r="G5" i="93"/>
  <c r="A5" i="93"/>
  <c r="A6" i="93" s="1"/>
  <c r="A7" i="93" s="1"/>
  <c r="A8" i="93" s="1"/>
  <c r="A9" i="93" s="1"/>
  <c r="A10" i="93" s="1"/>
  <c r="A11" i="93" s="1"/>
  <c r="A12" i="93" s="1"/>
  <c r="A13" i="93" s="1"/>
  <c r="A14" i="93" s="1"/>
  <c r="A15" i="93" s="1"/>
  <c r="A16" i="93" s="1"/>
  <c r="A17" i="93" s="1"/>
  <c r="A18" i="93" s="1"/>
  <c r="A19" i="93" s="1"/>
  <c r="A20" i="93" s="1"/>
  <c r="A21" i="93" s="1"/>
  <c r="A22" i="93" s="1"/>
  <c r="A23" i="93" s="1"/>
  <c r="A24" i="93" s="1"/>
  <c r="A25" i="93" s="1"/>
  <c r="A26" i="93" s="1"/>
  <c r="A27" i="93" s="1"/>
  <c r="Q3" i="93"/>
  <c r="E4" i="93" s="1"/>
  <c r="H4" i="93" s="1"/>
  <c r="I4" i="93" s="1"/>
  <c r="L3" i="93"/>
  <c r="M24" i="92"/>
  <c r="M25" i="92" s="1"/>
  <c r="R23" i="92"/>
  <c r="P23" i="92"/>
  <c r="H23" i="92"/>
  <c r="I23" i="92" s="1"/>
  <c r="P24" i="92"/>
  <c r="H24" i="92"/>
  <c r="P25" i="92"/>
  <c r="H25" i="92"/>
  <c r="G24" i="92"/>
  <c r="G23" i="92"/>
  <c r="F23" i="92"/>
  <c r="P22" i="92"/>
  <c r="H22" i="92"/>
  <c r="H17" i="92"/>
  <c r="P17" i="92"/>
  <c r="H18" i="92"/>
  <c r="P18" i="92"/>
  <c r="R18" i="92"/>
  <c r="G19" i="92"/>
  <c r="G20" i="92" s="1"/>
  <c r="G21" i="92" s="1"/>
  <c r="G22" i="92" s="1"/>
  <c r="P21" i="92"/>
  <c r="H21" i="92"/>
  <c r="P20" i="92"/>
  <c r="H20" i="92"/>
  <c r="P19" i="92"/>
  <c r="H19" i="92"/>
  <c r="P31" i="92"/>
  <c r="H31" i="92"/>
  <c r="P30" i="92"/>
  <c r="H30" i="92"/>
  <c r="P29" i="92"/>
  <c r="H29" i="92"/>
  <c r="P28" i="92"/>
  <c r="H28" i="92"/>
  <c r="P27" i="92"/>
  <c r="H27" i="92"/>
  <c r="P26" i="92"/>
  <c r="H26" i="92"/>
  <c r="R16" i="92"/>
  <c r="P16" i="92"/>
  <c r="H16" i="92"/>
  <c r="P15" i="92"/>
  <c r="H15" i="92"/>
  <c r="P14" i="92"/>
  <c r="H14" i="92"/>
  <c r="P13" i="92"/>
  <c r="H13" i="92"/>
  <c r="G13" i="92"/>
  <c r="G14" i="92" s="1"/>
  <c r="G15" i="92" s="1"/>
  <c r="P12" i="92"/>
  <c r="H12" i="92"/>
  <c r="P11" i="92"/>
  <c r="H11" i="92"/>
  <c r="P10" i="92"/>
  <c r="H10" i="92"/>
  <c r="P9" i="92"/>
  <c r="H9" i="92"/>
  <c r="P8" i="92"/>
  <c r="M8" i="92"/>
  <c r="M9" i="92" s="1"/>
  <c r="H8" i="92"/>
  <c r="G8" i="92"/>
  <c r="G9" i="92" s="1"/>
  <c r="P7" i="92"/>
  <c r="H7" i="92"/>
  <c r="G7" i="92"/>
  <c r="R6" i="92"/>
  <c r="P6" i="92"/>
  <c r="H6" i="92"/>
  <c r="P5" i="92"/>
  <c r="M5" i="92"/>
  <c r="H5" i="92"/>
  <c r="A5" i="92"/>
  <c r="A7" i="92" s="1"/>
  <c r="A8" i="92" s="1"/>
  <c r="A9" i="92" s="1"/>
  <c r="A10" i="92" s="1"/>
  <c r="A11" i="92" s="1"/>
  <c r="A12" i="92" s="1"/>
  <c r="A13" i="92" s="1"/>
  <c r="A14" i="92" s="1"/>
  <c r="A15" i="92" s="1"/>
  <c r="A17" i="92" s="1"/>
  <c r="A19" i="92" s="1"/>
  <c r="A20" i="92" s="1"/>
  <c r="A21" i="92" s="1"/>
  <c r="A22" i="92" s="1"/>
  <c r="A24" i="92" s="1"/>
  <c r="A25" i="92" s="1"/>
  <c r="A26" i="92" s="1"/>
  <c r="A27" i="92" s="1"/>
  <c r="A28" i="92" s="1"/>
  <c r="A29" i="92" s="1"/>
  <c r="A30" i="92" s="1"/>
  <c r="A31" i="92" s="1"/>
  <c r="P4" i="92"/>
  <c r="M4" i="92"/>
  <c r="H4" i="92"/>
  <c r="G4" i="92"/>
  <c r="G5" i="92" s="1"/>
  <c r="G10" i="92" s="1"/>
  <c r="G11" i="92" s="1"/>
  <c r="G16" i="92" s="1"/>
  <c r="G17" i="92" s="1"/>
  <c r="S3" i="92"/>
  <c r="F4" i="92" s="1"/>
  <c r="R3" i="92"/>
  <c r="M3" i="92"/>
  <c r="S1" i="92"/>
  <c r="G16" i="91"/>
  <c r="M18" i="91"/>
  <c r="G13" i="91"/>
  <c r="G14" i="91" s="1"/>
  <c r="G15" i="91" s="1"/>
  <c r="G17" i="91"/>
  <c r="P17" i="91"/>
  <c r="H17" i="91"/>
  <c r="P16" i="91"/>
  <c r="H16" i="91"/>
  <c r="P29" i="91"/>
  <c r="H29" i="91"/>
  <c r="P28" i="91"/>
  <c r="H28" i="91"/>
  <c r="P27" i="91"/>
  <c r="H27" i="91"/>
  <c r="P26" i="91"/>
  <c r="H26" i="91"/>
  <c r="P25" i="91"/>
  <c r="H25" i="91"/>
  <c r="P24" i="91"/>
  <c r="H24" i="91"/>
  <c r="P23" i="91"/>
  <c r="H23" i="91"/>
  <c r="P22" i="91"/>
  <c r="H22" i="91"/>
  <c r="P21" i="91"/>
  <c r="H21" i="91"/>
  <c r="P20" i="91"/>
  <c r="H20" i="91"/>
  <c r="P19" i="91"/>
  <c r="H19" i="91"/>
  <c r="P18" i="91"/>
  <c r="H18" i="91"/>
  <c r="P15" i="91"/>
  <c r="H15" i="91"/>
  <c r="P14" i="91"/>
  <c r="H14" i="91"/>
  <c r="P13" i="91"/>
  <c r="H13" i="91"/>
  <c r="P12" i="91"/>
  <c r="H12" i="91"/>
  <c r="P11" i="91"/>
  <c r="H11" i="91"/>
  <c r="P10" i="91"/>
  <c r="H10" i="91"/>
  <c r="P9" i="91"/>
  <c r="H9" i="91"/>
  <c r="P8" i="91"/>
  <c r="M8" i="91"/>
  <c r="H8" i="91"/>
  <c r="P7" i="91"/>
  <c r="H7" i="91"/>
  <c r="G7" i="91"/>
  <c r="G8" i="91" s="1"/>
  <c r="G9" i="91" s="1"/>
  <c r="R6" i="91"/>
  <c r="P6" i="91"/>
  <c r="H6" i="91"/>
  <c r="P5" i="91"/>
  <c r="M5" i="91"/>
  <c r="M11" i="91" s="1"/>
  <c r="M12" i="91" s="1"/>
  <c r="H5" i="91"/>
  <c r="A5" i="91"/>
  <c r="A7" i="91" s="1"/>
  <c r="A8" i="91" s="1"/>
  <c r="A9" i="91" s="1"/>
  <c r="A10" i="91" s="1"/>
  <c r="A11" i="91" s="1"/>
  <c r="A12" i="91" s="1"/>
  <c r="A13" i="91" s="1"/>
  <c r="A14" i="91" s="1"/>
  <c r="A15" i="91" s="1"/>
  <c r="A17" i="91" s="1"/>
  <c r="A18" i="91" s="1"/>
  <c r="A19" i="91" s="1"/>
  <c r="A20" i="91" s="1"/>
  <c r="A21" i="91" s="1"/>
  <c r="A22" i="91" s="1"/>
  <c r="A23" i="91" s="1"/>
  <c r="A24" i="91" s="1"/>
  <c r="A25" i="91" s="1"/>
  <c r="A26" i="91" s="1"/>
  <c r="A27" i="91" s="1"/>
  <c r="A28" i="91" s="1"/>
  <c r="A29" i="91" s="1"/>
  <c r="P4" i="91"/>
  <c r="M4" i="91"/>
  <c r="H4" i="91"/>
  <c r="G4" i="91"/>
  <c r="G5" i="91" s="1"/>
  <c r="G10" i="91" s="1"/>
  <c r="G11" i="91" s="1"/>
  <c r="S3" i="91"/>
  <c r="F4" i="91" s="1"/>
  <c r="R3" i="91"/>
  <c r="M3" i="91"/>
  <c r="S1" i="91"/>
  <c r="U6" i="90"/>
  <c r="I7" i="90" s="1"/>
  <c r="U5" i="90"/>
  <c r="M10" i="80"/>
  <c r="M11" i="90"/>
  <c r="M8" i="90"/>
  <c r="G7" i="90"/>
  <c r="P7" i="90"/>
  <c r="H7" i="90"/>
  <c r="P8" i="90"/>
  <c r="H8" i="90"/>
  <c r="P6" i="90"/>
  <c r="H6" i="90"/>
  <c r="F6" i="90"/>
  <c r="I6" i="90" s="1"/>
  <c r="J6" i="90" s="1"/>
  <c r="F7" i="90"/>
  <c r="G8" i="90"/>
  <c r="G9" i="90" s="1"/>
  <c r="P28" i="90"/>
  <c r="H28" i="90"/>
  <c r="P27" i="90"/>
  <c r="H27" i="90"/>
  <c r="P26" i="90"/>
  <c r="H26" i="90"/>
  <c r="P25" i="90"/>
  <c r="H25" i="90"/>
  <c r="P24" i="90"/>
  <c r="H24" i="90"/>
  <c r="P23" i="90"/>
  <c r="H23" i="90"/>
  <c r="P22" i="90"/>
  <c r="H22" i="90"/>
  <c r="P21" i="90"/>
  <c r="H21" i="90"/>
  <c r="P20" i="90"/>
  <c r="H20" i="90"/>
  <c r="P19" i="90"/>
  <c r="H19" i="90"/>
  <c r="P18" i="90"/>
  <c r="H18" i="90"/>
  <c r="P17" i="90"/>
  <c r="H17" i="90"/>
  <c r="P16" i="90"/>
  <c r="H16" i="90"/>
  <c r="P15" i="90"/>
  <c r="H15" i="90"/>
  <c r="P14" i="90"/>
  <c r="H14" i="90"/>
  <c r="P13" i="90"/>
  <c r="H13" i="90"/>
  <c r="P12" i="90"/>
  <c r="H12" i="90"/>
  <c r="P11" i="90"/>
  <c r="H11" i="90"/>
  <c r="P10" i="90"/>
  <c r="H10" i="90"/>
  <c r="P9" i="90"/>
  <c r="H9" i="90"/>
  <c r="P5" i="90"/>
  <c r="M5" i="90"/>
  <c r="H5" i="90"/>
  <c r="A5" i="90"/>
  <c r="A7" i="90" s="1"/>
  <c r="A8" i="90" s="1"/>
  <c r="A9" i="90" s="1"/>
  <c r="A10" i="90" s="1"/>
  <c r="A11" i="90" s="1"/>
  <c r="A12" i="90" s="1"/>
  <c r="A13" i="90" s="1"/>
  <c r="A14" i="90" s="1"/>
  <c r="A15" i="90" s="1"/>
  <c r="A16" i="90" s="1"/>
  <c r="A17" i="90" s="1"/>
  <c r="A18" i="90" s="1"/>
  <c r="A19" i="90" s="1"/>
  <c r="A20" i="90" s="1"/>
  <c r="A21" i="90" s="1"/>
  <c r="A22" i="90" s="1"/>
  <c r="A23" i="90" s="1"/>
  <c r="A24" i="90" s="1"/>
  <c r="A25" i="90" s="1"/>
  <c r="A26" i="90" s="1"/>
  <c r="A27" i="90" s="1"/>
  <c r="A28" i="90" s="1"/>
  <c r="P4" i="90"/>
  <c r="M4" i="90"/>
  <c r="H4" i="90"/>
  <c r="G4" i="90"/>
  <c r="G5" i="90" s="1"/>
  <c r="G10" i="90" s="1"/>
  <c r="G11" i="90" s="1"/>
  <c r="G12" i="90" s="1"/>
  <c r="G13" i="90" s="1"/>
  <c r="G14" i="90" s="1"/>
  <c r="G15" i="90" s="1"/>
  <c r="G16" i="90" s="1"/>
  <c r="G17" i="90" s="1"/>
  <c r="G18" i="90" s="1"/>
  <c r="G19" i="90" s="1"/>
  <c r="G20" i="90" s="1"/>
  <c r="G21" i="90" s="1"/>
  <c r="G22" i="90" s="1"/>
  <c r="G23" i="90" s="1"/>
  <c r="G24" i="90" s="1"/>
  <c r="G25" i="90" s="1"/>
  <c r="G26" i="90" s="1"/>
  <c r="G27" i="90" s="1"/>
  <c r="G28" i="90" s="1"/>
  <c r="F4" i="90"/>
  <c r="S3" i="90"/>
  <c r="R3" i="90"/>
  <c r="M3" i="90"/>
  <c r="S1" i="90"/>
  <c r="J6" i="117" l="1"/>
  <c r="M18" i="117"/>
  <c r="M17" i="115"/>
  <c r="S5" i="115"/>
  <c r="U7" i="113"/>
  <c r="I8" i="113" s="1"/>
  <c r="J8" i="113" s="1"/>
  <c r="F9" i="113"/>
  <c r="M21" i="113"/>
  <c r="F7" i="112"/>
  <c r="I7" i="112" s="1"/>
  <c r="M17" i="112"/>
  <c r="S8" i="111"/>
  <c r="F8" i="111"/>
  <c r="M20" i="111"/>
  <c r="J7" i="111"/>
  <c r="Q7" i="111" s="1"/>
  <c r="U7" i="111"/>
  <c r="F7" i="110"/>
  <c r="I7" i="110" s="1"/>
  <c r="M20" i="108"/>
  <c r="M12" i="107"/>
  <c r="K5" i="106"/>
  <c r="Q5" i="106"/>
  <c r="M26" i="106"/>
  <c r="U5" i="106"/>
  <c r="K5" i="105"/>
  <c r="M26" i="105"/>
  <c r="Q20" i="104"/>
  <c r="R20" i="104" s="1"/>
  <c r="S20" i="104"/>
  <c r="M15" i="104"/>
  <c r="M24" i="104"/>
  <c r="F5" i="104"/>
  <c r="I5" i="104" s="1"/>
  <c r="R13" i="103"/>
  <c r="S4" i="103"/>
  <c r="M20" i="103"/>
  <c r="S4" i="102"/>
  <c r="M16" i="102"/>
  <c r="R4" i="99"/>
  <c r="L4" i="99"/>
  <c r="M14" i="99"/>
  <c r="R24" i="97"/>
  <c r="S24" i="97" s="1"/>
  <c r="M15" i="98"/>
  <c r="M10" i="98"/>
  <c r="S4" i="98"/>
  <c r="Q4" i="97"/>
  <c r="R4" i="97" s="1"/>
  <c r="S4" i="97" s="1"/>
  <c r="F5" i="97" s="1"/>
  <c r="I5" i="97" s="1"/>
  <c r="M9" i="97"/>
  <c r="L20" i="96"/>
  <c r="L21" i="96"/>
  <c r="K23" i="96"/>
  <c r="L22" i="96"/>
  <c r="C30" i="96"/>
  <c r="L5" i="96"/>
  <c r="C6" i="96"/>
  <c r="J4" i="96"/>
  <c r="P4" i="96" s="1"/>
  <c r="L20" i="94"/>
  <c r="C21" i="94"/>
  <c r="L19" i="94"/>
  <c r="O31" i="94"/>
  <c r="M1" i="95"/>
  <c r="L28" i="95"/>
  <c r="L29" i="95" s="1"/>
  <c r="E4" i="95"/>
  <c r="H4" i="95" s="1"/>
  <c r="C5" i="95"/>
  <c r="J4" i="94"/>
  <c r="P4" i="94"/>
  <c r="S4" i="94"/>
  <c r="C7" i="94"/>
  <c r="L6" i="94"/>
  <c r="L5" i="94"/>
  <c r="J4" i="93"/>
  <c r="C5" i="93"/>
  <c r="O31" i="93"/>
  <c r="U23" i="92"/>
  <c r="J23" i="92"/>
  <c r="G25" i="92"/>
  <c r="G26" i="92" s="1"/>
  <c r="G27" i="92" s="1"/>
  <c r="G28" i="92" s="1"/>
  <c r="G29" i="92" s="1"/>
  <c r="G30" i="92" s="1"/>
  <c r="G31" i="92" s="1"/>
  <c r="M11" i="92"/>
  <c r="I4" i="92"/>
  <c r="M10" i="92"/>
  <c r="P32" i="92"/>
  <c r="G18" i="91"/>
  <c r="G19" i="91" s="1"/>
  <c r="G20" i="91" s="1"/>
  <c r="G21" i="91" s="1"/>
  <c r="G22" i="91" s="1"/>
  <c r="G23" i="91" s="1"/>
  <c r="G24" i="91" s="1"/>
  <c r="G25" i="91" s="1"/>
  <c r="G26" i="91" s="1"/>
  <c r="G27" i="91" s="1"/>
  <c r="G28" i="91" s="1"/>
  <c r="G29" i="91" s="1"/>
  <c r="P30" i="91"/>
  <c r="I4" i="91"/>
  <c r="J4" i="91" s="1"/>
  <c r="K4" i="91" s="1"/>
  <c r="M13" i="91"/>
  <c r="M9" i="91"/>
  <c r="J7" i="90"/>
  <c r="U7" i="90" s="1"/>
  <c r="M9" i="90"/>
  <c r="M10" i="90" s="1"/>
  <c r="K6" i="90"/>
  <c r="L6" i="90" s="1"/>
  <c r="I4" i="90"/>
  <c r="P29" i="90"/>
  <c r="K32" i="89"/>
  <c r="K14" i="89"/>
  <c r="K15" i="89" s="1"/>
  <c r="K16" i="89" s="1"/>
  <c r="K17" i="89" s="1"/>
  <c r="K18" i="89" s="1"/>
  <c r="K19" i="89" s="1"/>
  <c r="K20" i="89" s="1"/>
  <c r="K21" i="89" s="1"/>
  <c r="O29" i="89"/>
  <c r="G29" i="89"/>
  <c r="O28" i="89"/>
  <c r="G28" i="89"/>
  <c r="O27" i="89"/>
  <c r="G27" i="89"/>
  <c r="O26" i="89"/>
  <c r="G26" i="89"/>
  <c r="O25" i="89"/>
  <c r="G25" i="89"/>
  <c r="O24" i="89"/>
  <c r="G24" i="89"/>
  <c r="O23" i="89"/>
  <c r="G23" i="89"/>
  <c r="O22" i="89"/>
  <c r="G22" i="89"/>
  <c r="O21" i="89"/>
  <c r="G21" i="89"/>
  <c r="O20" i="89"/>
  <c r="K23" i="89"/>
  <c r="K24" i="89" s="1"/>
  <c r="K25" i="89" s="1"/>
  <c r="K26" i="89" s="1"/>
  <c r="K27" i="89" s="1"/>
  <c r="K28" i="89" s="1"/>
  <c r="G20" i="89"/>
  <c r="O19" i="89"/>
  <c r="G19" i="89"/>
  <c r="O18" i="89"/>
  <c r="G18" i="89"/>
  <c r="O17" i="89"/>
  <c r="G17" i="89"/>
  <c r="O16" i="89"/>
  <c r="G16" i="89"/>
  <c r="O15" i="89"/>
  <c r="G15" i="89"/>
  <c r="O14" i="89"/>
  <c r="G14" i="89"/>
  <c r="O13" i="89"/>
  <c r="G13" i="89"/>
  <c r="O12" i="89"/>
  <c r="K12" i="89"/>
  <c r="G12" i="89"/>
  <c r="O11" i="89"/>
  <c r="G11" i="89"/>
  <c r="O10" i="89"/>
  <c r="G10" i="89"/>
  <c r="O9" i="89"/>
  <c r="K10" i="89"/>
  <c r="G9" i="89"/>
  <c r="C9" i="89"/>
  <c r="O8" i="89"/>
  <c r="G8" i="89"/>
  <c r="O7" i="89"/>
  <c r="G7" i="89"/>
  <c r="O6" i="89"/>
  <c r="G6" i="89"/>
  <c r="O5" i="89"/>
  <c r="K5" i="89"/>
  <c r="G5" i="89"/>
  <c r="F5" i="89"/>
  <c r="F6" i="89" s="1"/>
  <c r="F7" i="89" s="1"/>
  <c r="F8" i="89" s="1"/>
  <c r="F9" i="89" s="1"/>
  <c r="F10" i="89" s="1"/>
  <c r="F11" i="89" s="1"/>
  <c r="F12" i="89" s="1"/>
  <c r="F13" i="89" s="1"/>
  <c r="F14" i="89" s="1"/>
  <c r="F15" i="89" s="1"/>
  <c r="F16" i="89" s="1"/>
  <c r="F17" i="89" s="1"/>
  <c r="F18" i="89" s="1"/>
  <c r="F19" i="89" s="1"/>
  <c r="F20" i="89" s="1"/>
  <c r="F21" i="89" s="1"/>
  <c r="F22" i="89" s="1"/>
  <c r="F23" i="89" s="1"/>
  <c r="F24" i="89" s="1"/>
  <c r="F25" i="89" s="1"/>
  <c r="F26" i="89" s="1"/>
  <c r="F27" i="89" s="1"/>
  <c r="F28" i="89" s="1"/>
  <c r="F29" i="89" s="1"/>
  <c r="A5" i="89"/>
  <c r="A6" i="89" s="1"/>
  <c r="A7" i="89" s="1"/>
  <c r="A8" i="89" s="1"/>
  <c r="A9" i="89" s="1"/>
  <c r="A10" i="89" s="1"/>
  <c r="A11" i="89" s="1"/>
  <c r="A12" i="89" s="1"/>
  <c r="A13" i="89" s="1"/>
  <c r="A14" i="89" s="1"/>
  <c r="A15" i="89" s="1"/>
  <c r="A16" i="89" s="1"/>
  <c r="A17" i="89" s="1"/>
  <c r="A18" i="89" s="1"/>
  <c r="A19" i="89" s="1"/>
  <c r="A20" i="89" s="1"/>
  <c r="A21" i="89" s="1"/>
  <c r="A22" i="89" s="1"/>
  <c r="A23" i="89" s="1"/>
  <c r="A24" i="89" s="1"/>
  <c r="A25" i="89" s="1"/>
  <c r="A26" i="89" s="1"/>
  <c r="A27" i="89" s="1"/>
  <c r="A28" i="89" s="1"/>
  <c r="A29" i="89" s="1"/>
  <c r="O4" i="89"/>
  <c r="K4" i="89"/>
  <c r="G4" i="89"/>
  <c r="F4" i="89"/>
  <c r="C4" i="89"/>
  <c r="Q3" i="89"/>
  <c r="Q4" i="89" s="1"/>
  <c r="L3" i="89"/>
  <c r="K13" i="88"/>
  <c r="K14" i="88" s="1"/>
  <c r="K15" i="88" s="1"/>
  <c r="K16" i="88" s="1"/>
  <c r="K17" i="88" s="1"/>
  <c r="K18" i="88" s="1"/>
  <c r="K20" i="88" s="1"/>
  <c r="K21" i="88" s="1"/>
  <c r="K22" i="88" s="1"/>
  <c r="K23" i="88" s="1"/>
  <c r="K24" i="88" s="1"/>
  <c r="K25" i="88" s="1"/>
  <c r="K26" i="88" s="1"/>
  <c r="K27" i="88" s="1"/>
  <c r="K28" i="88" s="1"/>
  <c r="K12" i="88"/>
  <c r="K9" i="88"/>
  <c r="K10" i="88" s="1"/>
  <c r="O29" i="88"/>
  <c r="G29" i="88"/>
  <c r="O28" i="88"/>
  <c r="G28" i="88"/>
  <c r="O27" i="88"/>
  <c r="G27" i="88"/>
  <c r="O26" i="88"/>
  <c r="G26" i="88"/>
  <c r="O25" i="88"/>
  <c r="G25" i="88"/>
  <c r="O24" i="88"/>
  <c r="G24" i="88"/>
  <c r="O23" i="88"/>
  <c r="G23" i="88"/>
  <c r="O22" i="88"/>
  <c r="G22" i="88"/>
  <c r="O21" i="88"/>
  <c r="G21" i="88"/>
  <c r="O20" i="88"/>
  <c r="G20" i="88"/>
  <c r="O19" i="88"/>
  <c r="G19" i="88"/>
  <c r="O18" i="88"/>
  <c r="G18" i="88"/>
  <c r="O17" i="88"/>
  <c r="G17" i="88"/>
  <c r="O16" i="88"/>
  <c r="G16" i="88"/>
  <c r="O15" i="88"/>
  <c r="G15" i="88"/>
  <c r="O14" i="88"/>
  <c r="G14" i="88"/>
  <c r="O13" i="88"/>
  <c r="G13" i="88"/>
  <c r="O12" i="88"/>
  <c r="G12" i="88"/>
  <c r="O11" i="88"/>
  <c r="G11" i="88"/>
  <c r="O10" i="88"/>
  <c r="G10" i="88"/>
  <c r="C10" i="88"/>
  <c r="A10" i="88"/>
  <c r="A11" i="88" s="1"/>
  <c r="A12" i="88" s="1"/>
  <c r="A13" i="88" s="1"/>
  <c r="A14" i="88" s="1"/>
  <c r="A15" i="88" s="1"/>
  <c r="A16" i="88" s="1"/>
  <c r="A17" i="88" s="1"/>
  <c r="A18" i="88" s="1"/>
  <c r="A19" i="88" s="1"/>
  <c r="A20" i="88" s="1"/>
  <c r="A21" i="88" s="1"/>
  <c r="A22" i="88" s="1"/>
  <c r="A23" i="88" s="1"/>
  <c r="A24" i="88" s="1"/>
  <c r="A25" i="88" s="1"/>
  <c r="A26" i="88" s="1"/>
  <c r="A27" i="88" s="1"/>
  <c r="A28" i="88" s="1"/>
  <c r="A29" i="88" s="1"/>
  <c r="O9" i="88"/>
  <c r="G9" i="88"/>
  <c r="C9" i="88"/>
  <c r="O8" i="88"/>
  <c r="G8" i="88"/>
  <c r="A8" i="88"/>
  <c r="A9" i="88" s="1"/>
  <c r="O7" i="88"/>
  <c r="G7" i="88"/>
  <c r="O6" i="88"/>
  <c r="G6" i="88"/>
  <c r="O5" i="88"/>
  <c r="K5" i="88"/>
  <c r="G5" i="88"/>
  <c r="A5" i="88"/>
  <c r="A6" i="88" s="1"/>
  <c r="A7" i="88" s="1"/>
  <c r="O4" i="88"/>
  <c r="O30" i="88" s="1"/>
  <c r="I4" i="88"/>
  <c r="J4" i="88" s="1"/>
  <c r="P4" i="88" s="1"/>
  <c r="G4" i="88"/>
  <c r="F4" i="88"/>
  <c r="F5" i="88" s="1"/>
  <c r="F6" i="88" s="1"/>
  <c r="F7" i="88" s="1"/>
  <c r="F8" i="88" s="1"/>
  <c r="F9" i="88" s="1"/>
  <c r="F10" i="88" s="1"/>
  <c r="F11" i="88" s="1"/>
  <c r="F12" i="88" s="1"/>
  <c r="F13" i="88" s="1"/>
  <c r="F14" i="88" s="1"/>
  <c r="F15" i="88" s="1"/>
  <c r="F16" i="88" s="1"/>
  <c r="F17" i="88" s="1"/>
  <c r="F18" i="88" s="1"/>
  <c r="F19" i="88" s="1"/>
  <c r="F20" i="88" s="1"/>
  <c r="F21" i="88" s="1"/>
  <c r="F22" i="88" s="1"/>
  <c r="F23" i="88" s="1"/>
  <c r="F24" i="88" s="1"/>
  <c r="F25" i="88" s="1"/>
  <c r="F26" i="88" s="1"/>
  <c r="F27" i="88" s="1"/>
  <c r="F28" i="88" s="1"/>
  <c r="F29" i="88" s="1"/>
  <c r="E4" i="88"/>
  <c r="H4" i="88" s="1"/>
  <c r="C4" i="88"/>
  <c r="Q3" i="88"/>
  <c r="L3" i="88"/>
  <c r="K27" i="87"/>
  <c r="L6" i="87"/>
  <c r="J6" i="87"/>
  <c r="O29" i="87"/>
  <c r="G29" i="87"/>
  <c r="O28" i="87"/>
  <c r="G28" i="87"/>
  <c r="O27" i="87"/>
  <c r="G27" i="87"/>
  <c r="O26" i="87"/>
  <c r="G26" i="87"/>
  <c r="O25" i="87"/>
  <c r="G25" i="87"/>
  <c r="O24" i="87"/>
  <c r="G24" i="87"/>
  <c r="O23" i="87"/>
  <c r="G23" i="87"/>
  <c r="O22" i="87"/>
  <c r="G22" i="87"/>
  <c r="O21" i="87"/>
  <c r="G21" i="87"/>
  <c r="O20" i="87"/>
  <c r="G20" i="87"/>
  <c r="O19" i="87"/>
  <c r="G19" i="87"/>
  <c r="O18" i="87"/>
  <c r="G18" i="87"/>
  <c r="O17" i="87"/>
  <c r="G17" i="87"/>
  <c r="O16" i="87"/>
  <c r="G16" i="87"/>
  <c r="O15" i="87"/>
  <c r="G15" i="87"/>
  <c r="O14" i="87"/>
  <c r="G14" i="87"/>
  <c r="O13" i="87"/>
  <c r="G13" i="87"/>
  <c r="O12" i="87"/>
  <c r="G12" i="87"/>
  <c r="O11" i="87"/>
  <c r="G11" i="87"/>
  <c r="O10" i="87"/>
  <c r="G10" i="87"/>
  <c r="C10" i="87"/>
  <c r="O9" i="87"/>
  <c r="G9" i="87"/>
  <c r="C9" i="87"/>
  <c r="K9" i="87" s="1"/>
  <c r="O8" i="87"/>
  <c r="K8" i="87"/>
  <c r="G8" i="87"/>
  <c r="O7" i="87"/>
  <c r="G7" i="87"/>
  <c r="O6" i="87"/>
  <c r="G6" i="87"/>
  <c r="A6" i="87"/>
  <c r="A7" i="87" s="1"/>
  <c r="A8" i="87" s="1"/>
  <c r="A9" i="87" s="1"/>
  <c r="A10" i="87" s="1"/>
  <c r="A11" i="87" s="1"/>
  <c r="A12" i="87" s="1"/>
  <c r="A13" i="87" s="1"/>
  <c r="A14" i="87" s="1"/>
  <c r="A15" i="87" s="1"/>
  <c r="A16" i="87" s="1"/>
  <c r="A17" i="87" s="1"/>
  <c r="A18" i="87" s="1"/>
  <c r="A19" i="87" s="1"/>
  <c r="A20" i="87" s="1"/>
  <c r="A21" i="87" s="1"/>
  <c r="A22" i="87" s="1"/>
  <c r="A23" i="87" s="1"/>
  <c r="A24" i="87" s="1"/>
  <c r="A25" i="87" s="1"/>
  <c r="A26" i="87" s="1"/>
  <c r="A27" i="87" s="1"/>
  <c r="A28" i="87" s="1"/>
  <c r="A29" i="87" s="1"/>
  <c r="O5" i="87"/>
  <c r="K5" i="87"/>
  <c r="G5" i="87"/>
  <c r="A5" i="87"/>
  <c r="O4" i="87"/>
  <c r="H4" i="87"/>
  <c r="I4" i="87" s="1"/>
  <c r="G4" i="87"/>
  <c r="F4" i="87"/>
  <c r="F5" i="87" s="1"/>
  <c r="F6" i="87" s="1"/>
  <c r="F7" i="87" s="1"/>
  <c r="F8" i="87" s="1"/>
  <c r="F9" i="87" s="1"/>
  <c r="F10" i="87" s="1"/>
  <c r="F11" i="87" s="1"/>
  <c r="F12" i="87" s="1"/>
  <c r="F13" i="87" s="1"/>
  <c r="F14" i="87" s="1"/>
  <c r="F15" i="87" s="1"/>
  <c r="F16" i="87" s="1"/>
  <c r="F17" i="87" s="1"/>
  <c r="F18" i="87" s="1"/>
  <c r="F19" i="87" s="1"/>
  <c r="F20" i="87" s="1"/>
  <c r="F21" i="87" s="1"/>
  <c r="F22" i="87" s="1"/>
  <c r="F23" i="87" s="1"/>
  <c r="F24" i="87" s="1"/>
  <c r="F25" i="87" s="1"/>
  <c r="F26" i="87" s="1"/>
  <c r="F27" i="87" s="1"/>
  <c r="F28" i="87" s="1"/>
  <c r="F29" i="87" s="1"/>
  <c r="E4" i="87"/>
  <c r="C4" i="87"/>
  <c r="K4" i="87" s="1"/>
  <c r="Q3" i="87"/>
  <c r="L3" i="87"/>
  <c r="K28" i="86"/>
  <c r="K27" i="86"/>
  <c r="K26" i="86"/>
  <c r="K25" i="86"/>
  <c r="K24" i="86"/>
  <c r="K23" i="86"/>
  <c r="K22" i="86"/>
  <c r="K21" i="86"/>
  <c r="K20" i="86"/>
  <c r="K19" i="86"/>
  <c r="K18" i="86"/>
  <c r="K17" i="86"/>
  <c r="K16" i="86"/>
  <c r="K15" i="86"/>
  <c r="K14" i="86"/>
  <c r="K13" i="86"/>
  <c r="K12" i="86"/>
  <c r="K11" i="86"/>
  <c r="O29" i="86"/>
  <c r="G29" i="86"/>
  <c r="O28" i="86"/>
  <c r="G28" i="86"/>
  <c r="O27" i="86"/>
  <c r="G27" i="86"/>
  <c r="L6" i="86"/>
  <c r="L7" i="86" s="1"/>
  <c r="O26" i="86"/>
  <c r="G26" i="86"/>
  <c r="O25" i="86"/>
  <c r="G25" i="86"/>
  <c r="O24" i="86"/>
  <c r="G24" i="86"/>
  <c r="O23" i="86"/>
  <c r="G23" i="86"/>
  <c r="O22" i="86"/>
  <c r="G22" i="86"/>
  <c r="O21" i="86"/>
  <c r="G21" i="86"/>
  <c r="O20" i="86"/>
  <c r="G20" i="86"/>
  <c r="O19" i="86"/>
  <c r="G19" i="86"/>
  <c r="O18" i="86"/>
  <c r="G18" i="86"/>
  <c r="O17" i="86"/>
  <c r="G17" i="86"/>
  <c r="O16" i="86"/>
  <c r="G16" i="86"/>
  <c r="O15" i="86"/>
  <c r="G15" i="86"/>
  <c r="O14" i="86"/>
  <c r="G14" i="86"/>
  <c r="O13" i="86"/>
  <c r="G13" i="86"/>
  <c r="O12" i="86"/>
  <c r="G12" i="86"/>
  <c r="O11" i="86"/>
  <c r="G11" i="86"/>
  <c r="O10" i="86"/>
  <c r="G10" i="86"/>
  <c r="O9" i="86"/>
  <c r="G9" i="86"/>
  <c r="O8" i="86"/>
  <c r="G8" i="86"/>
  <c r="O7" i="86"/>
  <c r="G7" i="86"/>
  <c r="O6" i="86"/>
  <c r="G6" i="86"/>
  <c r="O5" i="86"/>
  <c r="G5" i="86"/>
  <c r="A5" i="86"/>
  <c r="A6" i="86" s="1"/>
  <c r="A7" i="86" s="1"/>
  <c r="A8" i="86" s="1"/>
  <c r="A9" i="86" s="1"/>
  <c r="A10" i="86" s="1"/>
  <c r="A11" i="86" s="1"/>
  <c r="A12" i="86" s="1"/>
  <c r="A13" i="86" s="1"/>
  <c r="A14" i="86" s="1"/>
  <c r="A15" i="86" s="1"/>
  <c r="A16" i="86" s="1"/>
  <c r="A17" i="86" s="1"/>
  <c r="A18" i="86" s="1"/>
  <c r="A19" i="86" s="1"/>
  <c r="A20" i="86" s="1"/>
  <c r="A21" i="86" s="1"/>
  <c r="A22" i="86" s="1"/>
  <c r="A23" i="86" s="1"/>
  <c r="A24" i="86" s="1"/>
  <c r="A25" i="86" s="1"/>
  <c r="A26" i="86" s="1"/>
  <c r="A27" i="86" s="1"/>
  <c r="A28" i="86" s="1"/>
  <c r="A29" i="86" s="1"/>
  <c r="O4" i="86"/>
  <c r="G4" i="86"/>
  <c r="F4" i="86"/>
  <c r="F5" i="86" s="1"/>
  <c r="F6" i="86" s="1"/>
  <c r="F7" i="86" s="1"/>
  <c r="F8" i="86" s="1"/>
  <c r="F9" i="86" s="1"/>
  <c r="F10" i="86" s="1"/>
  <c r="F11" i="86" s="1"/>
  <c r="F12" i="86" s="1"/>
  <c r="F13" i="86" s="1"/>
  <c r="F14" i="86" s="1"/>
  <c r="F15" i="86" s="1"/>
  <c r="F16" i="86" s="1"/>
  <c r="F17" i="86" s="1"/>
  <c r="F18" i="86" s="1"/>
  <c r="F19" i="86" s="1"/>
  <c r="F20" i="86" s="1"/>
  <c r="F21" i="86" s="1"/>
  <c r="F22" i="86" s="1"/>
  <c r="F23" i="86" s="1"/>
  <c r="F24" i="86" s="1"/>
  <c r="F25" i="86" s="1"/>
  <c r="F26" i="86" s="1"/>
  <c r="F27" i="86" s="1"/>
  <c r="F28" i="86" s="1"/>
  <c r="F29" i="86" s="1"/>
  <c r="C4" i="86"/>
  <c r="K4" i="86" s="1"/>
  <c r="Q3" i="86"/>
  <c r="L3" i="86"/>
  <c r="O4" i="85"/>
  <c r="H4" i="85"/>
  <c r="I4" i="85" s="1"/>
  <c r="G4" i="85"/>
  <c r="F4" i="85"/>
  <c r="E4" i="85"/>
  <c r="C4" i="85"/>
  <c r="K4" i="85" s="1"/>
  <c r="Q4" i="85" s="1"/>
  <c r="O27" i="85"/>
  <c r="G27" i="85"/>
  <c r="O26" i="85"/>
  <c r="G26" i="85"/>
  <c r="O25" i="85"/>
  <c r="G25" i="85"/>
  <c r="O24" i="85"/>
  <c r="G24" i="85"/>
  <c r="O23" i="85"/>
  <c r="G23" i="85"/>
  <c r="O22" i="85"/>
  <c r="G22" i="85"/>
  <c r="O21" i="85"/>
  <c r="G21" i="85"/>
  <c r="O20" i="85"/>
  <c r="G20" i="85"/>
  <c r="O19" i="85"/>
  <c r="G19" i="85"/>
  <c r="O18" i="85"/>
  <c r="G18" i="85"/>
  <c r="O17" i="85"/>
  <c r="G17" i="85"/>
  <c r="O16" i="85"/>
  <c r="G16" i="85"/>
  <c r="O15" i="85"/>
  <c r="G15" i="85"/>
  <c r="O14" i="85"/>
  <c r="G14" i="85"/>
  <c r="O13" i="85"/>
  <c r="G13" i="85"/>
  <c r="O12" i="85"/>
  <c r="G12" i="85"/>
  <c r="O11" i="85"/>
  <c r="G11" i="85"/>
  <c r="O10" i="85"/>
  <c r="G10" i="85"/>
  <c r="O9" i="85"/>
  <c r="G9" i="85"/>
  <c r="O8" i="85"/>
  <c r="G8" i="85"/>
  <c r="O7" i="85"/>
  <c r="G7" i="85"/>
  <c r="O6" i="85"/>
  <c r="G6" i="85"/>
  <c r="O5" i="85"/>
  <c r="G5" i="85"/>
  <c r="A5" i="85"/>
  <c r="A6" i="85" s="1"/>
  <c r="A7" i="85" s="1"/>
  <c r="A8" i="85" s="1"/>
  <c r="A9" i="85" s="1"/>
  <c r="A10" i="85" s="1"/>
  <c r="A11" i="85" s="1"/>
  <c r="A12" i="85" s="1"/>
  <c r="A13" i="85" s="1"/>
  <c r="A14" i="85" s="1"/>
  <c r="A15" i="85" s="1"/>
  <c r="A16" i="85" s="1"/>
  <c r="A17" i="85" s="1"/>
  <c r="A18" i="85" s="1"/>
  <c r="A19" i="85" s="1"/>
  <c r="A20" i="85" s="1"/>
  <c r="A21" i="85" s="1"/>
  <c r="A22" i="85" s="1"/>
  <c r="A23" i="85" s="1"/>
  <c r="A24" i="85" s="1"/>
  <c r="A25" i="85" s="1"/>
  <c r="A26" i="85" s="1"/>
  <c r="A27" i="85" s="1"/>
  <c r="F5" i="85"/>
  <c r="F6" i="85" s="1"/>
  <c r="F7" i="85" s="1"/>
  <c r="F8" i="85" s="1"/>
  <c r="F9" i="85" s="1"/>
  <c r="F10" i="85" s="1"/>
  <c r="F11" i="85" s="1"/>
  <c r="F12" i="85" s="1"/>
  <c r="F13" i="85" s="1"/>
  <c r="F14" i="85" s="1"/>
  <c r="F15" i="85" s="1"/>
  <c r="F16" i="85" s="1"/>
  <c r="F17" i="85" s="1"/>
  <c r="F18" i="85" s="1"/>
  <c r="F19" i="85" s="1"/>
  <c r="F20" i="85" s="1"/>
  <c r="F21" i="85" s="1"/>
  <c r="F22" i="85" s="1"/>
  <c r="F23" i="85" s="1"/>
  <c r="F24" i="85" s="1"/>
  <c r="F25" i="85" s="1"/>
  <c r="F26" i="85" s="1"/>
  <c r="F27" i="85" s="1"/>
  <c r="Q3" i="85"/>
  <c r="L3" i="85"/>
  <c r="G21" i="82"/>
  <c r="P27" i="82"/>
  <c r="H27" i="82"/>
  <c r="P26" i="82"/>
  <c r="H26" i="82"/>
  <c r="P25" i="82"/>
  <c r="H25" i="82"/>
  <c r="P24" i="82"/>
  <c r="H24" i="82"/>
  <c r="P23" i="82"/>
  <c r="H23" i="82"/>
  <c r="P22" i="82"/>
  <c r="H22" i="82"/>
  <c r="P21" i="82"/>
  <c r="H21" i="82"/>
  <c r="P20" i="82"/>
  <c r="H20" i="82"/>
  <c r="P19" i="82"/>
  <c r="H19" i="82"/>
  <c r="P18" i="82"/>
  <c r="M18" i="82"/>
  <c r="H18" i="82"/>
  <c r="P17" i="82"/>
  <c r="M17" i="82"/>
  <c r="H17" i="82"/>
  <c r="P16" i="82"/>
  <c r="H16" i="82"/>
  <c r="P15" i="82"/>
  <c r="H15" i="82"/>
  <c r="P14" i="82"/>
  <c r="H14" i="82"/>
  <c r="P13" i="82"/>
  <c r="H13" i="82"/>
  <c r="G13" i="82"/>
  <c r="G14" i="82" s="1"/>
  <c r="P12" i="82"/>
  <c r="H12" i="82"/>
  <c r="P11" i="82"/>
  <c r="H11" i="82"/>
  <c r="P10" i="82"/>
  <c r="H10" i="82"/>
  <c r="P9" i="82"/>
  <c r="M9" i="82"/>
  <c r="H9" i="82"/>
  <c r="P8" i="82"/>
  <c r="M8" i="82"/>
  <c r="H8" i="82"/>
  <c r="G8" i="82"/>
  <c r="P7" i="82"/>
  <c r="H7" i="82"/>
  <c r="G7" i="82"/>
  <c r="P6" i="82"/>
  <c r="H6" i="82"/>
  <c r="P5" i="82"/>
  <c r="M5" i="82"/>
  <c r="H5" i="82"/>
  <c r="A5" i="82"/>
  <c r="A6" i="82" s="1"/>
  <c r="A7" i="82" s="1"/>
  <c r="A8" i="82" s="1"/>
  <c r="A9" i="82" s="1"/>
  <c r="A10" i="82" s="1"/>
  <c r="A11" i="82" s="1"/>
  <c r="A12" i="82" s="1"/>
  <c r="A13" i="82" s="1"/>
  <c r="A14" i="82" s="1"/>
  <c r="A15" i="82" s="1"/>
  <c r="A16" i="82" s="1"/>
  <c r="A17" i="82" s="1"/>
  <c r="A18" i="82" s="1"/>
  <c r="A19" i="82" s="1"/>
  <c r="A20" i="82" s="1"/>
  <c r="A21" i="82" s="1"/>
  <c r="A22" i="82" s="1"/>
  <c r="A23" i="82" s="1"/>
  <c r="A24" i="82" s="1"/>
  <c r="A25" i="82" s="1"/>
  <c r="A26" i="82" s="1"/>
  <c r="A27" i="82" s="1"/>
  <c r="P4" i="82"/>
  <c r="M4" i="82"/>
  <c r="I4" i="82"/>
  <c r="H4" i="82"/>
  <c r="G4" i="82"/>
  <c r="G5" i="82" s="1"/>
  <c r="G9" i="82" s="1"/>
  <c r="G10" i="82" s="1"/>
  <c r="G11" i="82" s="1"/>
  <c r="G15" i="82" s="1"/>
  <c r="G16" i="82" s="1"/>
  <c r="G17" i="82" s="1"/>
  <c r="G19" i="82" s="1"/>
  <c r="G20" i="82" s="1"/>
  <c r="G22" i="82" s="1"/>
  <c r="G23" i="82" s="1"/>
  <c r="G24" i="82" s="1"/>
  <c r="G25" i="82" s="1"/>
  <c r="G26" i="82" s="1"/>
  <c r="G27" i="82" s="1"/>
  <c r="S3" i="82"/>
  <c r="F4" i="82" s="1"/>
  <c r="R3" i="82"/>
  <c r="M3" i="82"/>
  <c r="S1" i="82"/>
  <c r="U6" i="81"/>
  <c r="U5" i="81"/>
  <c r="G15" i="81"/>
  <c r="P27" i="81"/>
  <c r="H27" i="81"/>
  <c r="P26" i="81"/>
  <c r="H26" i="81"/>
  <c r="P25" i="81"/>
  <c r="H25" i="81"/>
  <c r="P24" i="81"/>
  <c r="H24" i="81"/>
  <c r="P23" i="81"/>
  <c r="H23" i="81"/>
  <c r="P22" i="81"/>
  <c r="H22" i="81"/>
  <c r="P21" i="81"/>
  <c r="H21" i="81"/>
  <c r="P20" i="81"/>
  <c r="H20" i="81"/>
  <c r="P19" i="81"/>
  <c r="H19" i="81"/>
  <c r="P18" i="81"/>
  <c r="H18" i="81"/>
  <c r="P17" i="81"/>
  <c r="H17" i="81"/>
  <c r="P16" i="81"/>
  <c r="H16" i="81"/>
  <c r="P15" i="81"/>
  <c r="H15" i="81"/>
  <c r="P14" i="81"/>
  <c r="H14" i="81"/>
  <c r="P13" i="81"/>
  <c r="H13" i="81"/>
  <c r="P12" i="81"/>
  <c r="H12" i="81"/>
  <c r="P11" i="81"/>
  <c r="H11" i="81"/>
  <c r="P10" i="81"/>
  <c r="H10" i="81"/>
  <c r="P9" i="81"/>
  <c r="H9" i="81"/>
  <c r="P8" i="81"/>
  <c r="M8" i="81"/>
  <c r="H8" i="81"/>
  <c r="P7" i="81"/>
  <c r="H7" i="81"/>
  <c r="G7" i="81"/>
  <c r="G8" i="81" s="1"/>
  <c r="P6" i="81"/>
  <c r="H6" i="81"/>
  <c r="P5" i="81"/>
  <c r="P28" i="81" s="1"/>
  <c r="M5" i="81"/>
  <c r="M6" i="81" s="1"/>
  <c r="H5" i="81"/>
  <c r="A5" i="81"/>
  <c r="A6" i="81" s="1"/>
  <c r="A7" i="81" s="1"/>
  <c r="A8" i="81" s="1"/>
  <c r="A9" i="81" s="1"/>
  <c r="A10" i="81" s="1"/>
  <c r="A11" i="81" s="1"/>
  <c r="A12" i="81" s="1"/>
  <c r="A13" i="81" s="1"/>
  <c r="A14" i="81" s="1"/>
  <c r="A15" i="81" s="1"/>
  <c r="A16" i="81" s="1"/>
  <c r="A17" i="81" s="1"/>
  <c r="A18" i="81" s="1"/>
  <c r="A19" i="81" s="1"/>
  <c r="A20" i="81" s="1"/>
  <c r="A21" i="81" s="1"/>
  <c r="A22" i="81" s="1"/>
  <c r="A23" i="81" s="1"/>
  <c r="A24" i="81" s="1"/>
  <c r="A25" i="81" s="1"/>
  <c r="A26" i="81" s="1"/>
  <c r="A27" i="81" s="1"/>
  <c r="P4" i="81"/>
  <c r="M4" i="81"/>
  <c r="H4" i="81"/>
  <c r="G4" i="81"/>
  <c r="G5" i="81" s="1"/>
  <c r="G9" i="81" s="1"/>
  <c r="G10" i="81" s="1"/>
  <c r="G11" i="81" s="1"/>
  <c r="G13" i="81" s="1"/>
  <c r="G14" i="81" s="1"/>
  <c r="G16" i="81" s="1"/>
  <c r="G17" i="81" s="1"/>
  <c r="G18" i="81" s="1"/>
  <c r="G19" i="81" s="1"/>
  <c r="G20" i="81" s="1"/>
  <c r="G21" i="81" s="1"/>
  <c r="G22" i="81" s="1"/>
  <c r="G23" i="81" s="1"/>
  <c r="G24" i="81" s="1"/>
  <c r="G25" i="81" s="1"/>
  <c r="G26" i="81" s="1"/>
  <c r="G27" i="81" s="1"/>
  <c r="F4" i="81"/>
  <c r="S3" i="81"/>
  <c r="R3" i="81"/>
  <c r="M3" i="81"/>
  <c r="S1" i="81"/>
  <c r="X8" i="71"/>
  <c r="X7" i="71"/>
  <c r="M8" i="80"/>
  <c r="G9" i="80"/>
  <c r="P28" i="80"/>
  <c r="P27" i="80"/>
  <c r="H27" i="80"/>
  <c r="P26" i="80"/>
  <c r="H26" i="80"/>
  <c r="P25" i="80"/>
  <c r="H25" i="80"/>
  <c r="P24" i="80"/>
  <c r="H24" i="80"/>
  <c r="P23" i="80"/>
  <c r="H23" i="80"/>
  <c r="P22" i="80"/>
  <c r="H22" i="80"/>
  <c r="P21" i="80"/>
  <c r="H21" i="80"/>
  <c r="P20" i="80"/>
  <c r="H20" i="80"/>
  <c r="P19" i="80"/>
  <c r="H19" i="80"/>
  <c r="P18" i="80"/>
  <c r="H18" i="80"/>
  <c r="P17" i="80"/>
  <c r="H17" i="80"/>
  <c r="P16" i="80"/>
  <c r="H16" i="80"/>
  <c r="P15" i="80"/>
  <c r="H15" i="80"/>
  <c r="P14" i="80"/>
  <c r="H14" i="80"/>
  <c r="P13" i="80"/>
  <c r="H13" i="80"/>
  <c r="P12" i="80"/>
  <c r="H12" i="80"/>
  <c r="P11" i="80"/>
  <c r="H11" i="80"/>
  <c r="P10" i="80"/>
  <c r="H10" i="80"/>
  <c r="P9" i="80"/>
  <c r="H9" i="80"/>
  <c r="P8" i="80"/>
  <c r="H8" i="80"/>
  <c r="P7" i="80"/>
  <c r="H7" i="80"/>
  <c r="P6" i="80"/>
  <c r="H6" i="80"/>
  <c r="A6" i="80"/>
  <c r="A7" i="80" s="1"/>
  <c r="A8" i="80" s="1"/>
  <c r="A9" i="80" s="1"/>
  <c r="A10" i="80" s="1"/>
  <c r="A11" i="80" s="1"/>
  <c r="A12" i="80" s="1"/>
  <c r="A13" i="80" s="1"/>
  <c r="A14" i="80" s="1"/>
  <c r="A15" i="80" s="1"/>
  <c r="A16" i="80" s="1"/>
  <c r="A17" i="80" s="1"/>
  <c r="A18" i="80" s="1"/>
  <c r="A19" i="80" s="1"/>
  <c r="A20" i="80" s="1"/>
  <c r="A21" i="80" s="1"/>
  <c r="A22" i="80" s="1"/>
  <c r="A23" i="80" s="1"/>
  <c r="A24" i="80" s="1"/>
  <c r="A25" i="80" s="1"/>
  <c r="A26" i="80" s="1"/>
  <c r="A27" i="80" s="1"/>
  <c r="P5" i="80"/>
  <c r="M5" i="80"/>
  <c r="H5" i="80"/>
  <c r="G5" i="80"/>
  <c r="G7" i="80" s="1"/>
  <c r="G8" i="80" s="1"/>
  <c r="G10" i="80" s="1"/>
  <c r="G11" i="80" s="1"/>
  <c r="G12" i="80" s="1"/>
  <c r="G13" i="80" s="1"/>
  <c r="G14" i="80" s="1"/>
  <c r="G15" i="80" s="1"/>
  <c r="G16" i="80" s="1"/>
  <c r="G17" i="80" s="1"/>
  <c r="G18" i="80" s="1"/>
  <c r="G19" i="80" s="1"/>
  <c r="G20" i="80" s="1"/>
  <c r="G21" i="80" s="1"/>
  <c r="G22" i="80" s="1"/>
  <c r="G23" i="80" s="1"/>
  <c r="G24" i="80" s="1"/>
  <c r="G25" i="80" s="1"/>
  <c r="G26" i="80" s="1"/>
  <c r="G27" i="80" s="1"/>
  <c r="A5" i="80"/>
  <c r="P4" i="80"/>
  <c r="M4" i="80"/>
  <c r="H4" i="80"/>
  <c r="G4" i="80"/>
  <c r="S3" i="80"/>
  <c r="F4" i="80" s="1"/>
  <c r="I4" i="80" s="1"/>
  <c r="R3" i="80"/>
  <c r="M3" i="80"/>
  <c r="S1" i="80"/>
  <c r="M19" i="117" l="1"/>
  <c r="K6" i="117"/>
  <c r="U6" i="117"/>
  <c r="M18" i="115"/>
  <c r="F6" i="115"/>
  <c r="I6" i="115" s="1"/>
  <c r="U8" i="113"/>
  <c r="I9" i="113" s="1"/>
  <c r="Q8" i="113"/>
  <c r="M22" i="113"/>
  <c r="J7" i="112"/>
  <c r="U7" i="112" s="1"/>
  <c r="M18" i="112"/>
  <c r="M21" i="111"/>
  <c r="I8" i="111"/>
  <c r="F9" i="111"/>
  <c r="J7" i="110"/>
  <c r="U7" i="110" s="1"/>
  <c r="M21" i="108"/>
  <c r="S5" i="108"/>
  <c r="F6" i="108" s="1"/>
  <c r="I6" i="108" s="1"/>
  <c r="J6" i="108" s="1"/>
  <c r="Q6" i="108" s="1"/>
  <c r="M13" i="107"/>
  <c r="M27" i="106"/>
  <c r="R5" i="106"/>
  <c r="L5" i="106"/>
  <c r="M27" i="105"/>
  <c r="L5" i="105"/>
  <c r="Q5" i="105"/>
  <c r="J5" i="104"/>
  <c r="M25" i="104"/>
  <c r="F5" i="103"/>
  <c r="I5" i="103" s="1"/>
  <c r="M21" i="103"/>
  <c r="M17" i="102"/>
  <c r="F5" i="102"/>
  <c r="S4" i="99"/>
  <c r="M15" i="99"/>
  <c r="F25" i="97"/>
  <c r="F5" i="98"/>
  <c r="I5" i="98" s="1"/>
  <c r="M16" i="98"/>
  <c r="M10" i="97"/>
  <c r="J5" i="97"/>
  <c r="K24" i="96"/>
  <c r="L23" i="96"/>
  <c r="C31" i="96"/>
  <c r="K4" i="96"/>
  <c r="L6" i="96"/>
  <c r="C7" i="96"/>
  <c r="C22" i="94"/>
  <c r="L21" i="94"/>
  <c r="C6" i="95"/>
  <c r="L5" i="95"/>
  <c r="I4" i="95"/>
  <c r="S4" i="95"/>
  <c r="L7" i="94"/>
  <c r="C8" i="94"/>
  <c r="K4" i="94"/>
  <c r="P4" i="93"/>
  <c r="K4" i="93"/>
  <c r="C6" i="93"/>
  <c r="K23" i="92"/>
  <c r="L23" i="92" s="1"/>
  <c r="S23" i="92" s="1"/>
  <c r="F24" i="92" s="1"/>
  <c r="I24" i="92" s="1"/>
  <c r="M12" i="92"/>
  <c r="J4" i="92"/>
  <c r="U4" i="92" s="1"/>
  <c r="R16" i="91"/>
  <c r="L4" i="91"/>
  <c r="Q4" i="91"/>
  <c r="M10" i="91"/>
  <c r="M14" i="91"/>
  <c r="U4" i="91"/>
  <c r="Q6" i="90"/>
  <c r="J4" i="90"/>
  <c r="U4" i="90" s="1"/>
  <c r="Q5" i="89"/>
  <c r="E5" i="89"/>
  <c r="E4" i="89"/>
  <c r="H4" i="89" s="1"/>
  <c r="O30" i="89"/>
  <c r="C10" i="89"/>
  <c r="Q4" i="88"/>
  <c r="C11" i="88"/>
  <c r="S4" i="88"/>
  <c r="K4" i="88"/>
  <c r="L4" i="87"/>
  <c r="Q4" i="87"/>
  <c r="O30" i="87"/>
  <c r="C11" i="87"/>
  <c r="J4" i="87"/>
  <c r="S4" i="87"/>
  <c r="O30" i="86"/>
  <c r="Q4" i="86"/>
  <c r="E5" i="86" s="1"/>
  <c r="E4" i="86"/>
  <c r="H4" i="86" s="1"/>
  <c r="J4" i="85"/>
  <c r="P4" i="85" s="1"/>
  <c r="O28" i="85"/>
  <c r="C5" i="85"/>
  <c r="J4" i="82"/>
  <c r="P28" i="82"/>
  <c r="M6" i="82"/>
  <c r="M19" i="82"/>
  <c r="M10" i="81"/>
  <c r="M9" i="81"/>
  <c r="I4" i="81"/>
  <c r="J4" i="80"/>
  <c r="M6" i="80"/>
  <c r="L42" i="79"/>
  <c r="K42" i="79"/>
  <c r="J42" i="79"/>
  <c r="H42" i="79"/>
  <c r="H39" i="78"/>
  <c r="L6" i="117" l="1"/>
  <c r="M20" i="117"/>
  <c r="Q6" i="117"/>
  <c r="R6" i="117" s="1"/>
  <c r="J6" i="115"/>
  <c r="U6" i="115" s="1"/>
  <c r="M19" i="115"/>
  <c r="M23" i="113"/>
  <c r="J9" i="113"/>
  <c r="M19" i="112"/>
  <c r="K7" i="112"/>
  <c r="M22" i="111"/>
  <c r="J8" i="111"/>
  <c r="Q8" i="111" s="1"/>
  <c r="K7" i="110"/>
  <c r="M7" i="110" s="1"/>
  <c r="R6" i="108"/>
  <c r="M22" i="108"/>
  <c r="M14" i="107"/>
  <c r="M28" i="106"/>
  <c r="S5" i="106"/>
  <c r="R5" i="105"/>
  <c r="S5" i="105" s="1"/>
  <c r="M28" i="105"/>
  <c r="M26" i="104"/>
  <c r="K5" i="104"/>
  <c r="Q5" i="104" s="1"/>
  <c r="U5" i="104"/>
  <c r="M22" i="103"/>
  <c r="J5" i="103"/>
  <c r="U5" i="103" s="1"/>
  <c r="J5" i="102"/>
  <c r="M18" i="102"/>
  <c r="M16" i="99"/>
  <c r="F5" i="99"/>
  <c r="I5" i="99" s="1"/>
  <c r="M17" i="98"/>
  <c r="U5" i="98"/>
  <c r="J5" i="98"/>
  <c r="K5" i="97"/>
  <c r="Q5" i="97" s="1"/>
  <c r="U5" i="97"/>
  <c r="K25" i="96"/>
  <c r="L24" i="96"/>
  <c r="C32" i="96"/>
  <c r="L7" i="96"/>
  <c r="C8" i="96"/>
  <c r="Q4" i="96"/>
  <c r="L22" i="94"/>
  <c r="C23" i="94"/>
  <c r="J4" i="95"/>
  <c r="C7" i="95"/>
  <c r="L6" i="95"/>
  <c r="Q4" i="94"/>
  <c r="C9" i="94"/>
  <c r="L8" i="94"/>
  <c r="Q4" i="93"/>
  <c r="C7" i="93"/>
  <c r="S4" i="93"/>
  <c r="Q23" i="92"/>
  <c r="J24" i="92"/>
  <c r="U24" i="92"/>
  <c r="M13" i="92"/>
  <c r="K4" i="92"/>
  <c r="Q4" i="92" s="1"/>
  <c r="R4" i="91"/>
  <c r="S4" i="91" s="1"/>
  <c r="M15" i="91"/>
  <c r="R6" i="90"/>
  <c r="S6" i="90" s="1"/>
  <c r="K7" i="90"/>
  <c r="L7" i="90" s="1"/>
  <c r="Q7" i="90"/>
  <c r="R7" i="90" s="1"/>
  <c r="S7" i="90" s="1"/>
  <c r="K4" i="90"/>
  <c r="Q4" i="90" s="1"/>
  <c r="M12" i="90"/>
  <c r="C11" i="89"/>
  <c r="I4" i="89"/>
  <c r="Q6" i="89"/>
  <c r="E6" i="89"/>
  <c r="E5" i="88"/>
  <c r="H5" i="88" s="1"/>
  <c r="Q5" i="88"/>
  <c r="C12" i="88"/>
  <c r="L4" i="88"/>
  <c r="C12" i="87"/>
  <c r="K11" i="87"/>
  <c r="Q5" i="87"/>
  <c r="E5" i="87"/>
  <c r="H5" i="87" s="1"/>
  <c r="P4" i="87"/>
  <c r="I4" i="86"/>
  <c r="S4" i="86" s="1"/>
  <c r="H5" i="86" s="1"/>
  <c r="C6" i="86"/>
  <c r="L4" i="85"/>
  <c r="K5" i="85"/>
  <c r="C6" i="85"/>
  <c r="K4" i="82"/>
  <c r="M20" i="82"/>
  <c r="M10" i="82"/>
  <c r="U4" i="82"/>
  <c r="J4" i="81"/>
  <c r="M11" i="81"/>
  <c r="K4" i="80"/>
  <c r="U4" i="80"/>
  <c r="O41" i="79"/>
  <c r="G41" i="79"/>
  <c r="C41" i="79"/>
  <c r="O40" i="79"/>
  <c r="G40" i="79"/>
  <c r="C40" i="79"/>
  <c r="O39" i="79"/>
  <c r="K39" i="79"/>
  <c r="K40" i="79" s="1"/>
  <c r="G39" i="79"/>
  <c r="F39" i="79"/>
  <c r="F40" i="79" s="1"/>
  <c r="F41" i="79" s="1"/>
  <c r="C39" i="79"/>
  <c r="A39" i="79"/>
  <c r="A40" i="79" s="1"/>
  <c r="A41" i="79" s="1"/>
  <c r="O15" i="79"/>
  <c r="K15" i="79"/>
  <c r="G15" i="79"/>
  <c r="F15" i="79"/>
  <c r="O14" i="79"/>
  <c r="L14" i="79"/>
  <c r="K14" i="79"/>
  <c r="J14" i="79"/>
  <c r="G14" i="79"/>
  <c r="F14" i="79"/>
  <c r="J46" i="79"/>
  <c r="K46" i="79" s="1"/>
  <c r="H47" i="79" s="1"/>
  <c r="O38" i="79"/>
  <c r="G38" i="79"/>
  <c r="O37" i="79"/>
  <c r="G37" i="79"/>
  <c r="O36" i="79"/>
  <c r="G36" i="79"/>
  <c r="O35" i="79"/>
  <c r="G35" i="79"/>
  <c r="O34" i="79"/>
  <c r="G34" i="79"/>
  <c r="O33" i="79"/>
  <c r="G33" i="79"/>
  <c r="O32" i="79"/>
  <c r="G32" i="79"/>
  <c r="O31" i="79"/>
  <c r="G31" i="79"/>
  <c r="O30" i="79"/>
  <c r="G30" i="79"/>
  <c r="O29" i="79"/>
  <c r="G29" i="79"/>
  <c r="O28" i="79"/>
  <c r="G28" i="79"/>
  <c r="O27" i="79"/>
  <c r="G27" i="79"/>
  <c r="O26" i="79"/>
  <c r="G26" i="79"/>
  <c r="O25" i="79"/>
  <c r="G25" i="79"/>
  <c r="O24" i="79"/>
  <c r="K24" i="79"/>
  <c r="K25" i="79" s="1"/>
  <c r="G24" i="79"/>
  <c r="O23" i="79"/>
  <c r="K23" i="79"/>
  <c r="G23" i="79"/>
  <c r="O22" i="79"/>
  <c r="G22" i="79"/>
  <c r="C22" i="79"/>
  <c r="C23" i="79" s="1"/>
  <c r="O21" i="79"/>
  <c r="K21" i="79"/>
  <c r="G21" i="79"/>
  <c r="O20" i="79"/>
  <c r="K20" i="79"/>
  <c r="G20" i="79"/>
  <c r="O19" i="79"/>
  <c r="L19" i="79"/>
  <c r="G19" i="79"/>
  <c r="O18" i="79"/>
  <c r="L18" i="79"/>
  <c r="G18" i="79"/>
  <c r="O17" i="79"/>
  <c r="L17" i="79"/>
  <c r="G17" i="79"/>
  <c r="O16" i="79"/>
  <c r="G16" i="79"/>
  <c r="O13" i="79"/>
  <c r="K13" i="79"/>
  <c r="G13" i="79"/>
  <c r="O12" i="79"/>
  <c r="L12" i="79"/>
  <c r="K12" i="79"/>
  <c r="J12" i="79"/>
  <c r="G12" i="79"/>
  <c r="O11" i="79"/>
  <c r="K11" i="79"/>
  <c r="G11" i="79"/>
  <c r="O10" i="79"/>
  <c r="L10" i="79"/>
  <c r="K10" i="79"/>
  <c r="J10" i="79"/>
  <c r="G10" i="79"/>
  <c r="O9" i="79"/>
  <c r="G9" i="79"/>
  <c r="O8" i="79"/>
  <c r="L8" i="79"/>
  <c r="K8" i="79"/>
  <c r="J8" i="79"/>
  <c r="G8" i="79"/>
  <c r="O7" i="79"/>
  <c r="G7" i="79"/>
  <c r="A7" i="79"/>
  <c r="A9" i="79" s="1"/>
  <c r="A11" i="79" s="1"/>
  <c r="A13" i="79" s="1"/>
  <c r="A15" i="79" s="1"/>
  <c r="A16" i="79" s="1"/>
  <c r="A17" i="79" s="1"/>
  <c r="A18" i="79" s="1"/>
  <c r="A19" i="79" s="1"/>
  <c r="A20" i="79" s="1"/>
  <c r="A21" i="79" s="1"/>
  <c r="A22" i="79" s="1"/>
  <c r="A23" i="79" s="1"/>
  <c r="A24" i="79" s="1"/>
  <c r="A25" i="79" s="1"/>
  <c r="A26" i="79" s="1"/>
  <c r="A27" i="79" s="1"/>
  <c r="A28" i="79" s="1"/>
  <c r="A29" i="79" s="1"/>
  <c r="A30" i="79" s="1"/>
  <c r="A31" i="79" s="1"/>
  <c r="A32" i="79" s="1"/>
  <c r="A33" i="79" s="1"/>
  <c r="A34" i="79" s="1"/>
  <c r="A35" i="79" s="1"/>
  <c r="A36" i="79" s="1"/>
  <c r="A37" i="79" s="1"/>
  <c r="A38" i="79" s="1"/>
  <c r="O6" i="79"/>
  <c r="L6" i="79"/>
  <c r="K6" i="79"/>
  <c r="J6" i="79"/>
  <c r="G6" i="79"/>
  <c r="O5" i="79"/>
  <c r="G5" i="79"/>
  <c r="O4" i="79"/>
  <c r="L4" i="79"/>
  <c r="K4" i="79"/>
  <c r="J4" i="79"/>
  <c r="H4" i="79"/>
  <c r="G4" i="79"/>
  <c r="F4" i="79"/>
  <c r="F5" i="79" s="1"/>
  <c r="F6" i="79" s="1"/>
  <c r="F7" i="79" s="1"/>
  <c r="F8" i="79" s="1"/>
  <c r="F9" i="79" s="1"/>
  <c r="F10" i="79" s="1"/>
  <c r="F11" i="79" s="1"/>
  <c r="F12" i="79" s="1"/>
  <c r="F13" i="79" s="1"/>
  <c r="E4" i="79"/>
  <c r="C4" i="79"/>
  <c r="C5" i="79" s="1"/>
  <c r="Q3" i="79"/>
  <c r="L3" i="79"/>
  <c r="M21" i="117" l="1"/>
  <c r="S6" i="117"/>
  <c r="M20" i="115"/>
  <c r="K6" i="115"/>
  <c r="K9" i="113"/>
  <c r="M9" i="113" s="1"/>
  <c r="M24" i="113"/>
  <c r="U9" i="113"/>
  <c r="M20" i="112"/>
  <c r="M7" i="112"/>
  <c r="Q7" i="112"/>
  <c r="U8" i="111"/>
  <c r="I9" i="111" s="1"/>
  <c r="M23" i="111"/>
  <c r="M9" i="110"/>
  <c r="M10" i="110" s="1"/>
  <c r="M11" i="110" s="1"/>
  <c r="M12" i="110" s="1"/>
  <c r="M13" i="110" s="1"/>
  <c r="M14" i="110" s="1"/>
  <c r="M15" i="110" s="1"/>
  <c r="M16" i="110" s="1"/>
  <c r="M17" i="110" s="1"/>
  <c r="M18" i="110" s="1"/>
  <c r="M19" i="110" s="1"/>
  <c r="M20" i="110" s="1"/>
  <c r="M21" i="110" s="1"/>
  <c r="Q7" i="110"/>
  <c r="M23" i="108"/>
  <c r="M15" i="107"/>
  <c r="F6" i="106"/>
  <c r="I6" i="106" s="1"/>
  <c r="F8" i="106"/>
  <c r="I8" i="106" s="1"/>
  <c r="M29" i="106"/>
  <c r="F6" i="105"/>
  <c r="I6" i="105" s="1"/>
  <c r="F8" i="105"/>
  <c r="I8" i="105" s="1"/>
  <c r="M29" i="105"/>
  <c r="L5" i="104"/>
  <c r="R5" i="104"/>
  <c r="M27" i="104"/>
  <c r="M23" i="103"/>
  <c r="K5" i="103"/>
  <c r="U5" i="102"/>
  <c r="M19" i="102"/>
  <c r="K5" i="102"/>
  <c r="J5" i="99"/>
  <c r="M17" i="99"/>
  <c r="K5" i="98"/>
  <c r="Q5" i="98"/>
  <c r="M18" i="98"/>
  <c r="M12" i="97"/>
  <c r="R5" i="97"/>
  <c r="L5" i="97"/>
  <c r="K26" i="96"/>
  <c r="L25" i="96"/>
  <c r="E5" i="96"/>
  <c r="H5" i="96" s="1"/>
  <c r="L8" i="96"/>
  <c r="C9" i="96"/>
  <c r="C24" i="94"/>
  <c r="L23" i="94"/>
  <c r="K4" i="95"/>
  <c r="C8" i="95"/>
  <c r="L7" i="95"/>
  <c r="P4" i="95"/>
  <c r="E5" i="94"/>
  <c r="H5" i="94" s="1"/>
  <c r="L9" i="94"/>
  <c r="C10" i="94"/>
  <c r="C8" i="93"/>
  <c r="K24" i="92"/>
  <c r="Q24" i="92" s="1"/>
  <c r="R24" i="92" s="1"/>
  <c r="L24" i="92"/>
  <c r="L4" i="92"/>
  <c r="R4" i="92"/>
  <c r="M14" i="92"/>
  <c r="F5" i="91"/>
  <c r="I5" i="91" s="1"/>
  <c r="R4" i="90"/>
  <c r="M13" i="90"/>
  <c r="L4" i="90"/>
  <c r="Q7" i="89"/>
  <c r="E7" i="89"/>
  <c r="P4" i="89"/>
  <c r="J4" i="89"/>
  <c r="S4" i="89"/>
  <c r="H5" i="89" s="1"/>
  <c r="C12" i="89"/>
  <c r="E6" i="88"/>
  <c r="Q6" i="88"/>
  <c r="C13" i="88"/>
  <c r="I5" i="88"/>
  <c r="P5" i="88" s="1"/>
  <c r="I5" i="87"/>
  <c r="S5" i="87" s="1"/>
  <c r="Q6" i="87"/>
  <c r="E6" i="87"/>
  <c r="C13" i="87"/>
  <c r="K12" i="87"/>
  <c r="I5" i="86"/>
  <c r="S5" i="86" s="1"/>
  <c r="C7" i="86"/>
  <c r="J4" i="86"/>
  <c r="P4" i="86" s="1"/>
  <c r="Q5" i="85"/>
  <c r="E5" i="85"/>
  <c r="K6" i="85"/>
  <c r="C7" i="85"/>
  <c r="S4" i="85"/>
  <c r="L4" i="82"/>
  <c r="M21" i="82"/>
  <c r="Q4" i="82"/>
  <c r="M11" i="82"/>
  <c r="M12" i="81"/>
  <c r="K4" i="81"/>
  <c r="Q4" i="81"/>
  <c r="U4" i="81"/>
  <c r="L4" i="80"/>
  <c r="Q4" i="80"/>
  <c r="F16" i="79"/>
  <c r="F17" i="79" s="1"/>
  <c r="F18" i="79" s="1"/>
  <c r="F19" i="79" s="1"/>
  <c r="F20" i="79" s="1"/>
  <c r="F21" i="79" s="1"/>
  <c r="F22" i="79" s="1"/>
  <c r="F23" i="79" s="1"/>
  <c r="F24" i="79" s="1"/>
  <c r="F25" i="79" s="1"/>
  <c r="F26" i="79" s="1"/>
  <c r="F27" i="79" s="1"/>
  <c r="F28" i="79" s="1"/>
  <c r="F29" i="79" s="1"/>
  <c r="F30" i="79" s="1"/>
  <c r="F31" i="79" s="1"/>
  <c r="F32" i="79" s="1"/>
  <c r="F33" i="79" s="1"/>
  <c r="F34" i="79" s="1"/>
  <c r="F35" i="79" s="1"/>
  <c r="F36" i="79" s="1"/>
  <c r="F37" i="79" s="1"/>
  <c r="F38" i="79" s="1"/>
  <c r="Q4" i="79"/>
  <c r="E5" i="79" s="1"/>
  <c r="H5" i="79" s="1"/>
  <c r="C7" i="79"/>
  <c r="K5" i="79"/>
  <c r="I4" i="79"/>
  <c r="P4" i="79" s="1"/>
  <c r="O42" i="79"/>
  <c r="K26" i="79"/>
  <c r="J47" i="79"/>
  <c r="K47" i="79" s="1"/>
  <c r="H48" i="79" s="1"/>
  <c r="C24" i="79"/>
  <c r="O13" i="78"/>
  <c r="K13" i="78"/>
  <c r="G13" i="78"/>
  <c r="O12" i="78"/>
  <c r="L12" i="78"/>
  <c r="K12" i="78"/>
  <c r="Q12" i="78" s="1"/>
  <c r="Q13" i="78" s="1"/>
  <c r="J12" i="78"/>
  <c r="H12" i="78"/>
  <c r="I12" i="78" s="1"/>
  <c r="P12" i="78" s="1"/>
  <c r="G12" i="78"/>
  <c r="F12" i="78"/>
  <c r="F13" i="78" s="1"/>
  <c r="S6" i="78"/>
  <c r="K14" i="78"/>
  <c r="O14" i="78"/>
  <c r="K22" i="78"/>
  <c r="K23" i="78" s="1"/>
  <c r="K24" i="78" s="1"/>
  <c r="C22" i="78"/>
  <c r="C23" i="78" s="1"/>
  <c r="C24" i="78" s="1"/>
  <c r="C25" i="78" s="1"/>
  <c r="C26" i="78" s="1"/>
  <c r="C27" i="78" s="1"/>
  <c r="C28" i="78" s="1"/>
  <c r="C29" i="78" s="1"/>
  <c r="C30" i="78" s="1"/>
  <c r="C31" i="78" s="1"/>
  <c r="C32" i="78" s="1"/>
  <c r="C33" i="78" s="1"/>
  <c r="C34" i="78" s="1"/>
  <c r="C35" i="78" s="1"/>
  <c r="C36" i="78" s="1"/>
  <c r="C37" i="78" s="1"/>
  <c r="C38" i="78" s="1"/>
  <c r="C21" i="78"/>
  <c r="G14" i="78"/>
  <c r="J44" i="78"/>
  <c r="K44" i="78" s="1"/>
  <c r="K43" i="78"/>
  <c r="H44" i="78" s="1"/>
  <c r="H45" i="78" s="1"/>
  <c r="J43" i="78"/>
  <c r="O38" i="78"/>
  <c r="G38" i="78"/>
  <c r="O37" i="78"/>
  <c r="G37" i="78"/>
  <c r="O36" i="78"/>
  <c r="G36" i="78"/>
  <c r="O35" i="78"/>
  <c r="G35" i="78"/>
  <c r="O34" i="78"/>
  <c r="G34" i="78"/>
  <c r="O33" i="78"/>
  <c r="G33" i="78"/>
  <c r="O32" i="78"/>
  <c r="G32" i="78"/>
  <c r="O31" i="78"/>
  <c r="G31" i="78"/>
  <c r="O30" i="78"/>
  <c r="G30" i="78"/>
  <c r="O29" i="78"/>
  <c r="G29" i="78"/>
  <c r="O28" i="78"/>
  <c r="G28" i="78"/>
  <c r="O27" i="78"/>
  <c r="G27" i="78"/>
  <c r="O26" i="78"/>
  <c r="G26" i="78"/>
  <c r="O25" i="78"/>
  <c r="G25" i="78"/>
  <c r="O24" i="78"/>
  <c r="G24" i="78"/>
  <c r="O23" i="78"/>
  <c r="G23" i="78"/>
  <c r="O22" i="78"/>
  <c r="G22" i="78"/>
  <c r="O21" i="78"/>
  <c r="G21" i="78"/>
  <c r="O20" i="78"/>
  <c r="G20" i="78"/>
  <c r="O19" i="78"/>
  <c r="K19" i="78"/>
  <c r="G19" i="78"/>
  <c r="O18" i="78"/>
  <c r="G18" i="78"/>
  <c r="O17" i="78"/>
  <c r="G17" i="78"/>
  <c r="O16" i="78"/>
  <c r="L16" i="78"/>
  <c r="L17" i="78" s="1"/>
  <c r="L18" i="78" s="1"/>
  <c r="G16" i="78"/>
  <c r="O15" i="78"/>
  <c r="G15" i="78"/>
  <c r="A13" i="78"/>
  <c r="A14" i="78" s="1"/>
  <c r="A15" i="78" s="1"/>
  <c r="A16" i="78" s="1"/>
  <c r="A17" i="78" s="1"/>
  <c r="A18" i="78" s="1"/>
  <c r="A19" i="78" s="1"/>
  <c r="A20" i="78" s="1"/>
  <c r="A21" i="78" s="1"/>
  <c r="A22" i="78" s="1"/>
  <c r="A23" i="78" s="1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A36" i="78" s="1"/>
  <c r="A37" i="78" s="1"/>
  <c r="A38" i="78" s="1"/>
  <c r="O11" i="78"/>
  <c r="G11" i="78"/>
  <c r="K11" i="78"/>
  <c r="O10" i="78"/>
  <c r="L10" i="78"/>
  <c r="K10" i="78"/>
  <c r="J10" i="78"/>
  <c r="G10" i="78"/>
  <c r="O9" i="78"/>
  <c r="G9" i="78"/>
  <c r="O8" i="78"/>
  <c r="L8" i="78"/>
  <c r="K8" i="78"/>
  <c r="J8" i="78"/>
  <c r="G8" i="78"/>
  <c r="O7" i="78"/>
  <c r="G7" i="78"/>
  <c r="F7" i="78"/>
  <c r="F8" i="78" s="1"/>
  <c r="F9" i="78" s="1"/>
  <c r="F10" i="78" s="1"/>
  <c r="F11" i="78" s="1"/>
  <c r="A7" i="78"/>
  <c r="A9" i="78" s="1"/>
  <c r="A11" i="78" s="1"/>
  <c r="O6" i="78"/>
  <c r="L6" i="78"/>
  <c r="K6" i="78"/>
  <c r="J6" i="78"/>
  <c r="G6" i="78"/>
  <c r="O5" i="78"/>
  <c r="G5" i="78"/>
  <c r="O4" i="78"/>
  <c r="L4" i="78"/>
  <c r="K4" i="78"/>
  <c r="J4" i="78"/>
  <c r="G4" i="78"/>
  <c r="F4" i="78"/>
  <c r="F5" i="78" s="1"/>
  <c r="F6" i="78" s="1"/>
  <c r="C4" i="78"/>
  <c r="C5" i="78" s="1"/>
  <c r="K5" i="78" s="1"/>
  <c r="Q3" i="78"/>
  <c r="L3" i="78"/>
  <c r="O11" i="75"/>
  <c r="H11" i="75"/>
  <c r="I11" i="75" s="1"/>
  <c r="G11" i="75"/>
  <c r="F11" i="75"/>
  <c r="E11" i="75"/>
  <c r="C11" i="75"/>
  <c r="K11" i="75" s="1"/>
  <c r="Q11" i="75" s="1"/>
  <c r="L15" i="75"/>
  <c r="L16" i="75" s="1"/>
  <c r="L17" i="75" s="1"/>
  <c r="O10" i="75"/>
  <c r="L10" i="75"/>
  <c r="K10" i="75"/>
  <c r="Q10" i="75" s="1"/>
  <c r="J10" i="75"/>
  <c r="G10" i="75"/>
  <c r="H10" i="75" s="1"/>
  <c r="I10" i="75" s="1"/>
  <c r="P10" i="75" s="1"/>
  <c r="F10" i="75"/>
  <c r="E10" i="75"/>
  <c r="J42" i="75"/>
  <c r="K42" i="75" s="1"/>
  <c r="H43" i="75" s="1"/>
  <c r="O37" i="75"/>
  <c r="G37" i="75"/>
  <c r="O36" i="75"/>
  <c r="L36" i="75"/>
  <c r="G36" i="75"/>
  <c r="O35" i="75"/>
  <c r="G35" i="75"/>
  <c r="O34" i="75"/>
  <c r="G34" i="75"/>
  <c r="O33" i="75"/>
  <c r="G33" i="75"/>
  <c r="O32" i="75"/>
  <c r="G32" i="75"/>
  <c r="O31" i="75"/>
  <c r="G31" i="75"/>
  <c r="O30" i="75"/>
  <c r="G30" i="75"/>
  <c r="O29" i="75"/>
  <c r="G29" i="75"/>
  <c r="O28" i="75"/>
  <c r="G28" i="75"/>
  <c r="O27" i="75"/>
  <c r="G27" i="75"/>
  <c r="O26" i="75"/>
  <c r="G26" i="75"/>
  <c r="O25" i="75"/>
  <c r="G25" i="75"/>
  <c r="O24" i="75"/>
  <c r="G24" i="75"/>
  <c r="O23" i="75"/>
  <c r="G23" i="75"/>
  <c r="O22" i="75"/>
  <c r="G22" i="75"/>
  <c r="O21" i="75"/>
  <c r="G21" i="75"/>
  <c r="O20" i="75"/>
  <c r="G20" i="75"/>
  <c r="O19" i="75"/>
  <c r="G19" i="75"/>
  <c r="O18" i="75"/>
  <c r="G18" i="75"/>
  <c r="O17" i="75"/>
  <c r="G17" i="75"/>
  <c r="O16" i="75"/>
  <c r="G16" i="75"/>
  <c r="O15" i="75"/>
  <c r="G15" i="75"/>
  <c r="O14" i="75"/>
  <c r="G14" i="75"/>
  <c r="O13" i="75"/>
  <c r="G13" i="75"/>
  <c r="O12" i="75"/>
  <c r="G12" i="75"/>
  <c r="O9" i="75"/>
  <c r="G9" i="75"/>
  <c r="O8" i="75"/>
  <c r="L8" i="75"/>
  <c r="K8" i="75"/>
  <c r="J8" i="75"/>
  <c r="G8" i="75"/>
  <c r="O7" i="75"/>
  <c r="G7" i="75"/>
  <c r="A7" i="75"/>
  <c r="A9" i="75" s="1"/>
  <c r="A11" i="75" s="1"/>
  <c r="A12" i="75" s="1"/>
  <c r="A13" i="75" s="1"/>
  <c r="A14" i="75" s="1"/>
  <c r="A15" i="75" s="1"/>
  <c r="A16" i="75" s="1"/>
  <c r="A17" i="75" s="1"/>
  <c r="A18" i="75" s="1"/>
  <c r="A19" i="75" s="1"/>
  <c r="A20" i="75" s="1"/>
  <c r="A21" i="75" s="1"/>
  <c r="A22" i="75" s="1"/>
  <c r="A23" i="75" s="1"/>
  <c r="A24" i="75" s="1"/>
  <c r="A25" i="75" s="1"/>
  <c r="A26" i="75" s="1"/>
  <c r="A27" i="75" s="1"/>
  <c r="A28" i="75" s="1"/>
  <c r="A29" i="75" s="1"/>
  <c r="A30" i="75" s="1"/>
  <c r="A31" i="75" s="1"/>
  <c r="A32" i="75" s="1"/>
  <c r="A33" i="75" s="1"/>
  <c r="A34" i="75" s="1"/>
  <c r="A35" i="75" s="1"/>
  <c r="A36" i="75" s="1"/>
  <c r="A37" i="75" s="1"/>
  <c r="O6" i="75"/>
  <c r="L6" i="75"/>
  <c r="K6" i="75"/>
  <c r="J6" i="75"/>
  <c r="G6" i="75"/>
  <c r="O5" i="75"/>
  <c r="G5" i="75"/>
  <c r="O4" i="75"/>
  <c r="L4" i="75"/>
  <c r="K4" i="75"/>
  <c r="J4" i="75"/>
  <c r="G4" i="75"/>
  <c r="H4" i="75" s="1"/>
  <c r="F4" i="75"/>
  <c r="F5" i="75" s="1"/>
  <c r="F6" i="75" s="1"/>
  <c r="F7" i="75" s="1"/>
  <c r="F8" i="75" s="1"/>
  <c r="F9" i="75" s="1"/>
  <c r="F12" i="75" s="1"/>
  <c r="F13" i="75" s="1"/>
  <c r="F14" i="75" s="1"/>
  <c r="F15" i="75" s="1"/>
  <c r="F16" i="75" s="1"/>
  <c r="F17" i="75" s="1"/>
  <c r="F18" i="75" s="1"/>
  <c r="F19" i="75" s="1"/>
  <c r="F20" i="75" s="1"/>
  <c r="F21" i="75" s="1"/>
  <c r="F22" i="75" s="1"/>
  <c r="F23" i="75" s="1"/>
  <c r="F24" i="75" s="1"/>
  <c r="F25" i="75" s="1"/>
  <c r="F26" i="75" s="1"/>
  <c r="F27" i="75" s="1"/>
  <c r="F28" i="75" s="1"/>
  <c r="F29" i="75" s="1"/>
  <c r="F30" i="75" s="1"/>
  <c r="F31" i="75" s="1"/>
  <c r="F32" i="75" s="1"/>
  <c r="F33" i="75" s="1"/>
  <c r="F34" i="75" s="1"/>
  <c r="F35" i="75" s="1"/>
  <c r="F36" i="75" s="1"/>
  <c r="F37" i="75" s="1"/>
  <c r="E4" i="75"/>
  <c r="C4" i="75"/>
  <c r="C5" i="75" s="1"/>
  <c r="Q3" i="75"/>
  <c r="L3" i="75"/>
  <c r="M22" i="117" l="1"/>
  <c r="F7" i="117"/>
  <c r="I7" i="117" s="1"/>
  <c r="L6" i="115"/>
  <c r="Q6" i="115"/>
  <c r="M21" i="115"/>
  <c r="Q9" i="113"/>
  <c r="R9" i="113" s="1"/>
  <c r="S9" i="113" s="1"/>
  <c r="F10" i="113" s="1"/>
  <c r="I10" i="113" s="1"/>
  <c r="J10" i="113" s="1"/>
  <c r="M25" i="113"/>
  <c r="R7" i="112"/>
  <c r="S7" i="112" s="1"/>
  <c r="M21" i="112"/>
  <c r="M24" i="111"/>
  <c r="J9" i="111"/>
  <c r="Q9" i="111" s="1"/>
  <c r="R7" i="110"/>
  <c r="S7" i="110" s="1"/>
  <c r="M22" i="110"/>
  <c r="M24" i="108"/>
  <c r="U6" i="108"/>
  <c r="M16" i="107"/>
  <c r="J8" i="106"/>
  <c r="U8" i="106" s="1"/>
  <c r="M30" i="106"/>
  <c r="J6" i="106"/>
  <c r="U6" i="106"/>
  <c r="M30" i="105"/>
  <c r="J6" i="105"/>
  <c r="U6" i="105"/>
  <c r="U8" i="105"/>
  <c r="J8" i="105"/>
  <c r="M28" i="104"/>
  <c r="S5" i="104"/>
  <c r="L5" i="103"/>
  <c r="M24" i="103"/>
  <c r="Q5" i="103"/>
  <c r="L5" i="102"/>
  <c r="Q5" i="102"/>
  <c r="M20" i="102"/>
  <c r="K5" i="99"/>
  <c r="Q5" i="99" s="1"/>
  <c r="M18" i="99"/>
  <c r="U5" i="99"/>
  <c r="R5" i="98"/>
  <c r="M19" i="98"/>
  <c r="L5" i="98"/>
  <c r="S5" i="97"/>
  <c r="M13" i="97"/>
  <c r="K27" i="96"/>
  <c r="L26" i="96"/>
  <c r="C10" i="96"/>
  <c r="L9" i="96"/>
  <c r="I5" i="96"/>
  <c r="L24" i="94"/>
  <c r="C25" i="94"/>
  <c r="Q4" i="95"/>
  <c r="L8" i="95"/>
  <c r="C9" i="95"/>
  <c r="C11" i="94"/>
  <c r="L10" i="94"/>
  <c r="I5" i="94"/>
  <c r="S5" i="94"/>
  <c r="C9" i="93"/>
  <c r="S24" i="92"/>
  <c r="S4" i="92"/>
  <c r="M15" i="92"/>
  <c r="M26" i="92"/>
  <c r="J5" i="91"/>
  <c r="S4" i="90"/>
  <c r="M14" i="90"/>
  <c r="C13" i="89"/>
  <c r="P5" i="89"/>
  <c r="I5" i="89"/>
  <c r="S5" i="89"/>
  <c r="H6" i="89" s="1"/>
  <c r="L4" i="89"/>
  <c r="Q8" i="89"/>
  <c r="E8" i="89"/>
  <c r="H6" i="88"/>
  <c r="Q7" i="88"/>
  <c r="E7" i="88"/>
  <c r="C14" i="88"/>
  <c r="S5" i="88"/>
  <c r="E7" i="87"/>
  <c r="Q7" i="87"/>
  <c r="P5" i="87"/>
  <c r="C14" i="87"/>
  <c r="K13" i="87"/>
  <c r="H6" i="87"/>
  <c r="L4" i="86"/>
  <c r="H5" i="85"/>
  <c r="K7" i="85"/>
  <c r="C8" i="85"/>
  <c r="E6" i="85"/>
  <c r="Q6" i="85"/>
  <c r="M12" i="82"/>
  <c r="R4" i="82"/>
  <c r="M22" i="82"/>
  <c r="M13" i="81"/>
  <c r="L4" i="81"/>
  <c r="R4" i="81"/>
  <c r="R4" i="80"/>
  <c r="S4" i="80" s="1"/>
  <c r="M9" i="80"/>
  <c r="Q5" i="79"/>
  <c r="Q6" i="79" s="1"/>
  <c r="E6" i="79"/>
  <c r="J48" i="79"/>
  <c r="K48" i="79" s="1"/>
  <c r="H49" i="79" s="1"/>
  <c r="J49" i="79" s="1"/>
  <c r="K49" i="79" s="1"/>
  <c r="I5" i="79"/>
  <c r="J5" i="79" s="1"/>
  <c r="K27" i="79"/>
  <c r="C25" i="79"/>
  <c r="K7" i="79"/>
  <c r="C9" i="79"/>
  <c r="F14" i="78"/>
  <c r="F15" i="78" s="1"/>
  <c r="F16" i="78" s="1"/>
  <c r="F17" i="78" s="1"/>
  <c r="F18" i="78" s="1"/>
  <c r="F19" i="78" s="1"/>
  <c r="F20" i="78" s="1"/>
  <c r="F21" i="78" s="1"/>
  <c r="F22" i="78" s="1"/>
  <c r="F23" i="78" s="1"/>
  <c r="F24" i="78" s="1"/>
  <c r="F25" i="78" s="1"/>
  <c r="F26" i="78" s="1"/>
  <c r="F27" i="78" s="1"/>
  <c r="F28" i="78" s="1"/>
  <c r="F29" i="78" s="1"/>
  <c r="F30" i="78" s="1"/>
  <c r="F31" i="78" s="1"/>
  <c r="F32" i="78" s="1"/>
  <c r="F33" i="78" s="1"/>
  <c r="F34" i="78" s="1"/>
  <c r="F35" i="78" s="1"/>
  <c r="F36" i="78" s="1"/>
  <c r="F37" i="78" s="1"/>
  <c r="F38" i="78" s="1"/>
  <c r="K25" i="78"/>
  <c r="Q4" i="78"/>
  <c r="Q5" i="78" s="1"/>
  <c r="E5" i="78"/>
  <c r="H5" i="78" s="1"/>
  <c r="E4" i="78"/>
  <c r="H4" i="78" s="1"/>
  <c r="J45" i="78"/>
  <c r="K45" i="78" s="1"/>
  <c r="H46" i="78"/>
  <c r="J46" i="78" s="1"/>
  <c r="K46" i="78" s="1"/>
  <c r="C7" i="78"/>
  <c r="O39" i="78"/>
  <c r="J11" i="75"/>
  <c r="P11" i="75" s="1"/>
  <c r="Q4" i="75"/>
  <c r="C7" i="75"/>
  <c r="K5" i="75"/>
  <c r="Q5" i="75" s="1"/>
  <c r="E5" i="75"/>
  <c r="H5" i="75" s="1"/>
  <c r="I4" i="75"/>
  <c r="P4" i="75" s="1"/>
  <c r="J43" i="75"/>
  <c r="K43" i="75" s="1"/>
  <c r="H44" i="75" s="1"/>
  <c r="O38" i="75"/>
  <c r="O9" i="74"/>
  <c r="K9" i="74"/>
  <c r="Q9" i="74" s="1"/>
  <c r="H9" i="74"/>
  <c r="I9" i="74" s="1"/>
  <c r="G9" i="74"/>
  <c r="F9" i="74"/>
  <c r="E9" i="74"/>
  <c r="O8" i="74"/>
  <c r="L8" i="74"/>
  <c r="K8" i="74"/>
  <c r="Q8" i="74" s="1"/>
  <c r="J8" i="74"/>
  <c r="H8" i="74"/>
  <c r="I8" i="74" s="1"/>
  <c r="P8" i="74" s="1"/>
  <c r="G8" i="74"/>
  <c r="F8" i="74"/>
  <c r="E8" i="74"/>
  <c r="K41" i="74"/>
  <c r="H42" i="74" s="1"/>
  <c r="J41" i="74"/>
  <c r="O36" i="74"/>
  <c r="G36" i="74"/>
  <c r="O35" i="74"/>
  <c r="L35" i="74"/>
  <c r="G35" i="74"/>
  <c r="O34" i="74"/>
  <c r="G34" i="74"/>
  <c r="O33" i="74"/>
  <c r="G33" i="74"/>
  <c r="O32" i="74"/>
  <c r="G32" i="74"/>
  <c r="O31" i="74"/>
  <c r="G31" i="74"/>
  <c r="O30" i="74"/>
  <c r="G30" i="74"/>
  <c r="O29" i="74"/>
  <c r="G29" i="74"/>
  <c r="O28" i="74"/>
  <c r="G28" i="74"/>
  <c r="O27" i="74"/>
  <c r="G27" i="74"/>
  <c r="O26" i="74"/>
  <c r="G26" i="74"/>
  <c r="O25" i="74"/>
  <c r="G25" i="74"/>
  <c r="O24" i="74"/>
  <c r="G24" i="74"/>
  <c r="O23" i="74"/>
  <c r="G23" i="74"/>
  <c r="O22" i="74"/>
  <c r="G22" i="74"/>
  <c r="O21" i="74"/>
  <c r="G21" i="74"/>
  <c r="O20" i="74"/>
  <c r="G20" i="74"/>
  <c r="O19" i="74"/>
  <c r="G19" i="74"/>
  <c r="O18" i="74"/>
  <c r="G18" i="74"/>
  <c r="O17" i="74"/>
  <c r="G17" i="74"/>
  <c r="O16" i="74"/>
  <c r="G16" i="74"/>
  <c r="O15" i="74"/>
  <c r="G15" i="74"/>
  <c r="O14" i="74"/>
  <c r="G14" i="74"/>
  <c r="O13" i="74"/>
  <c r="G13" i="74"/>
  <c r="O12" i="74"/>
  <c r="G12" i="74"/>
  <c r="A12" i="74"/>
  <c r="A13" i="74" s="1"/>
  <c r="A14" i="74" s="1"/>
  <c r="A15" i="74" s="1"/>
  <c r="A16" i="74" s="1"/>
  <c r="A17" i="74" s="1"/>
  <c r="A18" i="74" s="1"/>
  <c r="A19" i="74" s="1"/>
  <c r="A20" i="74" s="1"/>
  <c r="A21" i="74" s="1"/>
  <c r="A22" i="74" s="1"/>
  <c r="A23" i="74" s="1"/>
  <c r="A24" i="74" s="1"/>
  <c r="A25" i="74" s="1"/>
  <c r="A26" i="74" s="1"/>
  <c r="A27" i="74" s="1"/>
  <c r="A28" i="74" s="1"/>
  <c r="A29" i="74" s="1"/>
  <c r="A30" i="74" s="1"/>
  <c r="A31" i="74" s="1"/>
  <c r="A32" i="74" s="1"/>
  <c r="A33" i="74" s="1"/>
  <c r="A34" i="74" s="1"/>
  <c r="A35" i="74" s="1"/>
  <c r="A36" i="74" s="1"/>
  <c r="O11" i="74"/>
  <c r="G11" i="74"/>
  <c r="O10" i="74"/>
  <c r="G10" i="74"/>
  <c r="O7" i="74"/>
  <c r="G7" i="74"/>
  <c r="A7" i="74"/>
  <c r="A9" i="74" s="1"/>
  <c r="A10" i="74" s="1"/>
  <c r="A11" i="74" s="1"/>
  <c r="O6" i="74"/>
  <c r="L6" i="74"/>
  <c r="K6" i="74"/>
  <c r="J6" i="74"/>
  <c r="G6" i="74"/>
  <c r="O5" i="74"/>
  <c r="G5" i="74"/>
  <c r="O4" i="74"/>
  <c r="L4" i="74"/>
  <c r="K4" i="74"/>
  <c r="Q4" i="74" s="1"/>
  <c r="E5" i="74" s="1"/>
  <c r="H5" i="74" s="1"/>
  <c r="J4" i="74"/>
  <c r="G4" i="74"/>
  <c r="F4" i="74"/>
  <c r="F5" i="74" s="1"/>
  <c r="F6" i="74" s="1"/>
  <c r="F7" i="74" s="1"/>
  <c r="F10" i="74" s="1"/>
  <c r="F11" i="74" s="1"/>
  <c r="F12" i="74" s="1"/>
  <c r="F13" i="74" s="1"/>
  <c r="F14" i="74" s="1"/>
  <c r="F15" i="74" s="1"/>
  <c r="F16" i="74" s="1"/>
  <c r="F17" i="74" s="1"/>
  <c r="F18" i="74" s="1"/>
  <c r="F19" i="74" s="1"/>
  <c r="F20" i="74" s="1"/>
  <c r="F21" i="74" s="1"/>
  <c r="F22" i="74" s="1"/>
  <c r="F23" i="74" s="1"/>
  <c r="F24" i="74" s="1"/>
  <c r="F25" i="74" s="1"/>
  <c r="F26" i="74" s="1"/>
  <c r="F27" i="74" s="1"/>
  <c r="F28" i="74" s="1"/>
  <c r="F29" i="74" s="1"/>
  <c r="F30" i="74" s="1"/>
  <c r="F31" i="74" s="1"/>
  <c r="F32" i="74" s="1"/>
  <c r="F33" i="74" s="1"/>
  <c r="F34" i="74" s="1"/>
  <c r="F35" i="74" s="1"/>
  <c r="F36" i="74" s="1"/>
  <c r="C4" i="74"/>
  <c r="C5" i="74" s="1"/>
  <c r="Q3" i="74"/>
  <c r="E4" i="74" s="1"/>
  <c r="L3" i="74"/>
  <c r="J42" i="72"/>
  <c r="J41" i="72"/>
  <c r="J40" i="72"/>
  <c r="K40" i="72" s="1"/>
  <c r="H41" i="72" s="1"/>
  <c r="K30" i="36"/>
  <c r="K29" i="36"/>
  <c r="K28" i="36"/>
  <c r="K27" i="36"/>
  <c r="K26" i="36"/>
  <c r="K25" i="36"/>
  <c r="K24" i="36"/>
  <c r="K23" i="36"/>
  <c r="K22" i="36"/>
  <c r="K21" i="36"/>
  <c r="K20" i="36"/>
  <c r="K19" i="36"/>
  <c r="K18" i="36"/>
  <c r="K17" i="36"/>
  <c r="K16" i="36"/>
  <c r="K15" i="36"/>
  <c r="K14" i="36"/>
  <c r="K13" i="36"/>
  <c r="K12" i="36"/>
  <c r="K11" i="36"/>
  <c r="K10" i="36"/>
  <c r="K9" i="36"/>
  <c r="K8" i="36"/>
  <c r="K7" i="36"/>
  <c r="K6" i="36"/>
  <c r="K5" i="36"/>
  <c r="K4" i="36"/>
  <c r="K6" i="72"/>
  <c r="K4" i="72"/>
  <c r="L34" i="72"/>
  <c r="O7" i="72"/>
  <c r="G7" i="72"/>
  <c r="O6" i="72"/>
  <c r="L6" i="72"/>
  <c r="J6" i="72"/>
  <c r="G6" i="72"/>
  <c r="O35" i="72"/>
  <c r="G35" i="72"/>
  <c r="O34" i="72"/>
  <c r="G34" i="72"/>
  <c r="O33" i="72"/>
  <c r="G33" i="72"/>
  <c r="O32" i="72"/>
  <c r="G32" i="72"/>
  <c r="O31" i="72"/>
  <c r="G31" i="72"/>
  <c r="O30" i="72"/>
  <c r="G30" i="72"/>
  <c r="O29" i="72"/>
  <c r="G29" i="72"/>
  <c r="O28" i="72"/>
  <c r="G28" i="72"/>
  <c r="O27" i="72"/>
  <c r="G27" i="72"/>
  <c r="O26" i="72"/>
  <c r="G26" i="72"/>
  <c r="O25" i="72"/>
  <c r="G25" i="72"/>
  <c r="O24" i="72"/>
  <c r="G24" i="72"/>
  <c r="O23" i="72"/>
  <c r="G23" i="72"/>
  <c r="O22" i="72"/>
  <c r="G22" i="72"/>
  <c r="O21" i="72"/>
  <c r="G21" i="72"/>
  <c r="O20" i="72"/>
  <c r="G20" i="72"/>
  <c r="O19" i="72"/>
  <c r="G19" i="72"/>
  <c r="O18" i="72"/>
  <c r="G18" i="72"/>
  <c r="O17" i="72"/>
  <c r="G17" i="72"/>
  <c r="O16" i="72"/>
  <c r="G16" i="72"/>
  <c r="O15" i="72"/>
  <c r="G15" i="72"/>
  <c r="O14" i="72"/>
  <c r="G14" i="72"/>
  <c r="O13" i="72"/>
  <c r="G13" i="72"/>
  <c r="O12" i="72"/>
  <c r="G12" i="72"/>
  <c r="O11" i="72"/>
  <c r="G11" i="72"/>
  <c r="O10" i="72"/>
  <c r="G10" i="72"/>
  <c r="O9" i="72"/>
  <c r="G9" i="72"/>
  <c r="O8" i="72"/>
  <c r="G8" i="72"/>
  <c r="A7" i="72"/>
  <c r="A8" i="72" s="1"/>
  <c r="A9" i="72" s="1"/>
  <c r="A10" i="72" s="1"/>
  <c r="A11" i="72" s="1"/>
  <c r="A12" i="72" s="1"/>
  <c r="A13" i="72" s="1"/>
  <c r="A14" i="72" s="1"/>
  <c r="A15" i="72" s="1"/>
  <c r="A16" i="72" s="1"/>
  <c r="A17" i="72" s="1"/>
  <c r="A18" i="72" s="1"/>
  <c r="A19" i="72" s="1"/>
  <c r="A20" i="72" s="1"/>
  <c r="A21" i="72" s="1"/>
  <c r="A22" i="72" s="1"/>
  <c r="A23" i="72" s="1"/>
  <c r="A24" i="72" s="1"/>
  <c r="A25" i="72" s="1"/>
  <c r="A26" i="72" s="1"/>
  <c r="A27" i="72" s="1"/>
  <c r="A28" i="72" s="1"/>
  <c r="A29" i="72" s="1"/>
  <c r="A30" i="72" s="1"/>
  <c r="A31" i="72" s="1"/>
  <c r="A32" i="72" s="1"/>
  <c r="A33" i="72" s="1"/>
  <c r="A34" i="72" s="1"/>
  <c r="A35" i="72" s="1"/>
  <c r="O5" i="72"/>
  <c r="G5" i="72"/>
  <c r="O4" i="72"/>
  <c r="O36" i="72" s="1"/>
  <c r="L4" i="72"/>
  <c r="J4" i="72"/>
  <c r="G4" i="72"/>
  <c r="F4" i="72"/>
  <c r="F5" i="72" s="1"/>
  <c r="F6" i="72" s="1"/>
  <c r="F7" i="72" s="1"/>
  <c r="E4" i="72"/>
  <c r="H4" i="72" s="1"/>
  <c r="I4" i="72" s="1"/>
  <c r="C4" i="72"/>
  <c r="C5" i="72" s="1"/>
  <c r="K5" i="72" s="1"/>
  <c r="Q3" i="72"/>
  <c r="L3" i="72"/>
  <c r="J7" i="117" l="1"/>
  <c r="M23" i="117"/>
  <c r="M22" i="115"/>
  <c r="S6" i="115"/>
  <c r="X7" i="113"/>
  <c r="K10" i="113"/>
  <c r="L10" i="113" s="1"/>
  <c r="M26" i="113"/>
  <c r="M27" i="113" s="1"/>
  <c r="F8" i="112"/>
  <c r="I8" i="112" s="1"/>
  <c r="M22" i="112"/>
  <c r="R9" i="111"/>
  <c r="S9" i="111" s="1"/>
  <c r="U9" i="111"/>
  <c r="M25" i="111"/>
  <c r="F8" i="110"/>
  <c r="I8" i="110" s="1"/>
  <c r="J8" i="110" s="1"/>
  <c r="M23" i="110"/>
  <c r="S6" i="108"/>
  <c r="F7" i="108" s="1"/>
  <c r="I7" i="108" s="1"/>
  <c r="J7" i="108" s="1"/>
  <c r="Q7" i="108" s="1"/>
  <c r="M25" i="108"/>
  <c r="M17" i="107"/>
  <c r="M31" i="106"/>
  <c r="K6" i="106"/>
  <c r="K6" i="105"/>
  <c r="Q6" i="105"/>
  <c r="M31" i="105"/>
  <c r="M29" i="104"/>
  <c r="F8" i="104"/>
  <c r="I8" i="104" s="1"/>
  <c r="F6" i="104"/>
  <c r="I6" i="104" s="1"/>
  <c r="R5" i="103"/>
  <c r="M25" i="103"/>
  <c r="M21" i="102"/>
  <c r="R5" i="102"/>
  <c r="S5" i="102" s="1"/>
  <c r="R5" i="99"/>
  <c r="M19" i="99"/>
  <c r="L5" i="99"/>
  <c r="M20" i="98"/>
  <c r="S5" i="98"/>
  <c r="M14" i="97"/>
  <c r="F6" i="97"/>
  <c r="I6" i="97" s="1"/>
  <c r="K28" i="96"/>
  <c r="L27" i="96"/>
  <c r="J5" i="96"/>
  <c r="P5" i="96" s="1"/>
  <c r="S5" i="96"/>
  <c r="C11" i="96"/>
  <c r="L10" i="96"/>
  <c r="C26" i="94"/>
  <c r="L25" i="94"/>
  <c r="L9" i="95"/>
  <c r="C10" i="95"/>
  <c r="E5" i="95"/>
  <c r="H5" i="95" s="1"/>
  <c r="J5" i="94"/>
  <c r="L11" i="94"/>
  <c r="C12" i="94"/>
  <c r="E5" i="93"/>
  <c r="H5" i="93" s="1"/>
  <c r="L5" i="93"/>
  <c r="C10" i="93"/>
  <c r="F5" i="92"/>
  <c r="I5" i="92" s="1"/>
  <c r="M27" i="92"/>
  <c r="K5" i="91"/>
  <c r="Q5" i="91" s="1"/>
  <c r="U5" i="91"/>
  <c r="M19" i="91"/>
  <c r="F5" i="90"/>
  <c r="I5" i="90" s="1"/>
  <c r="M15" i="90"/>
  <c r="E9" i="89"/>
  <c r="Q9" i="89"/>
  <c r="I6" i="89"/>
  <c r="C14" i="89"/>
  <c r="C15" i="88"/>
  <c r="S6" i="88"/>
  <c r="H7" i="88" s="1"/>
  <c r="I6" i="88"/>
  <c r="E8" i="88"/>
  <c r="Q8" i="88"/>
  <c r="Q8" i="87"/>
  <c r="E8" i="87"/>
  <c r="I6" i="87"/>
  <c r="S6" i="87" s="1"/>
  <c r="H7" i="87" s="1"/>
  <c r="C15" i="87"/>
  <c r="K14" i="87"/>
  <c r="C9" i="86"/>
  <c r="I5" i="85"/>
  <c r="S5" i="85" s="1"/>
  <c r="H6" i="85" s="1"/>
  <c r="Q7" i="85"/>
  <c r="E7" i="85"/>
  <c r="K8" i="85"/>
  <c r="C9" i="85"/>
  <c r="S4" i="82"/>
  <c r="M23" i="82"/>
  <c r="M13" i="82"/>
  <c r="S4" i="81"/>
  <c r="M14" i="81"/>
  <c r="F5" i="80"/>
  <c r="I5" i="80" s="1"/>
  <c r="L5" i="79"/>
  <c r="P5" i="79"/>
  <c r="C26" i="79"/>
  <c r="S5" i="79"/>
  <c r="H6" i="79" s="1"/>
  <c r="K9" i="79"/>
  <c r="K28" i="79"/>
  <c r="Q7" i="79"/>
  <c r="E7" i="79"/>
  <c r="K26" i="78"/>
  <c r="I4" i="78"/>
  <c r="P4" i="78" s="1"/>
  <c r="I5" i="78"/>
  <c r="S5" i="78" s="1"/>
  <c r="C9" i="78"/>
  <c r="K7" i="78"/>
  <c r="Q6" i="78"/>
  <c r="E6" i="78"/>
  <c r="L11" i="75"/>
  <c r="E6" i="75"/>
  <c r="Q6" i="75"/>
  <c r="J44" i="75"/>
  <c r="K44" i="75" s="1"/>
  <c r="H45" i="75" s="1"/>
  <c r="J45" i="75" s="1"/>
  <c r="K45" i="75" s="1"/>
  <c r="I5" i="75"/>
  <c r="J5" i="75" s="1"/>
  <c r="C9" i="75"/>
  <c r="K7" i="75"/>
  <c r="J9" i="74"/>
  <c r="L9" i="74" s="1"/>
  <c r="H4" i="74"/>
  <c r="I4" i="74"/>
  <c r="P4" i="74" s="1"/>
  <c r="C7" i="74"/>
  <c r="K5" i="74"/>
  <c r="Q5" i="74" s="1"/>
  <c r="I5" i="74"/>
  <c r="J42" i="74"/>
  <c r="K42" i="74" s="1"/>
  <c r="H43" i="74" s="1"/>
  <c r="O37" i="74"/>
  <c r="K41" i="72"/>
  <c r="H42" i="72" s="1"/>
  <c r="P4" i="72"/>
  <c r="F8" i="72"/>
  <c r="F9" i="72" s="1"/>
  <c r="F10" i="72" s="1"/>
  <c r="F11" i="72" s="1"/>
  <c r="F12" i="72" s="1"/>
  <c r="F13" i="72" s="1"/>
  <c r="F14" i="72" s="1"/>
  <c r="F15" i="72" s="1"/>
  <c r="F16" i="72" s="1"/>
  <c r="F17" i="72" s="1"/>
  <c r="F18" i="72" s="1"/>
  <c r="F19" i="72" s="1"/>
  <c r="F20" i="72" s="1"/>
  <c r="F21" i="72" s="1"/>
  <c r="F22" i="72" s="1"/>
  <c r="F23" i="72" s="1"/>
  <c r="F24" i="72" s="1"/>
  <c r="F25" i="72" s="1"/>
  <c r="F26" i="72" s="1"/>
  <c r="F27" i="72" s="1"/>
  <c r="F28" i="72" s="1"/>
  <c r="F29" i="72" s="1"/>
  <c r="F30" i="72" s="1"/>
  <c r="F31" i="72" s="1"/>
  <c r="F32" i="72" s="1"/>
  <c r="F33" i="72" s="1"/>
  <c r="F34" i="72" s="1"/>
  <c r="F35" i="72" s="1"/>
  <c r="C7" i="72"/>
  <c r="K7" i="72" s="1"/>
  <c r="Q4" i="72"/>
  <c r="E4" i="36"/>
  <c r="H4" i="36"/>
  <c r="C5" i="36"/>
  <c r="C6" i="36" s="1"/>
  <c r="C4" i="36"/>
  <c r="J4" i="36"/>
  <c r="O5" i="36"/>
  <c r="M4" i="71"/>
  <c r="P4" i="71"/>
  <c r="H4" i="71"/>
  <c r="G4" i="71"/>
  <c r="F4" i="71"/>
  <c r="I4" i="71" s="1"/>
  <c r="J4" i="71" s="1"/>
  <c r="P27" i="71"/>
  <c r="H27" i="71"/>
  <c r="P26" i="71"/>
  <c r="H26" i="71"/>
  <c r="P25" i="71"/>
  <c r="H25" i="71"/>
  <c r="P24" i="71"/>
  <c r="H24" i="71"/>
  <c r="P23" i="71"/>
  <c r="H23" i="71"/>
  <c r="P22" i="71"/>
  <c r="H22" i="71"/>
  <c r="P21" i="71"/>
  <c r="H21" i="71"/>
  <c r="P20" i="71"/>
  <c r="H20" i="71"/>
  <c r="P19" i="71"/>
  <c r="H19" i="71"/>
  <c r="P18" i="71"/>
  <c r="H18" i="71"/>
  <c r="P17" i="71"/>
  <c r="H17" i="71"/>
  <c r="P16" i="71"/>
  <c r="H16" i="71"/>
  <c r="P15" i="71"/>
  <c r="H15" i="71"/>
  <c r="P14" i="71"/>
  <c r="H14" i="71"/>
  <c r="P13" i="71"/>
  <c r="H13" i="71"/>
  <c r="P12" i="71"/>
  <c r="H12" i="71"/>
  <c r="P11" i="71"/>
  <c r="H11" i="71"/>
  <c r="P10" i="71"/>
  <c r="H10" i="71"/>
  <c r="P9" i="71"/>
  <c r="H9" i="71"/>
  <c r="P8" i="71"/>
  <c r="H8" i="71"/>
  <c r="P7" i="71"/>
  <c r="H7" i="71"/>
  <c r="P6" i="71"/>
  <c r="H6" i="71"/>
  <c r="P5" i="71"/>
  <c r="M5" i="71"/>
  <c r="H5" i="71"/>
  <c r="A5" i="71"/>
  <c r="A6" i="71" s="1"/>
  <c r="A7" i="71" s="1"/>
  <c r="A8" i="71" s="1"/>
  <c r="A9" i="71" s="1"/>
  <c r="A10" i="71" s="1"/>
  <c r="A11" i="71" s="1"/>
  <c r="A12" i="71" s="1"/>
  <c r="A13" i="71" s="1"/>
  <c r="A14" i="71" s="1"/>
  <c r="A15" i="71" s="1"/>
  <c r="A16" i="71" s="1"/>
  <c r="A17" i="71" s="1"/>
  <c r="A18" i="71" s="1"/>
  <c r="A19" i="71" s="1"/>
  <c r="A20" i="71" s="1"/>
  <c r="A21" i="71" s="1"/>
  <c r="A22" i="71" s="1"/>
  <c r="A23" i="71" s="1"/>
  <c r="A24" i="71" s="1"/>
  <c r="A25" i="71" s="1"/>
  <c r="A26" i="71" s="1"/>
  <c r="A27" i="71" s="1"/>
  <c r="G5" i="71"/>
  <c r="G6" i="71" s="1"/>
  <c r="G7" i="71" s="1"/>
  <c r="G8" i="71" s="1"/>
  <c r="G9" i="71" s="1"/>
  <c r="G10" i="71" s="1"/>
  <c r="G11" i="71" s="1"/>
  <c r="G12" i="71" s="1"/>
  <c r="G13" i="71" s="1"/>
  <c r="G14" i="71" s="1"/>
  <c r="G15" i="71" s="1"/>
  <c r="G16" i="71" s="1"/>
  <c r="G17" i="71" s="1"/>
  <c r="G18" i="71" s="1"/>
  <c r="G19" i="71" s="1"/>
  <c r="G20" i="71" s="1"/>
  <c r="G21" i="71" s="1"/>
  <c r="G22" i="71" s="1"/>
  <c r="G23" i="71" s="1"/>
  <c r="G24" i="71" s="1"/>
  <c r="G25" i="71" s="1"/>
  <c r="G26" i="71" s="1"/>
  <c r="G27" i="71" s="1"/>
  <c r="S3" i="71"/>
  <c r="R3" i="71"/>
  <c r="M3" i="71"/>
  <c r="S1" i="71"/>
  <c r="M24" i="117" l="1"/>
  <c r="K7" i="117"/>
  <c r="U7" i="117"/>
  <c r="F7" i="115"/>
  <c r="I7" i="115" s="1"/>
  <c r="M23" i="115"/>
  <c r="Q10" i="113"/>
  <c r="R10" i="113" s="1"/>
  <c r="S10" i="113" s="1"/>
  <c r="F11" i="113" s="1"/>
  <c r="I11" i="113" s="1"/>
  <c r="J11" i="113" s="1"/>
  <c r="K11" i="113" s="1"/>
  <c r="L11" i="113" s="1"/>
  <c r="J8" i="112"/>
  <c r="M23" i="112"/>
  <c r="M26" i="111"/>
  <c r="F10" i="111"/>
  <c r="I10" i="111" s="1"/>
  <c r="J10" i="111" s="1"/>
  <c r="Q10" i="111" s="1"/>
  <c r="S10" i="111"/>
  <c r="X7" i="111"/>
  <c r="K8" i="110"/>
  <c r="L8" i="110" s="1"/>
  <c r="M24" i="110"/>
  <c r="M26" i="108"/>
  <c r="M18" i="107"/>
  <c r="L6" i="106"/>
  <c r="Q6" i="106"/>
  <c r="L6" i="105"/>
  <c r="J6" i="104"/>
  <c r="U6" i="104"/>
  <c r="M30" i="104"/>
  <c r="J8" i="104"/>
  <c r="M26" i="103"/>
  <c r="S5" i="103"/>
  <c r="F8" i="102"/>
  <c r="I8" i="102" s="1"/>
  <c r="F6" i="102"/>
  <c r="I6" i="102" s="1"/>
  <c r="M22" i="102"/>
  <c r="M20" i="99"/>
  <c r="S5" i="99"/>
  <c r="M21" i="98"/>
  <c r="F6" i="98"/>
  <c r="I6" i="98" s="1"/>
  <c r="J6" i="97"/>
  <c r="U6" i="97" s="1"/>
  <c r="M15" i="97"/>
  <c r="K29" i="96"/>
  <c r="L28" i="96"/>
  <c r="K5" i="96"/>
  <c r="L11" i="96"/>
  <c r="C12" i="96"/>
  <c r="L26" i="94"/>
  <c r="C27" i="94"/>
  <c r="C28" i="94" s="1"/>
  <c r="C29" i="94" s="1"/>
  <c r="C30" i="94" s="1"/>
  <c r="C11" i="95"/>
  <c r="L10" i="95"/>
  <c r="I5" i="95"/>
  <c r="S5" i="95"/>
  <c r="K5" i="94"/>
  <c r="C13" i="94"/>
  <c r="L12" i="94"/>
  <c r="P5" i="94"/>
  <c r="I5" i="93"/>
  <c r="S5" i="93" s="1"/>
  <c r="C11" i="93"/>
  <c r="J5" i="92"/>
  <c r="U5" i="92" s="1"/>
  <c r="M28" i="92"/>
  <c r="R5" i="91"/>
  <c r="M20" i="91"/>
  <c r="L5" i="91"/>
  <c r="J5" i="90"/>
  <c r="M16" i="90"/>
  <c r="Q10" i="89"/>
  <c r="E10" i="89"/>
  <c r="C15" i="89"/>
  <c r="S6" i="89"/>
  <c r="H7" i="89" s="1"/>
  <c r="J6" i="89"/>
  <c r="I7" i="88"/>
  <c r="S7" i="88"/>
  <c r="J6" i="88"/>
  <c r="Q9" i="88"/>
  <c r="E9" i="88"/>
  <c r="C16" i="88"/>
  <c r="H8" i="88"/>
  <c r="I7" i="87"/>
  <c r="S7" i="87" s="1"/>
  <c r="H8" i="87" s="1"/>
  <c r="P6" i="87"/>
  <c r="C16" i="87"/>
  <c r="K15" i="87"/>
  <c r="E9" i="87"/>
  <c r="Q9" i="87"/>
  <c r="C10" i="86"/>
  <c r="J5" i="85"/>
  <c r="L5" i="85" s="1"/>
  <c r="I6" i="85"/>
  <c r="E8" i="85"/>
  <c r="Q8" i="85"/>
  <c r="K9" i="85"/>
  <c r="C10" i="85"/>
  <c r="M14" i="82"/>
  <c r="F5" i="82"/>
  <c r="I5" i="82" s="1"/>
  <c r="M24" i="82"/>
  <c r="M15" i="81"/>
  <c r="F5" i="81"/>
  <c r="I5" i="81" s="1"/>
  <c r="M11" i="80"/>
  <c r="J5" i="80"/>
  <c r="U5" i="80" s="1"/>
  <c r="Q8" i="79"/>
  <c r="E8" i="79"/>
  <c r="I6" i="79"/>
  <c r="S6" i="79" s="1"/>
  <c r="H7" i="79" s="1"/>
  <c r="K29" i="79"/>
  <c r="C27" i="79"/>
  <c r="K27" i="78"/>
  <c r="H6" i="78"/>
  <c r="I6" i="78" s="1"/>
  <c r="J5" i="78"/>
  <c r="E7" i="78"/>
  <c r="H7" i="78" s="1"/>
  <c r="Q7" i="78"/>
  <c r="K9" i="78"/>
  <c r="L5" i="75"/>
  <c r="K9" i="75"/>
  <c r="P5" i="75"/>
  <c r="S5" i="75"/>
  <c r="H6" i="75" s="1"/>
  <c r="E7" i="75"/>
  <c r="H7" i="75" s="1"/>
  <c r="Q7" i="75"/>
  <c r="P9" i="74"/>
  <c r="J5" i="74"/>
  <c r="J43" i="74"/>
  <c r="K43" i="74" s="1"/>
  <c r="H44" i="74" s="1"/>
  <c r="J44" i="74" s="1"/>
  <c r="K44" i="74" s="1"/>
  <c r="L5" i="74"/>
  <c r="C9" i="74"/>
  <c r="K7" i="74"/>
  <c r="S5" i="74"/>
  <c r="P5" i="74"/>
  <c r="Q6" i="74"/>
  <c r="E6" i="74"/>
  <c r="H6" i="74" s="1"/>
  <c r="K42" i="72"/>
  <c r="H43" i="72" s="1"/>
  <c r="J43" i="72" s="1"/>
  <c r="C8" i="72"/>
  <c r="K8" i="72" s="1"/>
  <c r="Q5" i="72"/>
  <c r="E5" i="72"/>
  <c r="H5" i="72" s="1"/>
  <c r="C7" i="36"/>
  <c r="C8" i="36"/>
  <c r="K4" i="71"/>
  <c r="L4" i="71" s="1"/>
  <c r="P28" i="71"/>
  <c r="M6" i="71"/>
  <c r="O31" i="36"/>
  <c r="G31" i="36"/>
  <c r="O30" i="36"/>
  <c r="G30" i="36"/>
  <c r="O29" i="36"/>
  <c r="G29" i="36"/>
  <c r="O28" i="36"/>
  <c r="G28" i="36"/>
  <c r="G5" i="36"/>
  <c r="O4" i="36"/>
  <c r="G4" i="36"/>
  <c r="F4" i="36"/>
  <c r="F5" i="36" s="1"/>
  <c r="A6" i="36"/>
  <c r="L7" i="117" l="1"/>
  <c r="M25" i="117"/>
  <c r="Q7" i="117"/>
  <c r="R7" i="117" s="1"/>
  <c r="J7" i="115"/>
  <c r="U7" i="115" s="1"/>
  <c r="M24" i="115"/>
  <c r="Q11" i="113"/>
  <c r="R11" i="113" s="1"/>
  <c r="S11" i="113" s="1"/>
  <c r="M24" i="112"/>
  <c r="K8" i="112"/>
  <c r="U8" i="112"/>
  <c r="F11" i="111"/>
  <c r="I11" i="111" s="1"/>
  <c r="J11" i="111" s="1"/>
  <c r="K11" i="111" s="1"/>
  <c r="M27" i="111"/>
  <c r="Q8" i="110"/>
  <c r="R8" i="110" s="1"/>
  <c r="S8" i="110" s="1"/>
  <c r="F9" i="110" s="1"/>
  <c r="U8" i="110"/>
  <c r="M27" i="108"/>
  <c r="M19" i="107"/>
  <c r="S6" i="106"/>
  <c r="S6" i="105"/>
  <c r="M31" i="104"/>
  <c r="U8" i="104"/>
  <c r="K6" i="104"/>
  <c r="M27" i="103"/>
  <c r="F8" i="103"/>
  <c r="I8" i="103" s="1"/>
  <c r="F6" i="103"/>
  <c r="I6" i="103" s="1"/>
  <c r="M23" i="102"/>
  <c r="J6" i="102"/>
  <c r="M21" i="99"/>
  <c r="F6" i="99"/>
  <c r="I6" i="99" s="1"/>
  <c r="J6" i="98"/>
  <c r="M22" i="98"/>
  <c r="M16" i="97"/>
  <c r="M17" i="97" s="1"/>
  <c r="K6" i="97"/>
  <c r="K30" i="96"/>
  <c r="L29" i="96"/>
  <c r="L12" i="96"/>
  <c r="C13" i="96"/>
  <c r="Q5" i="96"/>
  <c r="J5" i="95"/>
  <c r="C12" i="95"/>
  <c r="L11" i="95"/>
  <c r="Q5" i="94"/>
  <c r="C14" i="94"/>
  <c r="J5" i="93"/>
  <c r="P5" i="93" s="1"/>
  <c r="L6" i="93"/>
  <c r="C12" i="93"/>
  <c r="M29" i="92"/>
  <c r="K5" i="92"/>
  <c r="M21" i="91"/>
  <c r="S5" i="91"/>
  <c r="M17" i="90"/>
  <c r="K5" i="90"/>
  <c r="I7" i="89"/>
  <c r="S7" i="89" s="1"/>
  <c r="H8" i="89" s="1"/>
  <c r="E11" i="89"/>
  <c r="Q11" i="89"/>
  <c r="L6" i="89"/>
  <c r="C16" i="89"/>
  <c r="P6" i="89"/>
  <c r="P7" i="89" s="1"/>
  <c r="I8" i="88"/>
  <c r="S8" i="88"/>
  <c r="H9" i="88" s="1"/>
  <c r="L6" i="88"/>
  <c r="C17" i="88"/>
  <c r="Q10" i="88"/>
  <c r="E10" i="88"/>
  <c r="P6" i="88"/>
  <c r="P7" i="88" s="1"/>
  <c r="I8" i="87"/>
  <c r="S8" i="87" s="1"/>
  <c r="H9" i="87" s="1"/>
  <c r="C17" i="87"/>
  <c r="K16" i="87"/>
  <c r="P7" i="87"/>
  <c r="E10" i="87"/>
  <c r="Q10" i="87"/>
  <c r="C11" i="86"/>
  <c r="P5" i="85"/>
  <c r="J6" i="85" s="1"/>
  <c r="L6" i="85" s="1"/>
  <c r="S6" i="85"/>
  <c r="H7" i="85" s="1"/>
  <c r="I7" i="85" s="1"/>
  <c r="K10" i="85"/>
  <c r="C11" i="85"/>
  <c r="Q9" i="85"/>
  <c r="E9" i="85"/>
  <c r="M15" i="82"/>
  <c r="J5" i="82"/>
  <c r="M25" i="82"/>
  <c r="J5" i="81"/>
  <c r="M12" i="80"/>
  <c r="K5" i="80"/>
  <c r="Q5" i="80" s="1"/>
  <c r="I7" i="79"/>
  <c r="S7" i="79" s="1"/>
  <c r="H8" i="79" s="1"/>
  <c r="C28" i="79"/>
  <c r="P6" i="79"/>
  <c r="K30" i="79"/>
  <c r="E9" i="79"/>
  <c r="Q9" i="79"/>
  <c r="K28" i="78"/>
  <c r="E8" i="78"/>
  <c r="Q8" i="78"/>
  <c r="I7" i="78"/>
  <c r="S7" i="78" s="1"/>
  <c r="L5" i="78"/>
  <c r="P5" i="78"/>
  <c r="P6" i="78" s="1"/>
  <c r="I6" i="75"/>
  <c r="P6" i="75" s="1"/>
  <c r="E8" i="75"/>
  <c r="Q8" i="75"/>
  <c r="I7" i="75"/>
  <c r="S7" i="75" s="1"/>
  <c r="C12" i="75"/>
  <c r="I6" i="74"/>
  <c r="P6" i="74" s="1"/>
  <c r="E7" i="74"/>
  <c r="H7" i="74" s="1"/>
  <c r="Q7" i="74"/>
  <c r="C10" i="74"/>
  <c r="K43" i="72"/>
  <c r="E6" i="72"/>
  <c r="Q6" i="72"/>
  <c r="I5" i="72"/>
  <c r="C9" i="72"/>
  <c r="K9" i="72" s="1"/>
  <c r="C9" i="36"/>
  <c r="Q4" i="71"/>
  <c r="R4" i="71" s="1"/>
  <c r="S4" i="71" s="1"/>
  <c r="M7" i="71"/>
  <c r="M26" i="117" l="1"/>
  <c r="S7" i="117"/>
  <c r="M25" i="115"/>
  <c r="K7" i="115"/>
  <c r="F12" i="113"/>
  <c r="I12" i="113" s="1"/>
  <c r="L8" i="112"/>
  <c r="Q8" i="112"/>
  <c r="M11" i="111"/>
  <c r="M28" i="111"/>
  <c r="Q11" i="111"/>
  <c r="I9" i="110"/>
  <c r="J9" i="110" s="1"/>
  <c r="K9" i="110" s="1"/>
  <c r="L9" i="110" s="1"/>
  <c r="M28" i="108"/>
  <c r="U7" i="108"/>
  <c r="M20" i="107"/>
  <c r="F7" i="106"/>
  <c r="I7" i="106" s="1"/>
  <c r="F7" i="105"/>
  <c r="I7" i="105" s="1"/>
  <c r="L6" i="104"/>
  <c r="Q6" i="104"/>
  <c r="M32" i="104"/>
  <c r="J8" i="103"/>
  <c r="U8" i="103" s="1"/>
  <c r="M28" i="103"/>
  <c r="J6" i="103"/>
  <c r="U6" i="103" s="1"/>
  <c r="U6" i="102"/>
  <c r="J8" i="102"/>
  <c r="U8" i="102" s="1"/>
  <c r="K6" i="102"/>
  <c r="M24" i="102"/>
  <c r="M22" i="99"/>
  <c r="J6" i="99"/>
  <c r="K6" i="98"/>
  <c r="Q6" i="98"/>
  <c r="M23" i="98"/>
  <c r="M24" i="98" s="1"/>
  <c r="U6" i="98"/>
  <c r="L6" i="97"/>
  <c r="Q6" i="97"/>
  <c r="K31" i="96"/>
  <c r="L31" i="96" s="1"/>
  <c r="L30" i="96"/>
  <c r="E6" i="96"/>
  <c r="H6" i="96" s="1"/>
  <c r="C14" i="96"/>
  <c r="C13" i="95"/>
  <c r="C14" i="95" s="1"/>
  <c r="L12" i="95"/>
  <c r="K5" i="95"/>
  <c r="P5" i="95"/>
  <c r="C15" i="94"/>
  <c r="E6" i="94"/>
  <c r="H6" i="94" s="1"/>
  <c r="K5" i="93"/>
  <c r="Q5" i="93" s="1"/>
  <c r="E6" i="93" s="1"/>
  <c r="H6" i="93" s="1"/>
  <c r="C13" i="93"/>
  <c r="M30" i="92"/>
  <c r="L5" i="92"/>
  <c r="Q5" i="92"/>
  <c r="M22" i="91"/>
  <c r="F7" i="91"/>
  <c r="F6" i="91"/>
  <c r="I6" i="91" s="1"/>
  <c r="L5" i="90"/>
  <c r="Q5" i="90"/>
  <c r="M18" i="90"/>
  <c r="I8" i="89"/>
  <c r="S8" i="89"/>
  <c r="H9" i="89" s="1"/>
  <c r="J8" i="89"/>
  <c r="P8" i="89"/>
  <c r="C17" i="89"/>
  <c r="Q12" i="89"/>
  <c r="E12" i="89"/>
  <c r="I9" i="88"/>
  <c r="S9" i="88" s="1"/>
  <c r="H10" i="88" s="1"/>
  <c r="E11" i="88"/>
  <c r="Q11" i="88"/>
  <c r="C18" i="88"/>
  <c r="J8" i="88"/>
  <c r="P8" i="88" s="1"/>
  <c r="I9" i="87"/>
  <c r="S9" i="87" s="1"/>
  <c r="H10" i="87" s="1"/>
  <c r="Q11" i="87"/>
  <c r="E11" i="87"/>
  <c r="C18" i="87"/>
  <c r="K17" i="87"/>
  <c r="J8" i="87"/>
  <c r="C12" i="86"/>
  <c r="P6" i="85"/>
  <c r="J7" i="85" s="1"/>
  <c r="L7" i="85" s="1"/>
  <c r="S7" i="85"/>
  <c r="H8" i="85" s="1"/>
  <c r="K11" i="85"/>
  <c r="C12" i="85"/>
  <c r="E10" i="85"/>
  <c r="Q10" i="85"/>
  <c r="K5" i="82"/>
  <c r="M26" i="82"/>
  <c r="U5" i="82"/>
  <c r="M17" i="81"/>
  <c r="K5" i="81"/>
  <c r="Q5" i="81"/>
  <c r="M13" i="80"/>
  <c r="R5" i="80"/>
  <c r="L5" i="80"/>
  <c r="I8" i="79"/>
  <c r="S8" i="79" s="1"/>
  <c r="H9" i="79" s="1"/>
  <c r="J7" i="79"/>
  <c r="K31" i="79"/>
  <c r="C29" i="79"/>
  <c r="Q10" i="79"/>
  <c r="E10" i="79"/>
  <c r="K29" i="78"/>
  <c r="J7" i="78"/>
  <c r="Q9" i="78"/>
  <c r="E9" i="78"/>
  <c r="H8" i="78"/>
  <c r="H8" i="75"/>
  <c r="K12" i="75"/>
  <c r="C13" i="75"/>
  <c r="J7" i="75"/>
  <c r="P7" i="75" s="1"/>
  <c r="Q9" i="75"/>
  <c r="E9" i="75"/>
  <c r="H9" i="75" s="1"/>
  <c r="C11" i="74"/>
  <c r="K10" i="74"/>
  <c r="I7" i="74"/>
  <c r="S7" i="74" s="1"/>
  <c r="E7" i="72"/>
  <c r="H7" i="72" s="1"/>
  <c r="I7" i="72" s="1"/>
  <c r="Q7" i="72"/>
  <c r="Q8" i="72" s="1"/>
  <c r="C10" i="72"/>
  <c r="K10" i="72" s="1"/>
  <c r="J5" i="72"/>
  <c r="S5" i="72"/>
  <c r="H6" i="72" s="1"/>
  <c r="C10" i="36"/>
  <c r="M8" i="71"/>
  <c r="U4" i="71"/>
  <c r="F8" i="117" l="1"/>
  <c r="I8" i="117" s="1"/>
  <c r="M27" i="117"/>
  <c r="M26" i="115"/>
  <c r="L7" i="115"/>
  <c r="Q7" i="115"/>
  <c r="J12" i="113"/>
  <c r="U12" i="113" s="1"/>
  <c r="R8" i="112"/>
  <c r="S8" i="112" s="1"/>
  <c r="R11" i="111"/>
  <c r="S11" i="111" s="1"/>
  <c r="U9" i="110"/>
  <c r="Q9" i="110"/>
  <c r="R9" i="110" s="1"/>
  <c r="S9" i="110" s="1"/>
  <c r="M21" i="107"/>
  <c r="J7" i="106"/>
  <c r="J7" i="105"/>
  <c r="S6" i="104"/>
  <c r="M29" i="103"/>
  <c r="K6" i="103"/>
  <c r="L6" i="102"/>
  <c r="M25" i="102"/>
  <c r="Q6" i="102"/>
  <c r="K6" i="99"/>
  <c r="Q6" i="99"/>
  <c r="M23" i="99"/>
  <c r="U6" i="99"/>
  <c r="R6" i="98"/>
  <c r="L6" i="98"/>
  <c r="M18" i="97"/>
  <c r="R6" i="97"/>
  <c r="C15" i="96"/>
  <c r="I6" i="96"/>
  <c r="S6" i="96" s="1"/>
  <c r="C15" i="95"/>
  <c r="Q5" i="95"/>
  <c r="C16" i="94"/>
  <c r="I6" i="94"/>
  <c r="I6" i="93"/>
  <c r="S6" i="93" s="1"/>
  <c r="C14" i="93"/>
  <c r="R5" i="92"/>
  <c r="S5" i="92" s="1"/>
  <c r="J6" i="91"/>
  <c r="U6" i="91" s="1"/>
  <c r="I7" i="91" s="1"/>
  <c r="M23" i="91"/>
  <c r="M19" i="90"/>
  <c r="R5" i="90"/>
  <c r="E13" i="89"/>
  <c r="Q13" i="89"/>
  <c r="C18" i="89"/>
  <c r="L8" i="89"/>
  <c r="I9" i="89"/>
  <c r="J9" i="89" s="1"/>
  <c r="S9" i="89"/>
  <c r="H10" i="89" s="1"/>
  <c r="I10" i="88"/>
  <c r="S10" i="88"/>
  <c r="H11" i="88" s="1"/>
  <c r="C19" i="88"/>
  <c r="Q12" i="88"/>
  <c r="E12" i="88"/>
  <c r="J9" i="88"/>
  <c r="L9" i="88" s="1"/>
  <c r="L8" i="88"/>
  <c r="I10" i="87"/>
  <c r="S10" i="87" s="1"/>
  <c r="H11" i="87" s="1"/>
  <c r="L8" i="87"/>
  <c r="Q12" i="87"/>
  <c r="E12" i="87"/>
  <c r="P8" i="87"/>
  <c r="C19" i="87"/>
  <c r="K18" i="87"/>
  <c r="C13" i="86"/>
  <c r="P7" i="85"/>
  <c r="I8" i="85"/>
  <c r="S8" i="85" s="1"/>
  <c r="H9" i="85" s="1"/>
  <c r="I9" i="85" s="1"/>
  <c r="S9" i="85" s="1"/>
  <c r="H10" i="85" s="1"/>
  <c r="Q11" i="85"/>
  <c r="E11" i="85"/>
  <c r="K12" i="85"/>
  <c r="C13" i="85"/>
  <c r="L5" i="82"/>
  <c r="Q5" i="82"/>
  <c r="R5" i="81"/>
  <c r="M18" i="81"/>
  <c r="L5" i="81"/>
  <c r="S5" i="80"/>
  <c r="M14" i="80"/>
  <c r="I9" i="79"/>
  <c r="S9" i="79" s="1"/>
  <c r="H10" i="79" s="1"/>
  <c r="E11" i="79"/>
  <c r="Q11" i="79"/>
  <c r="K32" i="79"/>
  <c r="L7" i="79"/>
  <c r="C30" i="79"/>
  <c r="P7" i="79"/>
  <c r="P8" i="79" s="1"/>
  <c r="K30" i="78"/>
  <c r="E10" i="78"/>
  <c r="Q10" i="78"/>
  <c r="I8" i="78"/>
  <c r="S8" i="78" s="1"/>
  <c r="H9" i="78" s="1"/>
  <c r="L7" i="78"/>
  <c r="P7" i="78"/>
  <c r="L7" i="75"/>
  <c r="I9" i="75"/>
  <c r="S9" i="75" s="1"/>
  <c r="K13" i="75"/>
  <c r="I8" i="75"/>
  <c r="P8" i="75" s="1"/>
  <c r="K11" i="74"/>
  <c r="C12" i="74"/>
  <c r="E10" i="74"/>
  <c r="Q10" i="74"/>
  <c r="J7" i="74"/>
  <c r="I6" i="72"/>
  <c r="E8" i="72"/>
  <c r="P5" i="72"/>
  <c r="E9" i="72"/>
  <c r="Q9" i="72"/>
  <c r="L5" i="72"/>
  <c r="C11" i="72"/>
  <c r="K11" i="72" s="1"/>
  <c r="C11" i="36"/>
  <c r="M9" i="71"/>
  <c r="O26" i="36"/>
  <c r="O22" i="36"/>
  <c r="O20" i="36"/>
  <c r="O18" i="36"/>
  <c r="O14" i="36"/>
  <c r="O12" i="36"/>
  <c r="O10" i="36"/>
  <c r="Q3" i="36"/>
  <c r="I4" i="36" s="1"/>
  <c r="L4" i="36" s="1"/>
  <c r="G27" i="36"/>
  <c r="G26" i="36"/>
  <c r="G25" i="36"/>
  <c r="G24" i="36"/>
  <c r="G23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G8" i="36"/>
  <c r="G7" i="36"/>
  <c r="G6" i="36"/>
  <c r="J8" i="117" l="1"/>
  <c r="U8" i="117" s="1"/>
  <c r="N1" i="117"/>
  <c r="M28" i="117"/>
  <c r="M31" i="117"/>
  <c r="M27" i="115"/>
  <c r="S7" i="115"/>
  <c r="K12" i="113"/>
  <c r="Q12" i="113" s="1"/>
  <c r="F9" i="112"/>
  <c r="I9" i="112" s="1"/>
  <c r="F12" i="111"/>
  <c r="I12" i="111" s="1"/>
  <c r="F10" i="110"/>
  <c r="I10" i="110" s="1"/>
  <c r="X7" i="110"/>
  <c r="S7" i="108"/>
  <c r="F8" i="108" s="1"/>
  <c r="I8" i="108" s="1"/>
  <c r="J8" i="108" s="1"/>
  <c r="Q8" i="108" s="1"/>
  <c r="M22" i="107"/>
  <c r="K7" i="106"/>
  <c r="Q7" i="106"/>
  <c r="K7" i="105"/>
  <c r="F7" i="104"/>
  <c r="I7" i="104" s="1"/>
  <c r="L6" i="103"/>
  <c r="Q6" i="103"/>
  <c r="M30" i="103"/>
  <c r="L8" i="102"/>
  <c r="M26" i="102"/>
  <c r="S6" i="102"/>
  <c r="F7" i="102" s="1"/>
  <c r="M24" i="99"/>
  <c r="R6" i="99"/>
  <c r="L6" i="99"/>
  <c r="S6" i="98"/>
  <c r="S6" i="97"/>
  <c r="M19" i="97"/>
  <c r="C16" i="96"/>
  <c r="J6" i="96"/>
  <c r="P6" i="96" s="1"/>
  <c r="E6" i="95"/>
  <c r="H6" i="95" s="1"/>
  <c r="C16" i="95"/>
  <c r="C17" i="94"/>
  <c r="J6" i="94"/>
  <c r="P6" i="94" s="1"/>
  <c r="S6" i="94"/>
  <c r="J6" i="93"/>
  <c r="K6" i="93" s="1"/>
  <c r="C15" i="93"/>
  <c r="F7" i="92"/>
  <c r="F6" i="92"/>
  <c r="I6" i="92" s="1"/>
  <c r="J7" i="91"/>
  <c r="M24" i="91"/>
  <c r="K6" i="91"/>
  <c r="Q6" i="91"/>
  <c r="S5" i="90"/>
  <c r="M20" i="90"/>
  <c r="L9" i="89"/>
  <c r="P9" i="89"/>
  <c r="I10" i="89"/>
  <c r="S10" i="89" s="1"/>
  <c r="H11" i="89" s="1"/>
  <c r="C19" i="89"/>
  <c r="Q14" i="89"/>
  <c r="E14" i="89"/>
  <c r="P9" i="88"/>
  <c r="C20" i="88"/>
  <c r="E13" i="88"/>
  <c r="Q13" i="88"/>
  <c r="J10" i="88"/>
  <c r="P10" i="88" s="1"/>
  <c r="I11" i="88"/>
  <c r="S11" i="88" s="1"/>
  <c r="H12" i="88" s="1"/>
  <c r="I11" i="87"/>
  <c r="S11" i="87" s="1"/>
  <c r="H12" i="87" s="1"/>
  <c r="J9" i="87"/>
  <c r="C20" i="87"/>
  <c r="K19" i="87"/>
  <c r="Q13" i="87"/>
  <c r="E13" i="87"/>
  <c r="C14" i="86"/>
  <c r="J8" i="85"/>
  <c r="L8" i="85" s="1"/>
  <c r="I10" i="85"/>
  <c r="S10" i="85" s="1"/>
  <c r="H11" i="85" s="1"/>
  <c r="E12" i="85"/>
  <c r="Q12" i="85"/>
  <c r="K13" i="85"/>
  <c r="C14" i="85"/>
  <c r="R5" i="82"/>
  <c r="S5" i="82" s="1"/>
  <c r="S5" i="81"/>
  <c r="M19" i="81"/>
  <c r="F6" i="80"/>
  <c r="I6" i="80" s="1"/>
  <c r="M15" i="80"/>
  <c r="I10" i="79"/>
  <c r="S10" i="79" s="1"/>
  <c r="H11" i="79" s="1"/>
  <c r="K33" i="79"/>
  <c r="C31" i="79"/>
  <c r="E12" i="79"/>
  <c r="Q12" i="79"/>
  <c r="J9" i="79"/>
  <c r="I9" i="78"/>
  <c r="S9" i="78" s="1"/>
  <c r="H10" i="78" s="1"/>
  <c r="K31" i="78"/>
  <c r="P8" i="78"/>
  <c r="Q11" i="78"/>
  <c r="E11" i="78"/>
  <c r="J9" i="75"/>
  <c r="C15" i="75"/>
  <c r="Q12" i="75"/>
  <c r="E12" i="75"/>
  <c r="L7" i="74"/>
  <c r="Q11" i="74"/>
  <c r="E11" i="74"/>
  <c r="C13" i="74"/>
  <c r="K12" i="74"/>
  <c r="P7" i="74"/>
  <c r="S9" i="74"/>
  <c r="H10" i="74" s="1"/>
  <c r="P6" i="72"/>
  <c r="C12" i="72"/>
  <c r="K12" i="72" s="1"/>
  <c r="S7" i="72"/>
  <c r="H8" i="72" s="1"/>
  <c r="E10" i="72"/>
  <c r="Q10" i="72"/>
  <c r="C12" i="36"/>
  <c r="M10" i="71"/>
  <c r="O16" i="36"/>
  <c r="O24" i="36"/>
  <c r="O11" i="36"/>
  <c r="O15" i="36"/>
  <c r="O19" i="36"/>
  <c r="O23" i="36"/>
  <c r="O27" i="36"/>
  <c r="O13" i="36"/>
  <c r="O17" i="36"/>
  <c r="O21" i="36"/>
  <c r="O25" i="36"/>
  <c r="O9" i="36"/>
  <c r="O6" i="36"/>
  <c r="O7" i="36"/>
  <c r="O8" i="36"/>
  <c r="M29" i="117" l="1"/>
  <c r="K8" i="117"/>
  <c r="M28" i="115"/>
  <c r="N1" i="115"/>
  <c r="M31" i="115"/>
  <c r="F8" i="115"/>
  <c r="I8" i="115" s="1"/>
  <c r="R12" i="113"/>
  <c r="L12" i="113"/>
  <c r="J9" i="112"/>
  <c r="J12" i="111"/>
  <c r="J10" i="110"/>
  <c r="U10" i="110" s="1"/>
  <c r="M23" i="107"/>
  <c r="K8" i="106"/>
  <c r="L8" i="106" s="1"/>
  <c r="L7" i="106"/>
  <c r="L7" i="105"/>
  <c r="Q7" i="105"/>
  <c r="J7" i="104"/>
  <c r="S6" i="103"/>
  <c r="I7" i="102"/>
  <c r="J7" i="102" s="1"/>
  <c r="S8" i="102"/>
  <c r="W8" i="102" s="1"/>
  <c r="M27" i="102"/>
  <c r="S6" i="99"/>
  <c r="M25" i="99"/>
  <c r="F7" i="98"/>
  <c r="I7" i="98" s="1"/>
  <c r="M20" i="97"/>
  <c r="F7" i="97"/>
  <c r="I7" i="97" s="1"/>
  <c r="C17" i="96"/>
  <c r="K6" i="96"/>
  <c r="C17" i="95"/>
  <c r="I6" i="95"/>
  <c r="C18" i="94"/>
  <c r="K6" i="94"/>
  <c r="P6" i="93"/>
  <c r="Q6" i="93"/>
  <c r="E7" i="93" s="1"/>
  <c r="H7" i="93" s="1"/>
  <c r="C16" i="93"/>
  <c r="J6" i="92"/>
  <c r="U6" i="92" s="1"/>
  <c r="I7" i="92" s="1"/>
  <c r="M25" i="91"/>
  <c r="K7" i="91"/>
  <c r="L7" i="91" s="1"/>
  <c r="L6" i="91"/>
  <c r="U7" i="91"/>
  <c r="M21" i="90"/>
  <c r="I11" i="89"/>
  <c r="S11" i="89"/>
  <c r="H12" i="89" s="1"/>
  <c r="C20" i="89"/>
  <c r="J10" i="89"/>
  <c r="E15" i="89"/>
  <c r="Q15" i="89"/>
  <c r="I12" i="88"/>
  <c r="S12" i="88" s="1"/>
  <c r="H13" i="88" s="1"/>
  <c r="J11" i="88"/>
  <c r="L11" i="88" s="1"/>
  <c r="C21" i="88"/>
  <c r="Q14" i="88"/>
  <c r="E14" i="88"/>
  <c r="L10" i="88"/>
  <c r="I12" i="87"/>
  <c r="S12" i="87" s="1"/>
  <c r="H13" i="87" s="1"/>
  <c r="L9" i="87"/>
  <c r="E14" i="87"/>
  <c r="Q14" i="87"/>
  <c r="C21" i="87"/>
  <c r="K20" i="87"/>
  <c r="P9" i="87"/>
  <c r="C15" i="86"/>
  <c r="P8" i="85"/>
  <c r="J9" i="85" s="1"/>
  <c r="L9" i="85" s="1"/>
  <c r="I11" i="85"/>
  <c r="S11" i="85" s="1"/>
  <c r="H12" i="85" s="1"/>
  <c r="K14" i="85"/>
  <c r="C15" i="85"/>
  <c r="Q13" i="85"/>
  <c r="E13" i="85"/>
  <c r="F6" i="82"/>
  <c r="I6" i="82" s="1"/>
  <c r="M20" i="81"/>
  <c r="F6" i="81"/>
  <c r="I6" i="81" s="1"/>
  <c r="M16" i="80"/>
  <c r="J6" i="80"/>
  <c r="U6" i="80" s="1"/>
  <c r="I11" i="79"/>
  <c r="S11" i="79" s="1"/>
  <c r="H12" i="79" s="1"/>
  <c r="L9" i="79"/>
  <c r="P9" i="79"/>
  <c r="P10" i="79" s="1"/>
  <c r="C32" i="79"/>
  <c r="Q13" i="79"/>
  <c r="E13" i="79"/>
  <c r="K34" i="79"/>
  <c r="S10" i="78"/>
  <c r="H11" i="78" s="1"/>
  <c r="J9" i="78"/>
  <c r="P9" i="78" s="1"/>
  <c r="E13" i="78"/>
  <c r="K32" i="78"/>
  <c r="E12" i="78"/>
  <c r="I10" i="78"/>
  <c r="P10" i="78" s="1"/>
  <c r="S11" i="75"/>
  <c r="H12" i="75" s="1"/>
  <c r="E13" i="75"/>
  <c r="Q13" i="75"/>
  <c r="L9" i="75"/>
  <c r="C16" i="75"/>
  <c r="P9" i="75"/>
  <c r="I10" i="74"/>
  <c r="S10" i="74" s="1"/>
  <c r="H11" i="74" s="1"/>
  <c r="E12" i="74"/>
  <c r="Q12" i="74"/>
  <c r="C14" i="74"/>
  <c r="K13" i="74"/>
  <c r="J7" i="72"/>
  <c r="I8" i="72"/>
  <c r="S8" i="72" s="1"/>
  <c r="H9" i="72" s="1"/>
  <c r="C13" i="72"/>
  <c r="K13" i="72" s="1"/>
  <c r="E11" i="72"/>
  <c r="Q11" i="72"/>
  <c r="C13" i="36"/>
  <c r="M11" i="71"/>
  <c r="O32" i="36"/>
  <c r="L8" i="117" l="1"/>
  <c r="Q8" i="117"/>
  <c r="M29" i="115"/>
  <c r="J8" i="115"/>
  <c r="S12" i="113"/>
  <c r="K9" i="112"/>
  <c r="Q9" i="112" s="1"/>
  <c r="U9" i="112"/>
  <c r="K12" i="111"/>
  <c r="Q12" i="111" s="1"/>
  <c r="U12" i="111"/>
  <c r="K10" i="110"/>
  <c r="L10" i="110" s="1"/>
  <c r="U8" i="108"/>
  <c r="M24" i="107"/>
  <c r="S7" i="106"/>
  <c r="Q8" i="106"/>
  <c r="Q8" i="105"/>
  <c r="K8" i="105"/>
  <c r="L8" i="105" s="1"/>
  <c r="S7" i="105"/>
  <c r="K7" i="104"/>
  <c r="Q7" i="104" s="1"/>
  <c r="F7" i="103"/>
  <c r="I7" i="103" s="1"/>
  <c r="K7" i="102"/>
  <c r="L7" i="102" s="1"/>
  <c r="S7" i="102" s="1"/>
  <c r="F9" i="102"/>
  <c r="I9" i="102" s="1"/>
  <c r="M28" i="102"/>
  <c r="F7" i="99"/>
  <c r="I7" i="99" s="1"/>
  <c r="M26" i="99"/>
  <c r="J7" i="98"/>
  <c r="J7" i="97"/>
  <c r="M21" i="97"/>
  <c r="Q6" i="96"/>
  <c r="C18" i="96"/>
  <c r="J6" i="95"/>
  <c r="P6" i="95"/>
  <c r="S6" i="95"/>
  <c r="C18" i="95"/>
  <c r="Q6" i="94"/>
  <c r="I7" i="93"/>
  <c r="S7" i="93" s="1"/>
  <c r="C17" i="93"/>
  <c r="J7" i="92"/>
  <c r="U7" i="92" s="1"/>
  <c r="K6" i="92"/>
  <c r="M26" i="91"/>
  <c r="S6" i="91"/>
  <c r="Q7" i="91"/>
  <c r="M22" i="90"/>
  <c r="Q16" i="89"/>
  <c r="E16" i="89"/>
  <c r="I12" i="89"/>
  <c r="S12" i="89" s="1"/>
  <c r="H13" i="89" s="1"/>
  <c r="C21" i="89"/>
  <c r="L10" i="89"/>
  <c r="P10" i="89"/>
  <c r="I13" i="88"/>
  <c r="S13" i="88" s="1"/>
  <c r="H14" i="88" s="1"/>
  <c r="P11" i="88"/>
  <c r="C22" i="88"/>
  <c r="E15" i="88"/>
  <c r="Q15" i="88"/>
  <c r="I13" i="87"/>
  <c r="S13" i="87" s="1"/>
  <c r="H14" i="87" s="1"/>
  <c r="J10" i="87"/>
  <c r="Q15" i="87"/>
  <c r="E15" i="87"/>
  <c r="C22" i="87"/>
  <c r="K21" i="87"/>
  <c r="C16" i="86"/>
  <c r="P9" i="85"/>
  <c r="J10" i="85" s="1"/>
  <c r="L10" i="85" s="1"/>
  <c r="I12" i="85"/>
  <c r="S12" i="85" s="1"/>
  <c r="H13" i="85" s="1"/>
  <c r="K15" i="85"/>
  <c r="C16" i="85"/>
  <c r="P10" i="85"/>
  <c r="E14" i="85"/>
  <c r="Q14" i="85"/>
  <c r="J6" i="82"/>
  <c r="U6" i="82"/>
  <c r="J6" i="81"/>
  <c r="M21" i="81"/>
  <c r="M17" i="80"/>
  <c r="K6" i="80"/>
  <c r="E14" i="79"/>
  <c r="Q14" i="79"/>
  <c r="I12" i="79"/>
  <c r="S12" i="79" s="1"/>
  <c r="H13" i="79" s="1"/>
  <c r="K35" i="79"/>
  <c r="C33" i="79"/>
  <c r="J11" i="79"/>
  <c r="L11" i="79" s="1"/>
  <c r="S11" i="78"/>
  <c r="I11" i="78"/>
  <c r="E14" i="78"/>
  <c r="Q14" i="78"/>
  <c r="E15" i="78" s="1"/>
  <c r="L9" i="78"/>
  <c r="K33" i="78"/>
  <c r="J11" i="78"/>
  <c r="L11" i="78" s="1"/>
  <c r="I12" i="75"/>
  <c r="S12" i="75" s="1"/>
  <c r="H13" i="75" s="1"/>
  <c r="E14" i="75"/>
  <c r="I11" i="74"/>
  <c r="S11" i="74" s="1"/>
  <c r="H12" i="74" s="1"/>
  <c r="C15" i="74"/>
  <c r="K14" i="74"/>
  <c r="E13" i="74"/>
  <c r="Q13" i="74"/>
  <c r="J10" i="74"/>
  <c r="L10" i="74" s="1"/>
  <c r="L7" i="72"/>
  <c r="P7" i="72"/>
  <c r="J8" i="72" s="1"/>
  <c r="I9" i="72"/>
  <c r="S9" i="72" s="1"/>
  <c r="H10" i="72" s="1"/>
  <c r="Q12" i="72"/>
  <c r="E12" i="72"/>
  <c r="C14" i="72"/>
  <c r="K14" i="72" s="1"/>
  <c r="C14" i="36"/>
  <c r="M12" i="71"/>
  <c r="A7" i="36"/>
  <c r="A8" i="36" s="1"/>
  <c r="A9" i="36" s="1"/>
  <c r="A10" i="36" s="1"/>
  <c r="A11" i="36" s="1"/>
  <c r="A12" i="36" s="1"/>
  <c r="A13" i="36" s="1"/>
  <c r="A14" i="36" s="1"/>
  <c r="A15" i="36" s="1"/>
  <c r="A16" i="36" s="1"/>
  <c r="L3" i="36"/>
  <c r="S8" i="117" l="1"/>
  <c r="K8" i="115"/>
  <c r="Q8" i="115" s="1"/>
  <c r="U8" i="115"/>
  <c r="F13" i="113"/>
  <c r="I13" i="113" s="1"/>
  <c r="X8" i="113"/>
  <c r="R9" i="112"/>
  <c r="L9" i="112"/>
  <c r="R12" i="111"/>
  <c r="L12" i="111"/>
  <c r="Q10" i="110"/>
  <c r="R10" i="110" s="1"/>
  <c r="S10" i="110" s="1"/>
  <c r="X8" i="110" s="1"/>
  <c r="M25" i="107"/>
  <c r="R8" i="106"/>
  <c r="S8" i="106" s="1"/>
  <c r="S8" i="105"/>
  <c r="R8" i="105"/>
  <c r="K8" i="104"/>
  <c r="L8" i="104" s="1"/>
  <c r="L7" i="104"/>
  <c r="J7" i="103"/>
  <c r="J9" i="102"/>
  <c r="J7" i="99"/>
  <c r="K7" i="98"/>
  <c r="Q7" i="98"/>
  <c r="U7" i="98"/>
  <c r="K7" i="97"/>
  <c r="Q7" i="97" s="1"/>
  <c r="M22" i="97"/>
  <c r="U7" i="97"/>
  <c r="E7" i="96"/>
  <c r="H7" i="96" s="1"/>
  <c r="C19" i="96"/>
  <c r="C19" i="95"/>
  <c r="K6" i="95"/>
  <c r="E7" i="94"/>
  <c r="H7" i="94" s="1"/>
  <c r="C18" i="93"/>
  <c r="L6" i="92"/>
  <c r="Q6" i="92"/>
  <c r="K7" i="92" s="1"/>
  <c r="R7" i="91"/>
  <c r="S7" i="91" s="1"/>
  <c r="M27" i="91"/>
  <c r="M23" i="90"/>
  <c r="I13" i="89"/>
  <c r="S13" i="89" s="1"/>
  <c r="H14" i="89" s="1"/>
  <c r="J11" i="89"/>
  <c r="L11" i="89" s="1"/>
  <c r="C22" i="89"/>
  <c r="E17" i="89"/>
  <c r="Q17" i="89"/>
  <c r="I14" i="88"/>
  <c r="S14" i="88" s="1"/>
  <c r="H15" i="88" s="1"/>
  <c r="J12" i="88"/>
  <c r="L12" i="88" s="1"/>
  <c r="Q16" i="88"/>
  <c r="E16" i="88"/>
  <c r="C23" i="88"/>
  <c r="I14" i="87"/>
  <c r="S14" i="87" s="1"/>
  <c r="H15" i="87" s="1"/>
  <c r="C23" i="87"/>
  <c r="K22" i="87"/>
  <c r="L10" i="87"/>
  <c r="P10" i="87"/>
  <c r="Q16" i="87"/>
  <c r="E16" i="87"/>
  <c r="C17" i="86"/>
  <c r="I13" i="85"/>
  <c r="S13" i="85" s="1"/>
  <c r="H14" i="85" s="1"/>
  <c r="J11" i="85"/>
  <c r="L11" i="85" s="1"/>
  <c r="K16" i="85"/>
  <c r="C17" i="85"/>
  <c r="Q15" i="85"/>
  <c r="E15" i="85"/>
  <c r="K6" i="82"/>
  <c r="Q6" i="82"/>
  <c r="K6" i="81"/>
  <c r="Q6" i="81"/>
  <c r="M22" i="81"/>
  <c r="L6" i="80"/>
  <c r="M18" i="80"/>
  <c r="Q6" i="80"/>
  <c r="E15" i="79"/>
  <c r="H15" i="79" s="1"/>
  <c r="I15" i="79" s="1"/>
  <c r="Q15" i="79"/>
  <c r="P11" i="79"/>
  <c r="P12" i="79" s="1"/>
  <c r="I13" i="79"/>
  <c r="S13" i="79" s="1"/>
  <c r="H14" i="79" s="1"/>
  <c r="I14" i="79" s="1"/>
  <c r="C34" i="79"/>
  <c r="K36" i="79"/>
  <c r="E16" i="79"/>
  <c r="S12" i="78"/>
  <c r="H13" i="78" s="1"/>
  <c r="I13" i="78" s="1"/>
  <c r="K34" i="78"/>
  <c r="P11" i="78"/>
  <c r="J12" i="75"/>
  <c r="L12" i="75" s="1"/>
  <c r="I13" i="75"/>
  <c r="S13" i="75" s="1"/>
  <c r="H14" i="75" s="1"/>
  <c r="I12" i="74"/>
  <c r="S12" i="74" s="1"/>
  <c r="H13" i="74" s="1"/>
  <c r="C16" i="74"/>
  <c r="K15" i="74"/>
  <c r="Q14" i="74"/>
  <c r="E14" i="74"/>
  <c r="P10" i="74"/>
  <c r="I10" i="72"/>
  <c r="S10" i="72" s="1"/>
  <c r="H11" i="72" s="1"/>
  <c r="L8" i="72"/>
  <c r="Q13" i="72"/>
  <c r="E13" i="72"/>
  <c r="P8" i="72"/>
  <c r="C15" i="72"/>
  <c r="K15" i="72" s="1"/>
  <c r="C15" i="36"/>
  <c r="F5" i="71"/>
  <c r="I5" i="71" s="1"/>
  <c r="M13" i="71"/>
  <c r="A17" i="36"/>
  <c r="F9" i="117" l="1"/>
  <c r="I9" i="117" s="1"/>
  <c r="L8" i="115"/>
  <c r="J13" i="113"/>
  <c r="S9" i="112"/>
  <c r="S12" i="111"/>
  <c r="F11" i="110"/>
  <c r="I11" i="110" s="1"/>
  <c r="J11" i="110" s="1"/>
  <c r="K11" i="110" s="1"/>
  <c r="Q11" i="110" s="1"/>
  <c r="R11" i="110" s="1"/>
  <c r="S8" i="108"/>
  <c r="F9" i="108" s="1"/>
  <c r="I9" i="108" s="1"/>
  <c r="J9" i="108" s="1"/>
  <c r="M26" i="107"/>
  <c r="F9" i="106"/>
  <c r="I9" i="106" s="1"/>
  <c r="W8" i="106"/>
  <c r="F9" i="105"/>
  <c r="I9" i="105" s="1"/>
  <c r="W8" i="105"/>
  <c r="S7" i="104"/>
  <c r="Q8" i="104"/>
  <c r="K7" i="103"/>
  <c r="Q7" i="103" s="1"/>
  <c r="K9" i="102"/>
  <c r="Q9" i="102" s="1"/>
  <c r="U9" i="102"/>
  <c r="K7" i="99"/>
  <c r="Q7" i="99" s="1"/>
  <c r="U7" i="99"/>
  <c r="R7" i="98"/>
  <c r="L7" i="98"/>
  <c r="M23" i="97"/>
  <c r="R7" i="97"/>
  <c r="L7" i="97"/>
  <c r="I7" i="96"/>
  <c r="S7" i="96" s="1"/>
  <c r="C20" i="96"/>
  <c r="C20" i="95"/>
  <c r="Q6" i="95"/>
  <c r="S7" i="94"/>
  <c r="I7" i="94"/>
  <c r="C19" i="93"/>
  <c r="L7" i="92"/>
  <c r="Q7" i="92"/>
  <c r="S6" i="92"/>
  <c r="F8" i="91"/>
  <c r="I8" i="91" s="1"/>
  <c r="M28" i="91"/>
  <c r="M24" i="90"/>
  <c r="I14" i="89"/>
  <c r="S14" i="89" s="1"/>
  <c r="H15" i="89" s="1"/>
  <c r="P11" i="89"/>
  <c r="Q18" i="89"/>
  <c r="E18" i="89"/>
  <c r="C23" i="89"/>
  <c r="I15" i="88"/>
  <c r="S15" i="88" s="1"/>
  <c r="H16" i="88" s="1"/>
  <c r="P12" i="88"/>
  <c r="C24" i="88"/>
  <c r="E17" i="88"/>
  <c r="Q17" i="88"/>
  <c r="I15" i="87"/>
  <c r="S15" i="87" s="1"/>
  <c r="H16" i="87" s="1"/>
  <c r="C24" i="87"/>
  <c r="K23" i="87"/>
  <c r="Q17" i="87"/>
  <c r="E17" i="87"/>
  <c r="J11" i="87"/>
  <c r="L11" i="87" s="1"/>
  <c r="C18" i="86"/>
  <c r="I14" i="85"/>
  <c r="S14" i="85" s="1"/>
  <c r="H15" i="85" s="1"/>
  <c r="K17" i="85"/>
  <c r="C18" i="85"/>
  <c r="P11" i="85"/>
  <c r="E16" i="85"/>
  <c r="Q16" i="85"/>
  <c r="R6" i="82"/>
  <c r="L6" i="82"/>
  <c r="L6" i="81"/>
  <c r="R6" i="81"/>
  <c r="M23" i="81"/>
  <c r="M19" i="80"/>
  <c r="R6" i="80"/>
  <c r="S6" i="80" s="1"/>
  <c r="J13" i="79"/>
  <c r="L13" i="79" s="1"/>
  <c r="S15" i="79"/>
  <c r="H16" i="79" s="1"/>
  <c r="C35" i="79"/>
  <c r="K37" i="79"/>
  <c r="J13" i="78"/>
  <c r="L13" i="78" s="1"/>
  <c r="S13" i="78"/>
  <c r="H14" i="78" s="1"/>
  <c r="K35" i="78"/>
  <c r="I14" i="75"/>
  <c r="S14" i="75" s="1"/>
  <c r="P12" i="75"/>
  <c r="C19" i="75"/>
  <c r="I13" i="74"/>
  <c r="S13" i="74" s="1"/>
  <c r="H14" i="74" s="1"/>
  <c r="Q15" i="74"/>
  <c r="E15" i="74"/>
  <c r="K16" i="74"/>
  <c r="C17" i="74"/>
  <c r="J11" i="74"/>
  <c r="L11" i="74" s="1"/>
  <c r="I11" i="72"/>
  <c r="S11" i="72" s="1"/>
  <c r="H12" i="72" s="1"/>
  <c r="J9" i="72"/>
  <c r="L9" i="72" s="1"/>
  <c r="C16" i="72"/>
  <c r="K16" i="72" s="1"/>
  <c r="Q14" i="72"/>
  <c r="E14" i="72"/>
  <c r="C16" i="36"/>
  <c r="M14" i="71"/>
  <c r="J5" i="71"/>
  <c r="U5" i="71" s="1"/>
  <c r="A18" i="36"/>
  <c r="A19" i="36" s="1"/>
  <c r="A20" i="36" s="1"/>
  <c r="A21" i="36" s="1"/>
  <c r="A22" i="36" s="1"/>
  <c r="A23" i="36" s="1"/>
  <c r="A24" i="36" s="1"/>
  <c r="A25" i="36" s="1"/>
  <c r="J9" i="117" l="1"/>
  <c r="S8" i="115"/>
  <c r="K13" i="113"/>
  <c r="Q13" i="113" s="1"/>
  <c r="U13" i="113"/>
  <c r="F10" i="112"/>
  <c r="I10" i="112" s="1"/>
  <c r="X7" i="112"/>
  <c r="F13" i="111"/>
  <c r="I13" i="111" s="1"/>
  <c r="X8" i="111"/>
  <c r="L11" i="110"/>
  <c r="S11" i="110" s="1"/>
  <c r="U11" i="110"/>
  <c r="K9" i="108"/>
  <c r="M9" i="108" s="1"/>
  <c r="J9" i="106"/>
  <c r="J9" i="105"/>
  <c r="R8" i="104"/>
  <c r="S8" i="104" s="1"/>
  <c r="K8" i="103"/>
  <c r="L8" i="103" s="1"/>
  <c r="L7" i="103"/>
  <c r="R9" i="102"/>
  <c r="L9" i="102"/>
  <c r="R7" i="99"/>
  <c r="L7" i="99"/>
  <c r="S7" i="98"/>
  <c r="S7" i="97"/>
  <c r="C21" i="96"/>
  <c r="J7" i="96"/>
  <c r="P7" i="96" s="1"/>
  <c r="E7" i="95"/>
  <c r="H7" i="95" s="1"/>
  <c r="C21" i="95"/>
  <c r="J7" i="94"/>
  <c r="C20" i="93"/>
  <c r="R7" i="92"/>
  <c r="S7" i="92" s="1"/>
  <c r="J8" i="91"/>
  <c r="M25" i="90"/>
  <c r="I15" i="89"/>
  <c r="S15" i="89" s="1"/>
  <c r="H16" i="89" s="1"/>
  <c r="C24" i="89"/>
  <c r="Q19" i="89"/>
  <c r="E19" i="89"/>
  <c r="P12" i="89"/>
  <c r="J12" i="89"/>
  <c r="L12" i="89" s="1"/>
  <c r="J13" i="88"/>
  <c r="L13" i="88" s="1"/>
  <c r="C25" i="88"/>
  <c r="Q18" i="88"/>
  <c r="E18" i="88"/>
  <c r="I16" i="88"/>
  <c r="S16" i="88" s="1"/>
  <c r="H17" i="88" s="1"/>
  <c r="I16" i="87"/>
  <c r="S16" i="87" s="1"/>
  <c r="H17" i="87" s="1"/>
  <c r="E18" i="87"/>
  <c r="Q18" i="87"/>
  <c r="C25" i="87"/>
  <c r="K24" i="87"/>
  <c r="P11" i="87"/>
  <c r="C19" i="86"/>
  <c r="I15" i="85"/>
  <c r="S15" i="85" s="1"/>
  <c r="H16" i="85" s="1"/>
  <c r="K18" i="85"/>
  <c r="C19" i="85"/>
  <c r="J12" i="85"/>
  <c r="L12" i="85" s="1"/>
  <c r="Q17" i="85"/>
  <c r="E17" i="85"/>
  <c r="S6" i="82"/>
  <c r="S6" i="81"/>
  <c r="M24" i="81"/>
  <c r="F7" i="80"/>
  <c r="I7" i="80" s="1"/>
  <c r="M20" i="80"/>
  <c r="P13" i="79"/>
  <c r="P14" i="79" s="1"/>
  <c r="I16" i="79"/>
  <c r="S16" i="79" s="1"/>
  <c r="K38" i="79"/>
  <c r="C36" i="79"/>
  <c r="P13" i="78"/>
  <c r="I14" i="78"/>
  <c r="S14" i="78" s="1"/>
  <c r="K36" i="78"/>
  <c r="C20" i="75"/>
  <c r="J13" i="75"/>
  <c r="L13" i="75" s="1"/>
  <c r="P11" i="74"/>
  <c r="I14" i="74"/>
  <c r="S14" i="74" s="1"/>
  <c r="H15" i="74" s="1"/>
  <c r="Q16" i="74"/>
  <c r="E16" i="74"/>
  <c r="J12" i="74"/>
  <c r="L12" i="74" s="1"/>
  <c r="C18" i="74"/>
  <c r="K17" i="74"/>
  <c r="I12" i="72"/>
  <c r="S12" i="72" s="1"/>
  <c r="H13" i="72" s="1"/>
  <c r="P9" i="72"/>
  <c r="Q15" i="72"/>
  <c r="E15" i="72"/>
  <c r="C17" i="72"/>
  <c r="K17" i="72" s="1"/>
  <c r="C17" i="36"/>
  <c r="M15" i="71"/>
  <c r="K5" i="71"/>
  <c r="A26" i="36"/>
  <c r="A27" i="36" s="1"/>
  <c r="A28" i="36" s="1"/>
  <c r="A29" i="36" s="1"/>
  <c r="A30" i="36" s="1"/>
  <c r="A31" i="36" s="1"/>
  <c r="K9" i="117" l="1"/>
  <c r="L9" i="117" s="1"/>
  <c r="S9" i="117" s="1"/>
  <c r="U9" i="117"/>
  <c r="F9" i="115"/>
  <c r="I9" i="115" s="1"/>
  <c r="R13" i="113"/>
  <c r="L13" i="113"/>
  <c r="J10" i="112"/>
  <c r="J13" i="111"/>
  <c r="F12" i="110"/>
  <c r="I12" i="110" s="1"/>
  <c r="Q9" i="108"/>
  <c r="R9" i="108"/>
  <c r="U9" i="108"/>
  <c r="K9" i="106"/>
  <c r="Q9" i="106" s="1"/>
  <c r="U9" i="106"/>
  <c r="K9" i="105"/>
  <c r="L9" i="105" s="1"/>
  <c r="U9" i="105"/>
  <c r="F9" i="104"/>
  <c r="I9" i="104" s="1"/>
  <c r="W8" i="104"/>
  <c r="S7" i="103"/>
  <c r="Q8" i="103"/>
  <c r="S9" i="102"/>
  <c r="S7" i="99"/>
  <c r="F8" i="98"/>
  <c r="I8" i="98" s="1"/>
  <c r="F8" i="97"/>
  <c r="I8" i="97" s="1"/>
  <c r="C22" i="96"/>
  <c r="K7" i="96"/>
  <c r="C22" i="95"/>
  <c r="S7" i="95"/>
  <c r="I7" i="95"/>
  <c r="K7" i="94"/>
  <c r="P7" i="94"/>
  <c r="C21" i="93"/>
  <c r="F8" i="92"/>
  <c r="I8" i="92" s="1"/>
  <c r="K8" i="91"/>
  <c r="Q8" i="91" s="1"/>
  <c r="U8" i="91"/>
  <c r="F8" i="90"/>
  <c r="I8" i="90" s="1"/>
  <c r="M26" i="90"/>
  <c r="I16" i="89"/>
  <c r="S16" i="89" s="1"/>
  <c r="H17" i="89" s="1"/>
  <c r="J13" i="89"/>
  <c r="L13" i="89" s="1"/>
  <c r="C25" i="89"/>
  <c r="E20" i="89"/>
  <c r="Q20" i="89"/>
  <c r="I17" i="88"/>
  <c r="S17" i="88" s="1"/>
  <c r="H18" i="88" s="1"/>
  <c r="C26" i="88"/>
  <c r="E19" i="88"/>
  <c r="Q19" i="88"/>
  <c r="P13" i="88"/>
  <c r="I17" i="87"/>
  <c r="S17" i="87" s="1"/>
  <c r="H18" i="87" s="1"/>
  <c r="C26" i="87"/>
  <c r="K25" i="87"/>
  <c r="Q19" i="87"/>
  <c r="E19" i="87"/>
  <c r="J12" i="87"/>
  <c r="L12" i="87" s="1"/>
  <c r="C20" i="86"/>
  <c r="I16" i="85"/>
  <c r="S16" i="85" s="1"/>
  <c r="H17" i="85" s="1"/>
  <c r="P12" i="85"/>
  <c r="E18" i="85"/>
  <c r="Q18" i="85"/>
  <c r="K19" i="85"/>
  <c r="C20" i="85"/>
  <c r="F7" i="82"/>
  <c r="I7" i="82" s="1"/>
  <c r="M25" i="81"/>
  <c r="F7" i="81"/>
  <c r="I7" i="81" s="1"/>
  <c r="M21" i="80"/>
  <c r="J7" i="80"/>
  <c r="J15" i="79"/>
  <c r="L15" i="79" s="1"/>
  <c r="C37" i="79"/>
  <c r="M1" i="79"/>
  <c r="J14" i="78"/>
  <c r="K37" i="78"/>
  <c r="P13" i="75"/>
  <c r="C21" i="75"/>
  <c r="I15" i="74"/>
  <c r="S15" i="74" s="1"/>
  <c r="H16" i="74" s="1"/>
  <c r="C19" i="74"/>
  <c r="K18" i="74"/>
  <c r="E17" i="74"/>
  <c r="Q17" i="74"/>
  <c r="P12" i="74"/>
  <c r="I13" i="72"/>
  <c r="S13" i="72" s="1"/>
  <c r="H14" i="72" s="1"/>
  <c r="J10" i="72"/>
  <c r="L10" i="72" s="1"/>
  <c r="C18" i="72"/>
  <c r="K18" i="72" s="1"/>
  <c r="Q16" i="72"/>
  <c r="E16" i="72"/>
  <c r="C18" i="36"/>
  <c r="L5" i="71"/>
  <c r="M16" i="71"/>
  <c r="Q5" i="71"/>
  <c r="F6" i="36"/>
  <c r="F7" i="36" s="1"/>
  <c r="F8" i="36" s="1"/>
  <c r="F9" i="36" s="1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Q9" i="117" l="1"/>
  <c r="F10" i="117"/>
  <c r="I10" i="117" s="1"/>
  <c r="X7" i="117"/>
  <c r="J9" i="115"/>
  <c r="U9" i="115" s="1"/>
  <c r="S13" i="113"/>
  <c r="K10" i="112"/>
  <c r="L10" i="112" s="1"/>
  <c r="U10" i="112"/>
  <c r="K13" i="111"/>
  <c r="Q13" i="111" s="1"/>
  <c r="U13" i="111"/>
  <c r="J12" i="110"/>
  <c r="R9" i="106"/>
  <c r="L9" i="106"/>
  <c r="Q9" i="105"/>
  <c r="J9" i="104"/>
  <c r="R8" i="103"/>
  <c r="S8" i="103" s="1"/>
  <c r="F10" i="102"/>
  <c r="I10" i="102" s="1"/>
  <c r="F8" i="99"/>
  <c r="I8" i="99" s="1"/>
  <c r="J8" i="98"/>
  <c r="J8" i="97"/>
  <c r="Q7" i="96"/>
  <c r="C23" i="96"/>
  <c r="C23" i="95"/>
  <c r="J7" i="95"/>
  <c r="Q7" i="94"/>
  <c r="C22" i="93"/>
  <c r="J8" i="92"/>
  <c r="R8" i="91"/>
  <c r="L8" i="91"/>
  <c r="J8" i="90"/>
  <c r="K8" i="90" s="1"/>
  <c r="L8" i="90" s="1"/>
  <c r="M27" i="90"/>
  <c r="I17" i="89"/>
  <c r="S17" i="89" s="1"/>
  <c r="H18" i="89" s="1"/>
  <c r="C26" i="89"/>
  <c r="P13" i="89"/>
  <c r="Q21" i="89"/>
  <c r="E21" i="89"/>
  <c r="I18" i="88"/>
  <c r="S18" i="88" s="1"/>
  <c r="H19" i="88" s="1"/>
  <c r="Q20" i="88"/>
  <c r="E20" i="88"/>
  <c r="J14" i="88"/>
  <c r="L14" i="88" s="1"/>
  <c r="C27" i="88"/>
  <c r="I18" i="87"/>
  <c r="S18" i="87" s="1"/>
  <c r="H19" i="87" s="1"/>
  <c r="Q20" i="87"/>
  <c r="E20" i="87"/>
  <c r="C27" i="87"/>
  <c r="K26" i="87"/>
  <c r="P12" i="87"/>
  <c r="C21" i="86"/>
  <c r="I17" i="85"/>
  <c r="S17" i="85" s="1"/>
  <c r="H18" i="85" s="1"/>
  <c r="Q19" i="85"/>
  <c r="E19" i="85"/>
  <c r="K20" i="85"/>
  <c r="C21" i="85"/>
  <c r="J13" i="85"/>
  <c r="L13" i="85" s="1"/>
  <c r="J7" i="82"/>
  <c r="U7" i="81"/>
  <c r="M26" i="81"/>
  <c r="J7" i="81"/>
  <c r="M22" i="80"/>
  <c r="K7" i="80"/>
  <c r="U7" i="80"/>
  <c r="P15" i="79"/>
  <c r="J16" i="79" s="1"/>
  <c r="K16" i="79" s="1"/>
  <c r="Q16" i="79" s="1"/>
  <c r="C38" i="79"/>
  <c r="L14" i="78"/>
  <c r="P14" i="78"/>
  <c r="C22" i="75"/>
  <c r="I16" i="74"/>
  <c r="S16" i="74" s="1"/>
  <c r="H17" i="74" s="1"/>
  <c r="J13" i="74"/>
  <c r="L13" i="74" s="1"/>
  <c r="E18" i="74"/>
  <c r="Q18" i="74"/>
  <c r="C20" i="74"/>
  <c r="K19" i="74"/>
  <c r="P10" i="72"/>
  <c r="E17" i="72"/>
  <c r="Q17" i="72"/>
  <c r="C19" i="72"/>
  <c r="K19" i="72" s="1"/>
  <c r="I14" i="72"/>
  <c r="S14" i="72" s="1"/>
  <c r="H15" i="72" s="1"/>
  <c r="C19" i="36"/>
  <c r="R5" i="71"/>
  <c r="S5" i="71" s="1"/>
  <c r="M17" i="71"/>
  <c r="J10" i="117" l="1"/>
  <c r="K9" i="115"/>
  <c r="L9" i="115" s="1"/>
  <c r="S9" i="115" s="1"/>
  <c r="F14" i="113"/>
  <c r="I14" i="113" s="1"/>
  <c r="Q10" i="112"/>
  <c r="R10" i="112" s="1"/>
  <c r="S10" i="112" s="1"/>
  <c r="R13" i="111"/>
  <c r="L13" i="111"/>
  <c r="K12" i="110"/>
  <c r="Q12" i="110" s="1"/>
  <c r="U12" i="110"/>
  <c r="S9" i="108"/>
  <c r="F10" i="108" s="1"/>
  <c r="I10" i="108" s="1"/>
  <c r="J10" i="108" s="1"/>
  <c r="S9" i="106"/>
  <c r="R9" i="105"/>
  <c r="S9" i="105" s="1"/>
  <c r="K9" i="104"/>
  <c r="L9" i="104" s="1"/>
  <c r="U9" i="104"/>
  <c r="W8" i="103"/>
  <c r="F9" i="103"/>
  <c r="I9" i="103" s="1"/>
  <c r="J10" i="102"/>
  <c r="J8" i="99"/>
  <c r="K8" i="98"/>
  <c r="Q8" i="98"/>
  <c r="U8" i="98"/>
  <c r="K8" i="97"/>
  <c r="L8" i="97" s="1"/>
  <c r="Q8" i="97"/>
  <c r="U8" i="97"/>
  <c r="E8" i="96"/>
  <c r="H8" i="96" s="1"/>
  <c r="C24" i="96"/>
  <c r="K7" i="95"/>
  <c r="P7" i="95"/>
  <c r="C24" i="95"/>
  <c r="E8" i="94"/>
  <c r="H8" i="94" s="1"/>
  <c r="C23" i="93"/>
  <c r="K8" i="92"/>
  <c r="Q8" i="92" s="1"/>
  <c r="U8" i="92"/>
  <c r="S8" i="91"/>
  <c r="U8" i="90"/>
  <c r="Q8" i="90"/>
  <c r="R8" i="90" s="1"/>
  <c r="S8" i="90"/>
  <c r="I18" i="89"/>
  <c r="S18" i="89" s="1"/>
  <c r="H19" i="89" s="1"/>
  <c r="J14" i="89"/>
  <c r="L14" i="89" s="1"/>
  <c r="C27" i="89"/>
  <c r="E22" i="89"/>
  <c r="Q22" i="89"/>
  <c r="P14" i="88"/>
  <c r="J15" i="88" s="1"/>
  <c r="L15" i="88" s="1"/>
  <c r="I19" i="88"/>
  <c r="S19" i="88" s="1"/>
  <c r="H20" i="88" s="1"/>
  <c r="E21" i="88"/>
  <c r="Q21" i="88"/>
  <c r="C28" i="88"/>
  <c r="I19" i="87"/>
  <c r="S19" i="87" s="1"/>
  <c r="H20" i="87" s="1"/>
  <c r="Q21" i="87"/>
  <c r="E21" i="87"/>
  <c r="C28" i="87"/>
  <c r="J13" i="87"/>
  <c r="L13" i="87" s="1"/>
  <c r="C22" i="86"/>
  <c r="I18" i="85"/>
  <c r="S18" i="85" s="1"/>
  <c r="H19" i="85" s="1"/>
  <c r="K21" i="85"/>
  <c r="C22" i="85"/>
  <c r="E20" i="85"/>
  <c r="Q20" i="85"/>
  <c r="P13" i="85"/>
  <c r="K7" i="82"/>
  <c r="U7" i="82"/>
  <c r="K7" i="81"/>
  <c r="Q7" i="81" s="1"/>
  <c r="Q7" i="80"/>
  <c r="R7" i="80" s="1"/>
  <c r="L7" i="80"/>
  <c r="M23" i="80"/>
  <c r="P16" i="79"/>
  <c r="E17" i="79"/>
  <c r="H17" i="79" s="1"/>
  <c r="C23" i="75"/>
  <c r="I17" i="74"/>
  <c r="S17" i="74" s="1"/>
  <c r="H18" i="74" s="1"/>
  <c r="K20" i="74"/>
  <c r="C21" i="74"/>
  <c r="P13" i="74"/>
  <c r="Q19" i="74"/>
  <c r="E19" i="74"/>
  <c r="I15" i="72"/>
  <c r="S15" i="72" s="1"/>
  <c r="H16" i="72" s="1"/>
  <c r="C20" i="72"/>
  <c r="K20" i="72" s="1"/>
  <c r="J11" i="72"/>
  <c r="L11" i="72" s="1"/>
  <c r="E18" i="72"/>
  <c r="Q18" i="72"/>
  <c r="C20" i="36"/>
  <c r="F6" i="71"/>
  <c r="I6" i="71" s="1"/>
  <c r="M18" i="71"/>
  <c r="K10" i="117" l="1"/>
  <c r="L10" i="117" s="1"/>
  <c r="S10" i="117" s="1"/>
  <c r="U10" i="117"/>
  <c r="Q9" i="115"/>
  <c r="F10" i="115"/>
  <c r="I10" i="115" s="1"/>
  <c r="X7" i="115"/>
  <c r="J14" i="113"/>
  <c r="F11" i="112"/>
  <c r="I11" i="112" s="1"/>
  <c r="X8" i="112"/>
  <c r="S13" i="111"/>
  <c r="R12" i="110"/>
  <c r="L12" i="110"/>
  <c r="M10" i="108"/>
  <c r="X7" i="108"/>
  <c r="F10" i="106"/>
  <c r="I10" i="106" s="1"/>
  <c r="F10" i="105"/>
  <c r="I10" i="105" s="1"/>
  <c r="Q9" i="104"/>
  <c r="J9" i="103"/>
  <c r="K10" i="102"/>
  <c r="L10" i="102" s="1"/>
  <c r="U10" i="102"/>
  <c r="K8" i="99"/>
  <c r="Q8" i="99" s="1"/>
  <c r="U8" i="99"/>
  <c r="R8" i="98"/>
  <c r="L8" i="98"/>
  <c r="R8" i="97"/>
  <c r="I8" i="96"/>
  <c r="C25" i="96"/>
  <c r="C25" i="95"/>
  <c r="Q7" i="95"/>
  <c r="I8" i="94"/>
  <c r="C24" i="93"/>
  <c r="R8" i="92"/>
  <c r="L8" i="92"/>
  <c r="F9" i="91"/>
  <c r="I9" i="91" s="1"/>
  <c r="I19" i="89"/>
  <c r="S19" i="89" s="1"/>
  <c r="H20" i="89" s="1"/>
  <c r="Q23" i="89"/>
  <c r="E23" i="89"/>
  <c r="P14" i="89"/>
  <c r="C28" i="89"/>
  <c r="Q22" i="88"/>
  <c r="E22" i="88"/>
  <c r="I20" i="88"/>
  <c r="S20" i="88" s="1"/>
  <c r="H21" i="88" s="1"/>
  <c r="C29" i="88"/>
  <c r="P15" i="88"/>
  <c r="I20" i="87"/>
  <c r="S20" i="87" s="1"/>
  <c r="H21" i="87" s="1"/>
  <c r="E22" i="87"/>
  <c r="Q22" i="87"/>
  <c r="P13" i="87"/>
  <c r="C29" i="87"/>
  <c r="C23" i="86"/>
  <c r="I19" i="85"/>
  <c r="S19" i="85" s="1"/>
  <c r="H20" i="85" s="1"/>
  <c r="J14" i="85"/>
  <c r="L14" i="85" s="1"/>
  <c r="K22" i="85"/>
  <c r="C23" i="85"/>
  <c r="Q21" i="85"/>
  <c r="E21" i="85"/>
  <c r="L7" i="82"/>
  <c r="Q7" i="82"/>
  <c r="L7" i="81"/>
  <c r="R7" i="81"/>
  <c r="S7" i="80"/>
  <c r="M24" i="80"/>
  <c r="I17" i="79"/>
  <c r="S17" i="79" s="1"/>
  <c r="C24" i="75"/>
  <c r="I18" i="74"/>
  <c r="S18" i="74" s="1"/>
  <c r="H19" i="74" s="1"/>
  <c r="J14" i="74"/>
  <c r="L14" i="74" s="1"/>
  <c r="C22" i="74"/>
  <c r="K21" i="74"/>
  <c r="E20" i="74"/>
  <c r="Q20" i="74"/>
  <c r="E19" i="72"/>
  <c r="Q19" i="72"/>
  <c r="P11" i="72"/>
  <c r="C21" i="72"/>
  <c r="K21" i="72" s="1"/>
  <c r="I16" i="72"/>
  <c r="S16" i="72" s="1"/>
  <c r="H17" i="72" s="1"/>
  <c r="C21" i="36"/>
  <c r="J6" i="71"/>
  <c r="M19" i="71"/>
  <c r="Q10" i="117" l="1"/>
  <c r="F11" i="117"/>
  <c r="I11" i="117" s="1"/>
  <c r="X8" i="117"/>
  <c r="J10" i="115"/>
  <c r="K14" i="113"/>
  <c r="L14" i="113" s="1"/>
  <c r="U14" i="113"/>
  <c r="J11" i="112"/>
  <c r="F14" i="111"/>
  <c r="I14" i="111" s="1"/>
  <c r="S12" i="110"/>
  <c r="Q10" i="108"/>
  <c r="J10" i="106"/>
  <c r="U10" i="105"/>
  <c r="J10" i="105"/>
  <c r="R9" i="104"/>
  <c r="S9" i="104" s="1"/>
  <c r="K9" i="103"/>
  <c r="Q9" i="103" s="1"/>
  <c r="U9" i="103"/>
  <c r="Q10" i="102"/>
  <c r="R10" i="102" s="1"/>
  <c r="S10" i="102" s="1"/>
  <c r="R8" i="99"/>
  <c r="L8" i="99"/>
  <c r="S8" i="98"/>
  <c r="S8" i="97"/>
  <c r="J8" i="96"/>
  <c r="S8" i="96"/>
  <c r="C26" i="96"/>
  <c r="E8" i="95"/>
  <c r="H8" i="95" s="1"/>
  <c r="C26" i="95"/>
  <c r="J8" i="94"/>
  <c r="K8" i="94" s="1"/>
  <c r="S8" i="94"/>
  <c r="C25" i="93"/>
  <c r="S8" i="92"/>
  <c r="J9" i="91"/>
  <c r="U9" i="91" s="1"/>
  <c r="I20" i="89"/>
  <c r="S20" i="89" s="1"/>
  <c r="H21" i="89" s="1"/>
  <c r="E24" i="89"/>
  <c r="Q24" i="89"/>
  <c r="C29" i="89"/>
  <c r="J15" i="89"/>
  <c r="L15" i="89" s="1"/>
  <c r="I21" i="88"/>
  <c r="S21" i="88" s="1"/>
  <c r="H22" i="88" s="1"/>
  <c r="J16" i="88"/>
  <c r="L16" i="88" s="1"/>
  <c r="E23" i="88"/>
  <c r="Q23" i="88"/>
  <c r="I21" i="87"/>
  <c r="S21" i="87" s="1"/>
  <c r="H22" i="87" s="1"/>
  <c r="Q23" i="87"/>
  <c r="E23" i="87"/>
  <c r="J14" i="87"/>
  <c r="L14" i="87" s="1"/>
  <c r="C24" i="86"/>
  <c r="I20" i="85"/>
  <c r="S20" i="85" s="1"/>
  <c r="H21" i="85" s="1"/>
  <c r="K23" i="85"/>
  <c r="C24" i="85"/>
  <c r="P14" i="85"/>
  <c r="E22" i="85"/>
  <c r="Q22" i="85"/>
  <c r="R7" i="82"/>
  <c r="S7" i="82" s="1"/>
  <c r="S7" i="81"/>
  <c r="M25" i="80"/>
  <c r="F8" i="80"/>
  <c r="I8" i="80" s="1"/>
  <c r="J17" i="79"/>
  <c r="K17" i="79" s="1"/>
  <c r="Q17" i="79" s="1"/>
  <c r="C25" i="75"/>
  <c r="I19" i="74"/>
  <c r="S19" i="74" s="1"/>
  <c r="H20" i="74" s="1"/>
  <c r="P14" i="74"/>
  <c r="E21" i="74"/>
  <c r="Q21" i="74"/>
  <c r="C23" i="74"/>
  <c r="K22" i="74"/>
  <c r="I17" i="72"/>
  <c r="S17" i="72" s="1"/>
  <c r="H18" i="72" s="1"/>
  <c r="J12" i="72"/>
  <c r="L12" i="72" s="1"/>
  <c r="Q20" i="72"/>
  <c r="E20" i="72"/>
  <c r="C22" i="72"/>
  <c r="K22" i="72" s="1"/>
  <c r="C22" i="36"/>
  <c r="K6" i="71"/>
  <c r="Q6" i="71" s="1"/>
  <c r="M20" i="71"/>
  <c r="U6" i="71"/>
  <c r="J11" i="117" l="1"/>
  <c r="K10" i="115"/>
  <c r="L10" i="115" s="1"/>
  <c r="S10" i="115" s="1"/>
  <c r="U10" i="115"/>
  <c r="Q14" i="113"/>
  <c r="R14" i="113" s="1"/>
  <c r="S14" i="113" s="1"/>
  <c r="K11" i="112"/>
  <c r="L11" i="112" s="1"/>
  <c r="U11" i="112"/>
  <c r="J14" i="111"/>
  <c r="F13" i="110"/>
  <c r="I13" i="110" s="1"/>
  <c r="R10" i="108"/>
  <c r="S10" i="108" s="1"/>
  <c r="F11" i="108" s="1"/>
  <c r="I11" i="108" s="1"/>
  <c r="J11" i="108" s="1"/>
  <c r="M11" i="108" s="1"/>
  <c r="K10" i="106"/>
  <c r="L10" i="106" s="1"/>
  <c r="U10" i="106"/>
  <c r="K10" i="105"/>
  <c r="L10" i="105" s="1"/>
  <c r="F10" i="104"/>
  <c r="I10" i="104" s="1"/>
  <c r="R9" i="103"/>
  <c r="L9" i="103"/>
  <c r="F11" i="102"/>
  <c r="I11" i="102" s="1"/>
  <c r="S8" i="99"/>
  <c r="F9" i="98"/>
  <c r="I9" i="98" s="1"/>
  <c r="F9" i="97"/>
  <c r="I9" i="97" s="1"/>
  <c r="K8" i="96"/>
  <c r="P8" i="96"/>
  <c r="C27" i="95"/>
  <c r="I8" i="95"/>
  <c r="P8" i="94"/>
  <c r="Q8" i="94"/>
  <c r="C26" i="93"/>
  <c r="F9" i="92"/>
  <c r="I9" i="92" s="1"/>
  <c r="K9" i="91"/>
  <c r="Q9" i="91" s="1"/>
  <c r="F9" i="90"/>
  <c r="I9" i="90" s="1"/>
  <c r="I21" i="89"/>
  <c r="S21" i="89" s="1"/>
  <c r="H22" i="89" s="1"/>
  <c r="P15" i="89"/>
  <c r="Q25" i="89"/>
  <c r="E25" i="89"/>
  <c r="P16" i="88"/>
  <c r="J17" i="88" s="1"/>
  <c r="L17" i="88" s="1"/>
  <c r="I22" i="88"/>
  <c r="S22" i="88" s="1"/>
  <c r="H23" i="88" s="1"/>
  <c r="Q24" i="88"/>
  <c r="E24" i="88"/>
  <c r="P14" i="87"/>
  <c r="I22" i="87"/>
  <c r="S22" i="87" s="1"/>
  <c r="H23" i="87" s="1"/>
  <c r="Q24" i="87"/>
  <c r="E24" i="87"/>
  <c r="J15" i="87"/>
  <c r="L15" i="87" s="1"/>
  <c r="C25" i="86"/>
  <c r="I21" i="85"/>
  <c r="S21" i="85" s="1"/>
  <c r="H22" i="85" s="1"/>
  <c r="Q23" i="85"/>
  <c r="E23" i="85"/>
  <c r="J15" i="85"/>
  <c r="L15" i="85" s="1"/>
  <c r="K24" i="85"/>
  <c r="C25" i="85"/>
  <c r="F8" i="82"/>
  <c r="I8" i="82" s="1"/>
  <c r="F8" i="81"/>
  <c r="I8" i="81" s="1"/>
  <c r="J8" i="80"/>
  <c r="U8" i="80" s="1"/>
  <c r="M26" i="80"/>
  <c r="E18" i="79"/>
  <c r="H18" i="79" s="1"/>
  <c r="P17" i="79"/>
  <c r="C26" i="75"/>
  <c r="I20" i="74"/>
  <c r="S20" i="74" s="1"/>
  <c r="H21" i="74" s="1"/>
  <c r="J15" i="74"/>
  <c r="L15" i="74" s="1"/>
  <c r="C24" i="74"/>
  <c r="K23" i="74"/>
  <c r="Q22" i="74"/>
  <c r="E22" i="74"/>
  <c r="I18" i="72"/>
  <c r="S18" i="72" s="1"/>
  <c r="H19" i="72" s="1"/>
  <c r="Q21" i="72"/>
  <c r="E21" i="72"/>
  <c r="C23" i="72"/>
  <c r="K23" i="72" s="1"/>
  <c r="P12" i="72"/>
  <c r="C23" i="36"/>
  <c r="R6" i="71"/>
  <c r="M21" i="71"/>
  <c r="L6" i="71"/>
  <c r="K11" i="117" l="1"/>
  <c r="L11" i="117" s="1"/>
  <c r="S11" i="117" s="1"/>
  <c r="U11" i="117"/>
  <c r="Q10" i="115"/>
  <c r="F11" i="115"/>
  <c r="I11" i="115" s="1"/>
  <c r="X8" i="115"/>
  <c r="F15" i="113"/>
  <c r="I15" i="113" s="1"/>
  <c r="Q11" i="112"/>
  <c r="R11" i="112" s="1"/>
  <c r="S11" i="112" s="1"/>
  <c r="K14" i="111"/>
  <c r="L14" i="111" s="1"/>
  <c r="U14" i="111"/>
  <c r="J13" i="110"/>
  <c r="Q11" i="108"/>
  <c r="Q10" i="106"/>
  <c r="Q10" i="105"/>
  <c r="J10" i="104"/>
  <c r="S9" i="103"/>
  <c r="J11" i="102"/>
  <c r="F9" i="99"/>
  <c r="I9" i="99" s="1"/>
  <c r="J9" i="98"/>
  <c r="J9" i="97"/>
  <c r="Q8" i="96"/>
  <c r="P8" i="95"/>
  <c r="J8" i="95"/>
  <c r="S8" i="95"/>
  <c r="C28" i="95"/>
  <c r="E9" i="94"/>
  <c r="H9" i="94" s="1"/>
  <c r="C27" i="93"/>
  <c r="J9" i="92"/>
  <c r="U9" i="92" s="1"/>
  <c r="R9" i="91"/>
  <c r="L9" i="91"/>
  <c r="J9" i="90"/>
  <c r="U9" i="90" s="1"/>
  <c r="I22" i="89"/>
  <c r="S22" i="89" s="1"/>
  <c r="H23" i="89" s="1"/>
  <c r="E26" i="89"/>
  <c r="Q26" i="89"/>
  <c r="J16" i="89"/>
  <c r="L16" i="89" s="1"/>
  <c r="I23" i="88"/>
  <c r="S23" i="88" s="1"/>
  <c r="H24" i="88" s="1"/>
  <c r="P17" i="88"/>
  <c r="E25" i="88"/>
  <c r="Q25" i="88"/>
  <c r="I23" i="87"/>
  <c r="S23" i="87" s="1"/>
  <c r="H24" i="87" s="1"/>
  <c r="Q25" i="87"/>
  <c r="E25" i="87"/>
  <c r="P15" i="87"/>
  <c r="C26" i="86"/>
  <c r="I22" i="85"/>
  <c r="S22" i="85" s="1"/>
  <c r="H23" i="85" s="1"/>
  <c r="K25" i="85"/>
  <c r="C26" i="85"/>
  <c r="E24" i="85"/>
  <c r="Q24" i="85"/>
  <c r="P15" i="85"/>
  <c r="J8" i="82"/>
  <c r="J8" i="81"/>
  <c r="U8" i="81" s="1"/>
  <c r="K8" i="80"/>
  <c r="I18" i="79"/>
  <c r="S18" i="79" s="1"/>
  <c r="C27" i="75"/>
  <c r="P15" i="74"/>
  <c r="I21" i="74"/>
  <c r="S21" i="74" s="1"/>
  <c r="H22" i="74" s="1"/>
  <c r="E23" i="74"/>
  <c r="Q23" i="74"/>
  <c r="J16" i="74"/>
  <c r="L16" i="74" s="1"/>
  <c r="C25" i="74"/>
  <c r="K24" i="74"/>
  <c r="I19" i="72"/>
  <c r="S19" i="72" s="1"/>
  <c r="H20" i="72" s="1"/>
  <c r="J13" i="72"/>
  <c r="L13" i="72" s="1"/>
  <c r="C24" i="72"/>
  <c r="K24" i="72" s="1"/>
  <c r="Q22" i="72"/>
  <c r="E22" i="72"/>
  <c r="C24" i="36"/>
  <c r="M22" i="71"/>
  <c r="S6" i="71"/>
  <c r="Q11" i="117" l="1"/>
  <c r="F12" i="117"/>
  <c r="I12" i="117" s="1"/>
  <c r="J11" i="115"/>
  <c r="J15" i="113"/>
  <c r="F12" i="112"/>
  <c r="I12" i="112" s="1"/>
  <c r="Q14" i="111"/>
  <c r="R14" i="111" s="1"/>
  <c r="S14" i="111" s="1"/>
  <c r="K13" i="110"/>
  <c r="L13" i="110" s="1"/>
  <c r="U13" i="110"/>
  <c r="R11" i="108"/>
  <c r="S11" i="108" s="1"/>
  <c r="F12" i="108" s="1"/>
  <c r="I12" i="108" s="1"/>
  <c r="R10" i="106"/>
  <c r="S10" i="106" s="1"/>
  <c r="R10" i="105"/>
  <c r="S10" i="105" s="1"/>
  <c r="K10" i="104"/>
  <c r="L10" i="104" s="1"/>
  <c r="U10" i="104"/>
  <c r="F10" i="103"/>
  <c r="I10" i="103" s="1"/>
  <c r="K11" i="102"/>
  <c r="L11" i="102" s="1"/>
  <c r="U11" i="102"/>
  <c r="J9" i="99"/>
  <c r="U9" i="99" s="1"/>
  <c r="K9" i="98"/>
  <c r="L9" i="98" s="1"/>
  <c r="Q9" i="98"/>
  <c r="U9" i="98"/>
  <c r="K9" i="97"/>
  <c r="L9" i="97" s="1"/>
  <c r="U9" i="97"/>
  <c r="E9" i="96"/>
  <c r="H9" i="96" s="1"/>
  <c r="C29" i="95"/>
  <c r="K8" i="95"/>
  <c r="S9" i="94"/>
  <c r="I9" i="94"/>
  <c r="K9" i="92"/>
  <c r="L9" i="92" s="1"/>
  <c r="S9" i="91"/>
  <c r="K9" i="90"/>
  <c r="Q9" i="90" s="1"/>
  <c r="P16" i="89"/>
  <c r="J17" i="89" s="1"/>
  <c r="L17" i="89" s="1"/>
  <c r="I23" i="89"/>
  <c r="S23" i="89" s="1"/>
  <c r="H24" i="89" s="1"/>
  <c r="Q27" i="89"/>
  <c r="E27" i="89"/>
  <c r="I24" i="88"/>
  <c r="S24" i="88" s="1"/>
  <c r="H25" i="88" s="1"/>
  <c r="J18" i="88"/>
  <c r="L18" i="88" s="1"/>
  <c r="Q26" i="88"/>
  <c r="E26" i="88"/>
  <c r="I24" i="87"/>
  <c r="S24" i="87" s="1"/>
  <c r="H25" i="87" s="1"/>
  <c r="J16" i="87"/>
  <c r="L16" i="87" s="1"/>
  <c r="E26" i="87"/>
  <c r="Q26" i="87"/>
  <c r="C27" i="86"/>
  <c r="I23" i="85"/>
  <c r="S23" i="85" s="1"/>
  <c r="H24" i="85" s="1"/>
  <c r="J16" i="85"/>
  <c r="L16" i="85" s="1"/>
  <c r="K26" i="85"/>
  <c r="C27" i="85"/>
  <c r="Q25" i="85"/>
  <c r="E25" i="85"/>
  <c r="K8" i="82"/>
  <c r="Q8" i="82"/>
  <c r="U8" i="82"/>
  <c r="K8" i="81"/>
  <c r="Q8" i="80"/>
  <c r="R8" i="80" s="1"/>
  <c r="L8" i="80"/>
  <c r="J18" i="79"/>
  <c r="K18" i="79" s="1"/>
  <c r="Q18" i="79" s="1"/>
  <c r="C28" i="75"/>
  <c r="I22" i="74"/>
  <c r="S22" i="74" s="1"/>
  <c r="H23" i="74" s="1"/>
  <c r="E24" i="74"/>
  <c r="Q24" i="74"/>
  <c r="C26" i="74"/>
  <c r="K25" i="74"/>
  <c r="P16" i="74"/>
  <c r="I20" i="72"/>
  <c r="S20" i="72" s="1"/>
  <c r="H21" i="72" s="1"/>
  <c r="P13" i="72"/>
  <c r="Q23" i="72"/>
  <c r="E23" i="72"/>
  <c r="C25" i="72"/>
  <c r="K25" i="72" s="1"/>
  <c r="C25" i="36"/>
  <c r="M23" i="71"/>
  <c r="F7" i="71"/>
  <c r="I7" i="71" s="1"/>
  <c r="J12" i="117" l="1"/>
  <c r="K11" i="115"/>
  <c r="L11" i="115" s="1"/>
  <c r="S11" i="115" s="1"/>
  <c r="U11" i="115"/>
  <c r="K15" i="113"/>
  <c r="L15" i="113" s="1"/>
  <c r="U15" i="113"/>
  <c r="J12" i="112"/>
  <c r="F15" i="111"/>
  <c r="I15" i="111" s="1"/>
  <c r="Q13" i="110"/>
  <c r="R13" i="110" s="1"/>
  <c r="S13" i="110" s="1"/>
  <c r="J12" i="108"/>
  <c r="K12" i="108" s="1"/>
  <c r="L12" i="108" s="1"/>
  <c r="F11" i="106"/>
  <c r="I11" i="106" s="1"/>
  <c r="F11" i="105"/>
  <c r="I11" i="105" s="1"/>
  <c r="Q10" i="104"/>
  <c r="R10" i="104" s="1"/>
  <c r="J10" i="103"/>
  <c r="Q11" i="102"/>
  <c r="R11" i="102" s="1"/>
  <c r="K9" i="99"/>
  <c r="L9" i="99" s="1"/>
  <c r="R9" i="98"/>
  <c r="S9" i="98"/>
  <c r="Q9" i="97"/>
  <c r="R9" i="97"/>
  <c r="I9" i="96"/>
  <c r="S9" i="96" s="1"/>
  <c r="Q8" i="95"/>
  <c r="C30" i="95"/>
  <c r="P9" i="94"/>
  <c r="J9" i="94"/>
  <c r="K9" i="94" s="1"/>
  <c r="Q9" i="94" s="1"/>
  <c r="Q9" i="92"/>
  <c r="R9" i="92" s="1"/>
  <c r="S9" i="92" s="1"/>
  <c r="F10" i="91"/>
  <c r="I10" i="91" s="1"/>
  <c r="R9" i="90"/>
  <c r="L9" i="90"/>
  <c r="E28" i="89"/>
  <c r="Q28" i="89"/>
  <c r="I24" i="89"/>
  <c r="S24" i="89" s="1"/>
  <c r="H25" i="89" s="1"/>
  <c r="P17" i="89"/>
  <c r="I25" i="88"/>
  <c r="S25" i="88" s="1"/>
  <c r="H26" i="88" s="1"/>
  <c r="P18" i="88"/>
  <c r="E27" i="88"/>
  <c r="Q27" i="88"/>
  <c r="P16" i="87"/>
  <c r="I25" i="87"/>
  <c r="S25" i="87" s="1"/>
  <c r="H26" i="87" s="1"/>
  <c r="Q27" i="87"/>
  <c r="E27" i="87"/>
  <c r="J17" i="87"/>
  <c r="L17" i="87" s="1"/>
  <c r="C28" i="86"/>
  <c r="C29" i="86" s="1"/>
  <c r="I24" i="85"/>
  <c r="S24" i="85" s="1"/>
  <c r="H25" i="85" s="1"/>
  <c r="P16" i="85"/>
  <c r="E26" i="85"/>
  <c r="Q26" i="85"/>
  <c r="K27" i="85" s="1"/>
  <c r="M1" i="85" s="1"/>
  <c r="R8" i="82"/>
  <c r="L8" i="82"/>
  <c r="L8" i="81"/>
  <c r="Q8" i="81"/>
  <c r="S8" i="80"/>
  <c r="P18" i="79"/>
  <c r="E19" i="79"/>
  <c r="H19" i="79" s="1"/>
  <c r="C29" i="75"/>
  <c r="I23" i="74"/>
  <c r="S23" i="74" s="1"/>
  <c r="H24" i="74" s="1"/>
  <c r="E25" i="74"/>
  <c r="Q25" i="74"/>
  <c r="J17" i="74"/>
  <c r="L17" i="74" s="1"/>
  <c r="C27" i="74"/>
  <c r="K26" i="74"/>
  <c r="I21" i="72"/>
  <c r="S21" i="72" s="1"/>
  <c r="H22" i="72" s="1"/>
  <c r="C26" i="72"/>
  <c r="K26" i="72" s="1"/>
  <c r="J14" i="72"/>
  <c r="L14" i="72" s="1"/>
  <c r="Q24" i="72"/>
  <c r="E24" i="72"/>
  <c r="C26" i="36"/>
  <c r="M24" i="71"/>
  <c r="J7" i="71"/>
  <c r="U7" i="71" s="1"/>
  <c r="K12" i="117" l="1"/>
  <c r="L12" i="117" s="1"/>
  <c r="S12" i="117" s="1"/>
  <c r="U12" i="117"/>
  <c r="Q11" i="115"/>
  <c r="F12" i="115"/>
  <c r="I12" i="115" s="1"/>
  <c r="Q15" i="113"/>
  <c r="R15" i="113" s="1"/>
  <c r="S15" i="113" s="1"/>
  <c r="K12" i="112"/>
  <c r="L12" i="112" s="1"/>
  <c r="U12" i="112"/>
  <c r="J15" i="111"/>
  <c r="F14" i="110"/>
  <c r="I14" i="110" s="1"/>
  <c r="Q12" i="108"/>
  <c r="R12" i="108" s="1"/>
  <c r="S12" i="108" s="1"/>
  <c r="U12" i="108"/>
  <c r="J11" i="106"/>
  <c r="U11" i="105"/>
  <c r="J11" i="105"/>
  <c r="S10" i="104"/>
  <c r="K10" i="103"/>
  <c r="L10" i="103" s="1"/>
  <c r="Q10" i="103"/>
  <c r="U10" i="103"/>
  <c r="S11" i="102"/>
  <c r="Q9" i="99"/>
  <c r="R9" i="99" s="1"/>
  <c r="S9" i="99" s="1"/>
  <c r="F10" i="98"/>
  <c r="I10" i="98" s="1"/>
  <c r="S9" i="97"/>
  <c r="J9" i="96"/>
  <c r="K9" i="96" s="1"/>
  <c r="Q9" i="96" s="1"/>
  <c r="E9" i="95"/>
  <c r="H9" i="95" s="1"/>
  <c r="E10" i="94"/>
  <c r="H10" i="94" s="1"/>
  <c r="F10" i="92"/>
  <c r="I10" i="92" s="1"/>
  <c r="J10" i="91"/>
  <c r="S9" i="90"/>
  <c r="I25" i="89"/>
  <c r="S25" i="89" s="1"/>
  <c r="H26" i="89" s="1"/>
  <c r="K29" i="89"/>
  <c r="K33" i="89" s="1"/>
  <c r="E29" i="89"/>
  <c r="H29" i="89" s="1"/>
  <c r="J18" i="89"/>
  <c r="L18" i="89" s="1"/>
  <c r="E28" i="88"/>
  <c r="Q28" i="88"/>
  <c r="I26" i="88"/>
  <c r="S26" i="88" s="1"/>
  <c r="H27" i="88" s="1"/>
  <c r="J19" i="88"/>
  <c r="L19" i="88" s="1"/>
  <c r="I26" i="87"/>
  <c r="S26" i="87" s="1"/>
  <c r="H27" i="87" s="1"/>
  <c r="Q28" i="87"/>
  <c r="E28" i="87"/>
  <c r="P17" i="87"/>
  <c r="I25" i="85"/>
  <c r="S25" i="85" s="1"/>
  <c r="H26" i="85" s="1"/>
  <c r="Q27" i="85"/>
  <c r="E27" i="85"/>
  <c r="J17" i="85"/>
  <c r="L17" i="85" s="1"/>
  <c r="S8" i="82"/>
  <c r="R8" i="81"/>
  <c r="S8" i="81" s="1"/>
  <c r="F9" i="80"/>
  <c r="I9" i="80" s="1"/>
  <c r="I19" i="79"/>
  <c r="S19" i="79" s="1"/>
  <c r="C30" i="75"/>
  <c r="P17" i="74"/>
  <c r="J18" i="74" s="1"/>
  <c r="I24" i="74"/>
  <c r="S24" i="74" s="1"/>
  <c r="H25" i="74" s="1"/>
  <c r="Q26" i="74"/>
  <c r="E26" i="74"/>
  <c r="C28" i="74"/>
  <c r="K27" i="74"/>
  <c r="E25" i="72"/>
  <c r="Q25" i="72"/>
  <c r="P14" i="72"/>
  <c r="C27" i="72"/>
  <c r="K27" i="72" s="1"/>
  <c r="I22" i="72"/>
  <c r="S22" i="72" s="1"/>
  <c r="H23" i="72" s="1"/>
  <c r="C27" i="36"/>
  <c r="M25" i="71"/>
  <c r="K7" i="71"/>
  <c r="L7" i="71" s="1"/>
  <c r="Q12" i="117" l="1"/>
  <c r="F13" i="117"/>
  <c r="I13" i="117" s="1"/>
  <c r="J12" i="115"/>
  <c r="U12" i="115" s="1"/>
  <c r="F16" i="113"/>
  <c r="I16" i="113" s="1"/>
  <c r="Q12" i="112"/>
  <c r="R12" i="112" s="1"/>
  <c r="S12" i="112" s="1"/>
  <c r="K15" i="111"/>
  <c r="L15" i="111" s="1"/>
  <c r="U15" i="111"/>
  <c r="J14" i="110"/>
  <c r="F13" i="108"/>
  <c r="I13" i="108" s="1"/>
  <c r="J13" i="108" s="1"/>
  <c r="K13" i="108" s="1"/>
  <c r="L13" i="108" s="1"/>
  <c r="X8" i="108"/>
  <c r="K11" i="106"/>
  <c r="L11" i="106" s="1"/>
  <c r="U11" i="106"/>
  <c r="K11" i="105"/>
  <c r="L11" i="105" s="1"/>
  <c r="F11" i="104"/>
  <c r="I11" i="104" s="1"/>
  <c r="R10" i="103"/>
  <c r="S10" i="103" s="1"/>
  <c r="F12" i="102"/>
  <c r="I12" i="102" s="1"/>
  <c r="F10" i="99"/>
  <c r="I10" i="99" s="1"/>
  <c r="J10" i="98"/>
  <c r="F10" i="97"/>
  <c r="I10" i="97" s="1"/>
  <c r="P9" i="96"/>
  <c r="E10" i="96"/>
  <c r="H10" i="96" s="1"/>
  <c r="I9" i="95"/>
  <c r="I10" i="94"/>
  <c r="J10" i="92"/>
  <c r="U10" i="92" s="1"/>
  <c r="K10" i="91"/>
  <c r="L10" i="91" s="1"/>
  <c r="U10" i="91"/>
  <c r="F10" i="90"/>
  <c r="I10" i="90" s="1"/>
  <c r="P18" i="89"/>
  <c r="M1" i="89"/>
  <c r="K30" i="89"/>
  <c r="Q29" i="89"/>
  <c r="J19" i="89"/>
  <c r="L19" i="89" s="1"/>
  <c r="I26" i="89"/>
  <c r="S26" i="89" s="1"/>
  <c r="H27" i="89" s="1"/>
  <c r="I29" i="89"/>
  <c r="I27" i="88"/>
  <c r="S27" i="88" s="1"/>
  <c r="H28" i="88" s="1"/>
  <c r="I28" i="88" s="1"/>
  <c r="K29" i="88"/>
  <c r="M1" i="88" s="1"/>
  <c r="E29" i="88"/>
  <c r="H29" i="88" s="1"/>
  <c r="P19" i="88"/>
  <c r="I27" i="87"/>
  <c r="S27" i="87" s="1"/>
  <c r="H28" i="87" s="1"/>
  <c r="I28" i="87" s="1"/>
  <c r="J18" i="87"/>
  <c r="L18" i="87" s="1"/>
  <c r="K29" i="87"/>
  <c r="E29" i="87"/>
  <c r="H29" i="87" s="1"/>
  <c r="I26" i="85"/>
  <c r="S26" i="85" s="1"/>
  <c r="H27" i="85" s="1"/>
  <c r="P17" i="85"/>
  <c r="F9" i="82"/>
  <c r="I9" i="82" s="1"/>
  <c r="F9" i="81"/>
  <c r="I9" i="81" s="1"/>
  <c r="J9" i="80"/>
  <c r="U9" i="80" s="1"/>
  <c r="J19" i="79"/>
  <c r="K19" i="79" s="1"/>
  <c r="Q19" i="79" s="1"/>
  <c r="C31" i="75"/>
  <c r="L18" i="74"/>
  <c r="P18" i="74"/>
  <c r="J19" i="74" s="1"/>
  <c r="L19" i="74" s="1"/>
  <c r="I25" i="74"/>
  <c r="S25" i="74" s="1"/>
  <c r="H26" i="74" s="1"/>
  <c r="K28" i="74"/>
  <c r="C29" i="74"/>
  <c r="Q27" i="74"/>
  <c r="E27" i="74"/>
  <c r="I23" i="72"/>
  <c r="S23" i="72" s="1"/>
  <c r="H24" i="72" s="1"/>
  <c r="C28" i="72"/>
  <c r="K28" i="72" s="1"/>
  <c r="E26" i="72"/>
  <c r="Q26" i="72"/>
  <c r="J15" i="72"/>
  <c r="L15" i="72" s="1"/>
  <c r="C28" i="36"/>
  <c r="M26" i="71"/>
  <c r="Q7" i="71"/>
  <c r="J13" i="117" l="1"/>
  <c r="K12" i="115"/>
  <c r="L12" i="115" s="1"/>
  <c r="S12" i="115" s="1"/>
  <c r="J16" i="113"/>
  <c r="F13" i="112"/>
  <c r="I13" i="112" s="1"/>
  <c r="Q15" i="111"/>
  <c r="R15" i="111"/>
  <c r="S15" i="111" s="1"/>
  <c r="K14" i="110"/>
  <c r="L14" i="110" s="1"/>
  <c r="U14" i="110"/>
  <c r="U13" i="108"/>
  <c r="Q13" i="108"/>
  <c r="R13" i="108" s="1"/>
  <c r="S13" i="108" s="1"/>
  <c r="Q11" i="106"/>
  <c r="Q11" i="105"/>
  <c r="J11" i="104"/>
  <c r="F11" i="103"/>
  <c r="I11" i="103" s="1"/>
  <c r="J12" i="102"/>
  <c r="J10" i="99"/>
  <c r="K10" i="98"/>
  <c r="L10" i="98" s="1"/>
  <c r="Q10" i="98"/>
  <c r="U10" i="98"/>
  <c r="J10" i="97"/>
  <c r="U10" i="97" s="1"/>
  <c r="I10" i="96"/>
  <c r="S10" i="96" s="1"/>
  <c r="J9" i="95"/>
  <c r="K9" i="95" s="1"/>
  <c r="Q9" i="95" s="1"/>
  <c r="S9" i="95"/>
  <c r="J10" i="94"/>
  <c r="K10" i="94" s="1"/>
  <c r="Q10" i="94" s="1"/>
  <c r="S10" i="94"/>
  <c r="K10" i="92"/>
  <c r="L10" i="92" s="1"/>
  <c r="Q10" i="91"/>
  <c r="R10" i="91" s="1"/>
  <c r="S10" i="91" s="1"/>
  <c r="J10" i="90"/>
  <c r="U10" i="90" s="1"/>
  <c r="I27" i="89"/>
  <c r="S27" i="89" s="1"/>
  <c r="H28" i="89" s="1"/>
  <c r="I28" i="89" s="1"/>
  <c r="P19" i="89"/>
  <c r="K30" i="88"/>
  <c r="Q29" i="88"/>
  <c r="J20" i="88"/>
  <c r="L20" i="88" s="1"/>
  <c r="I29" i="88"/>
  <c r="H30" i="88"/>
  <c r="P18" i="87"/>
  <c r="J19" i="87" s="1"/>
  <c r="L19" i="87" s="1"/>
  <c r="M1" i="87"/>
  <c r="K30" i="87"/>
  <c r="I29" i="87"/>
  <c r="H30" i="87"/>
  <c r="Q29" i="87"/>
  <c r="I27" i="85"/>
  <c r="S27" i="85" s="1"/>
  <c r="J18" i="85"/>
  <c r="L18" i="85" s="1"/>
  <c r="J9" i="82"/>
  <c r="J9" i="81"/>
  <c r="U9" i="81" s="1"/>
  <c r="K9" i="80"/>
  <c r="Q20" i="79"/>
  <c r="E20" i="79"/>
  <c r="H20" i="79" s="1"/>
  <c r="P19" i="79"/>
  <c r="C32" i="75"/>
  <c r="P19" i="74"/>
  <c r="I26" i="74"/>
  <c r="S26" i="74" s="1"/>
  <c r="H27" i="74" s="1"/>
  <c r="Q28" i="74"/>
  <c r="E28" i="74"/>
  <c r="J20" i="74"/>
  <c r="L20" i="74" s="1"/>
  <c r="C30" i="74"/>
  <c r="K29" i="74"/>
  <c r="P15" i="72"/>
  <c r="J16" i="72" s="1"/>
  <c r="L16" i="72" s="1"/>
  <c r="I24" i="72"/>
  <c r="S24" i="72" s="1"/>
  <c r="H25" i="72" s="1"/>
  <c r="E27" i="72"/>
  <c r="Q27" i="72"/>
  <c r="C29" i="72"/>
  <c r="K29" i="72" s="1"/>
  <c r="C29" i="36"/>
  <c r="R7" i="71"/>
  <c r="S7" i="71" s="1"/>
  <c r="K13" i="117" l="1"/>
  <c r="L13" i="117" s="1"/>
  <c r="S13" i="117" s="1"/>
  <c r="U13" i="117"/>
  <c r="F13" i="115"/>
  <c r="I13" i="115" s="1"/>
  <c r="Q12" i="115"/>
  <c r="K16" i="113"/>
  <c r="L16" i="113" s="1"/>
  <c r="U16" i="113"/>
  <c r="J13" i="112"/>
  <c r="F16" i="111"/>
  <c r="I16" i="111" s="1"/>
  <c r="Q14" i="110"/>
  <c r="R14" i="110" s="1"/>
  <c r="S14" i="110" s="1"/>
  <c r="F14" i="108"/>
  <c r="I14" i="108" s="1"/>
  <c r="R11" i="106"/>
  <c r="S11" i="106" s="1"/>
  <c r="R11" i="105"/>
  <c r="S11" i="105" s="1"/>
  <c r="K11" i="104"/>
  <c r="L11" i="104" s="1"/>
  <c r="Q11" i="104"/>
  <c r="U11" i="104"/>
  <c r="J11" i="103"/>
  <c r="K12" i="102"/>
  <c r="L12" i="102" s="1"/>
  <c r="U12" i="102"/>
  <c r="K10" i="99"/>
  <c r="L10" i="99" s="1"/>
  <c r="U10" i="99"/>
  <c r="R10" i="98"/>
  <c r="S10" i="98"/>
  <c r="K10" i="97"/>
  <c r="L10" i="97" s="1"/>
  <c r="J10" i="96"/>
  <c r="K10" i="96" s="1"/>
  <c r="Q10" i="96" s="1"/>
  <c r="E10" i="95"/>
  <c r="H10" i="95" s="1"/>
  <c r="P9" i="95"/>
  <c r="E11" i="94"/>
  <c r="H11" i="94" s="1"/>
  <c r="P10" i="94"/>
  <c r="Q10" i="92"/>
  <c r="R10" i="92" s="1"/>
  <c r="S10" i="92" s="1"/>
  <c r="F11" i="91"/>
  <c r="I11" i="91" s="1"/>
  <c r="K10" i="90"/>
  <c r="L10" i="90" s="1"/>
  <c r="J20" i="89"/>
  <c r="L20" i="89" s="1"/>
  <c r="H30" i="89"/>
  <c r="P20" i="88"/>
  <c r="J21" i="88" s="1"/>
  <c r="L21" i="88" s="1"/>
  <c r="P19" i="87"/>
  <c r="P18" i="85"/>
  <c r="K9" i="82"/>
  <c r="L9" i="82" s="1"/>
  <c r="Q9" i="82"/>
  <c r="U9" i="82"/>
  <c r="K9" i="81"/>
  <c r="L9" i="81" s="1"/>
  <c r="L9" i="80"/>
  <c r="Q9" i="80"/>
  <c r="R9" i="80" s="1"/>
  <c r="Q21" i="79"/>
  <c r="E21" i="79"/>
  <c r="I20" i="79"/>
  <c r="S20" i="79" s="1"/>
  <c r="C33" i="75"/>
  <c r="I27" i="74"/>
  <c r="S27" i="74" s="1"/>
  <c r="H28" i="74" s="1"/>
  <c r="K30" i="74"/>
  <c r="C31" i="74"/>
  <c r="Q29" i="74"/>
  <c r="E29" i="74"/>
  <c r="P20" i="74"/>
  <c r="P16" i="72"/>
  <c r="J17" i="72" s="1"/>
  <c r="L17" i="72" s="1"/>
  <c r="I25" i="72"/>
  <c r="S25" i="72" s="1"/>
  <c r="H26" i="72" s="1"/>
  <c r="Q28" i="72"/>
  <c r="E28" i="72"/>
  <c r="C30" i="72"/>
  <c r="K30" i="72" s="1"/>
  <c r="C30" i="36"/>
  <c r="F8" i="71"/>
  <c r="I8" i="71" s="1"/>
  <c r="Q13" i="117" l="1"/>
  <c r="F14" i="117"/>
  <c r="I14" i="117" s="1"/>
  <c r="J13" i="115"/>
  <c r="K13" i="115" s="1"/>
  <c r="L13" i="115" s="1"/>
  <c r="S13" i="115" s="1"/>
  <c r="Q16" i="113"/>
  <c r="R16" i="113" s="1"/>
  <c r="S16" i="113" s="1"/>
  <c r="K13" i="112"/>
  <c r="L13" i="112" s="1"/>
  <c r="U13" i="112"/>
  <c r="J16" i="111"/>
  <c r="F15" i="110"/>
  <c r="I15" i="110" s="1"/>
  <c r="J14" i="108"/>
  <c r="F12" i="106"/>
  <c r="I12" i="106" s="1"/>
  <c r="J12" i="106" s="1"/>
  <c r="K12" i="106" s="1"/>
  <c r="L12" i="106" s="1"/>
  <c r="S12" i="106" s="1"/>
  <c r="Q12" i="106"/>
  <c r="F12" i="105"/>
  <c r="I12" i="105" s="1"/>
  <c r="J12" i="105" s="1"/>
  <c r="R11" i="104"/>
  <c r="K11" i="103"/>
  <c r="L11" i="103" s="1"/>
  <c r="U11" i="103"/>
  <c r="Q12" i="102"/>
  <c r="R12" i="102" s="1"/>
  <c r="Q10" i="99"/>
  <c r="R10" i="99" s="1"/>
  <c r="S10" i="99" s="1"/>
  <c r="F11" i="98"/>
  <c r="I11" i="98" s="1"/>
  <c r="Q10" i="97"/>
  <c r="R10" i="97"/>
  <c r="E11" i="96"/>
  <c r="H11" i="96" s="1"/>
  <c r="P10" i="96"/>
  <c r="I10" i="95"/>
  <c r="S10" i="95"/>
  <c r="J10" i="95"/>
  <c r="K10" i="95" s="1"/>
  <c r="Q10" i="95" s="1"/>
  <c r="I11" i="94"/>
  <c r="J11" i="94" s="1"/>
  <c r="K11" i="94" s="1"/>
  <c r="Q11" i="94" s="1"/>
  <c r="F11" i="92"/>
  <c r="I11" i="92" s="1"/>
  <c r="J11" i="91"/>
  <c r="U11" i="91" s="1"/>
  <c r="Q10" i="90"/>
  <c r="R10" i="90" s="1"/>
  <c r="S10" i="90" s="1"/>
  <c r="P20" i="89"/>
  <c r="P21" i="88"/>
  <c r="J20" i="87"/>
  <c r="L20" i="87" s="1"/>
  <c r="K28" i="85"/>
  <c r="J19" i="85"/>
  <c r="L19" i="85" s="1"/>
  <c r="R9" i="82"/>
  <c r="S9" i="82" s="1"/>
  <c r="Q9" i="81"/>
  <c r="S9" i="80"/>
  <c r="F10" i="80" s="1"/>
  <c r="I10" i="80" s="1"/>
  <c r="R9" i="81"/>
  <c r="S9" i="81" s="1"/>
  <c r="Q22" i="79"/>
  <c r="E22" i="79"/>
  <c r="J20" i="79"/>
  <c r="L20" i="79" s="1"/>
  <c r="H21" i="79"/>
  <c r="C34" i="75"/>
  <c r="I28" i="74"/>
  <c r="S28" i="74" s="1"/>
  <c r="H29" i="74" s="1"/>
  <c r="Q30" i="74"/>
  <c r="E30" i="74"/>
  <c r="C32" i="74"/>
  <c r="K31" i="74"/>
  <c r="J21" i="74"/>
  <c r="L21" i="74" s="1"/>
  <c r="I26" i="72"/>
  <c r="S26" i="72" s="1"/>
  <c r="H27" i="72" s="1"/>
  <c r="Q29" i="72"/>
  <c r="E29" i="72"/>
  <c r="C31" i="72"/>
  <c r="P17" i="72"/>
  <c r="C31" i="36"/>
  <c r="J8" i="71"/>
  <c r="U8" i="71" s="1"/>
  <c r="J14" i="117" l="1"/>
  <c r="Q13" i="115"/>
  <c r="F14" i="115"/>
  <c r="U13" i="115"/>
  <c r="F17" i="113"/>
  <c r="I17" i="113" s="1"/>
  <c r="Q13" i="112"/>
  <c r="R13" i="112" s="1"/>
  <c r="K16" i="111"/>
  <c r="L16" i="111" s="1"/>
  <c r="U16" i="111"/>
  <c r="J15" i="110"/>
  <c r="K14" i="108"/>
  <c r="L14" i="108" s="1"/>
  <c r="U14" i="108"/>
  <c r="F13" i="106"/>
  <c r="I13" i="106" s="1"/>
  <c r="J13" i="106" s="1"/>
  <c r="K13" i="106" s="1"/>
  <c r="L13" i="106" s="1"/>
  <c r="S13" i="106" s="1"/>
  <c r="K12" i="105"/>
  <c r="L12" i="105" s="1"/>
  <c r="S12" i="105" s="1"/>
  <c r="S11" i="104"/>
  <c r="Q11" i="103"/>
  <c r="R11" i="103"/>
  <c r="S11" i="103" s="1"/>
  <c r="S12" i="102"/>
  <c r="F11" i="99"/>
  <c r="I11" i="99" s="1"/>
  <c r="J11" i="98"/>
  <c r="U11" i="98" s="1"/>
  <c r="S10" i="97"/>
  <c r="I11" i="96"/>
  <c r="S11" i="96" s="1"/>
  <c r="E11" i="95"/>
  <c r="H11" i="95" s="1"/>
  <c r="P10" i="95"/>
  <c r="E12" i="94"/>
  <c r="S11" i="94"/>
  <c r="P11" i="94"/>
  <c r="J11" i="92"/>
  <c r="K11" i="91"/>
  <c r="L11" i="91" s="1"/>
  <c r="F11" i="90"/>
  <c r="I11" i="90" s="1"/>
  <c r="J21" i="89"/>
  <c r="L21" i="89" s="1"/>
  <c r="J22" i="88"/>
  <c r="L22" i="88" s="1"/>
  <c r="P20" i="87"/>
  <c r="H28" i="85"/>
  <c r="P19" i="85"/>
  <c r="F10" i="82"/>
  <c r="I10" i="82" s="1"/>
  <c r="F10" i="81"/>
  <c r="I10" i="81" s="1"/>
  <c r="J10" i="80"/>
  <c r="P20" i="79"/>
  <c r="I21" i="79"/>
  <c r="S21" i="79" s="1"/>
  <c r="H22" i="79" s="1"/>
  <c r="Q23" i="79"/>
  <c r="E23" i="79"/>
  <c r="I29" i="74"/>
  <c r="S29" i="74"/>
  <c r="H30" i="74" s="1"/>
  <c r="E31" i="74"/>
  <c r="Q31" i="74"/>
  <c r="P21" i="74"/>
  <c r="C33" i="74"/>
  <c r="K32" i="74"/>
  <c r="C32" i="72"/>
  <c r="K32" i="72" s="1"/>
  <c r="K31" i="72"/>
  <c r="I27" i="72"/>
  <c r="S27" i="72" s="1"/>
  <c r="H28" i="72" s="1"/>
  <c r="J18" i="72"/>
  <c r="L18" i="72" s="1"/>
  <c r="Q30" i="72"/>
  <c r="E30" i="72"/>
  <c r="K8" i="71"/>
  <c r="L8" i="71" s="1"/>
  <c r="K14" i="117" l="1"/>
  <c r="L14" i="117" s="1"/>
  <c r="S14" i="117" s="1"/>
  <c r="U14" i="117"/>
  <c r="I14" i="115"/>
  <c r="J17" i="113"/>
  <c r="S13" i="112"/>
  <c r="Q16" i="111"/>
  <c r="R16" i="111" s="1"/>
  <c r="S16" i="111" s="1"/>
  <c r="K15" i="110"/>
  <c r="L15" i="110" s="1"/>
  <c r="U15" i="110"/>
  <c r="Q14" i="108"/>
  <c r="R14" i="108" s="1"/>
  <c r="S14" i="108" s="1"/>
  <c r="F14" i="106"/>
  <c r="I14" i="106" s="1"/>
  <c r="Q13" i="106"/>
  <c r="F13" i="105"/>
  <c r="I13" i="105" s="1"/>
  <c r="J13" i="105" s="1"/>
  <c r="K13" i="105" s="1"/>
  <c r="L13" i="105" s="1"/>
  <c r="S13" i="105" s="1"/>
  <c r="Q12" i="105"/>
  <c r="F12" i="104"/>
  <c r="I12" i="104" s="1"/>
  <c r="J12" i="104" s="1"/>
  <c r="F12" i="103"/>
  <c r="I12" i="103" s="1"/>
  <c r="J12" i="103" s="1"/>
  <c r="K12" i="103" s="1"/>
  <c r="L12" i="103" s="1"/>
  <c r="S12" i="103" s="1"/>
  <c r="Q12" i="103"/>
  <c r="F13" i="102"/>
  <c r="I13" i="102" s="1"/>
  <c r="J11" i="99"/>
  <c r="K11" i="98"/>
  <c r="L11" i="98" s="1"/>
  <c r="F11" i="97"/>
  <c r="I11" i="97" s="1"/>
  <c r="J11" i="96"/>
  <c r="K11" i="96" s="1"/>
  <c r="Q11" i="96" s="1"/>
  <c r="S11" i="95"/>
  <c r="I11" i="95"/>
  <c r="J11" i="95"/>
  <c r="K11" i="95" s="1"/>
  <c r="Q11" i="95" s="1"/>
  <c r="H12" i="94"/>
  <c r="K11" i="92"/>
  <c r="L11" i="92" s="1"/>
  <c r="U11" i="92"/>
  <c r="Q11" i="91"/>
  <c r="R11" i="91" s="1"/>
  <c r="S11" i="91" s="1"/>
  <c r="J11" i="90"/>
  <c r="U11" i="90" s="1"/>
  <c r="P21" i="89"/>
  <c r="P22" i="88"/>
  <c r="J21" i="87"/>
  <c r="L21" i="87" s="1"/>
  <c r="J20" i="85"/>
  <c r="L20" i="85" s="1"/>
  <c r="J10" i="82"/>
  <c r="J10" i="81"/>
  <c r="U10" i="81" s="1"/>
  <c r="K10" i="80"/>
  <c r="U10" i="80"/>
  <c r="J21" i="79"/>
  <c r="I22" i="79"/>
  <c r="E24" i="79"/>
  <c r="Q24" i="79"/>
  <c r="I30" i="74"/>
  <c r="S30" i="74" s="1"/>
  <c r="H31" i="74" s="1"/>
  <c r="K33" i="74"/>
  <c r="M1" i="74" s="1"/>
  <c r="J22" i="74"/>
  <c r="L22" i="74" s="1"/>
  <c r="Q32" i="74"/>
  <c r="E32" i="74"/>
  <c r="I28" i="72"/>
  <c r="S28" i="72" s="1"/>
  <c r="H29" i="72" s="1"/>
  <c r="P18" i="72"/>
  <c r="E31" i="72"/>
  <c r="Q31" i="72"/>
  <c r="E32" i="72" s="1"/>
  <c r="Q8" i="71"/>
  <c r="Q14" i="117" l="1"/>
  <c r="F15" i="117"/>
  <c r="I15" i="117" s="1"/>
  <c r="J14" i="115"/>
  <c r="U14" i="115" s="1"/>
  <c r="K17" i="113"/>
  <c r="L17" i="113" s="1"/>
  <c r="U17" i="113"/>
  <c r="F14" i="112"/>
  <c r="I14" i="112" s="1"/>
  <c r="F17" i="111"/>
  <c r="I17" i="111" s="1"/>
  <c r="Q15" i="110"/>
  <c r="R15" i="110" s="1"/>
  <c r="S15" i="110" s="1"/>
  <c r="F15" i="108"/>
  <c r="I15" i="108" s="1"/>
  <c r="J14" i="106"/>
  <c r="K14" i="106" s="1"/>
  <c r="L14" i="106" s="1"/>
  <c r="F14" i="105"/>
  <c r="I14" i="105" s="1"/>
  <c r="Q13" i="105"/>
  <c r="K12" i="104"/>
  <c r="L12" i="104" s="1"/>
  <c r="S12" i="104" s="1"/>
  <c r="Q12" i="104"/>
  <c r="F13" i="103"/>
  <c r="I13" i="103" s="1"/>
  <c r="J13" i="103" s="1"/>
  <c r="K13" i="103" s="1"/>
  <c r="L13" i="103" s="1"/>
  <c r="S13" i="103"/>
  <c r="F14" i="103" s="1"/>
  <c r="I14" i="103" s="1"/>
  <c r="J14" i="103" s="1"/>
  <c r="J13" i="102"/>
  <c r="K11" i="99"/>
  <c r="L11" i="99" s="1"/>
  <c r="U11" i="99"/>
  <c r="Q11" i="98"/>
  <c r="R11" i="98" s="1"/>
  <c r="S11" i="98" s="1"/>
  <c r="J11" i="97"/>
  <c r="P11" i="96"/>
  <c r="E12" i="96"/>
  <c r="H12" i="96" s="1"/>
  <c r="E12" i="95"/>
  <c r="H12" i="95" s="1"/>
  <c r="P11" i="95"/>
  <c r="I12" i="94"/>
  <c r="S12" i="94" s="1"/>
  <c r="Q11" i="92"/>
  <c r="R11" i="92"/>
  <c r="S11" i="92" s="1"/>
  <c r="F12" i="91"/>
  <c r="I12" i="91" s="1"/>
  <c r="K11" i="90"/>
  <c r="L11" i="90" s="1"/>
  <c r="J22" i="89"/>
  <c r="L22" i="89" s="1"/>
  <c r="J23" i="88"/>
  <c r="L23" i="88" s="1"/>
  <c r="P21" i="87"/>
  <c r="P20" i="85"/>
  <c r="K10" i="82"/>
  <c r="L10" i="82" s="1"/>
  <c r="U10" i="82"/>
  <c r="K10" i="81"/>
  <c r="L10" i="81" s="1"/>
  <c r="L10" i="80"/>
  <c r="Q10" i="80"/>
  <c r="R10" i="80" s="1"/>
  <c r="P21" i="79"/>
  <c r="J22" i="79" s="1"/>
  <c r="L21" i="79"/>
  <c r="S22" i="79"/>
  <c r="H23" i="79" s="1"/>
  <c r="I23" i="79" s="1"/>
  <c r="S23" i="79" s="1"/>
  <c r="H24" i="79" s="1"/>
  <c r="Q25" i="79"/>
  <c r="E25" i="79"/>
  <c r="P22" i="74"/>
  <c r="I31" i="74"/>
  <c r="S31" i="74" s="1"/>
  <c r="H32" i="74" s="1"/>
  <c r="E33" i="74"/>
  <c r="Q33" i="74"/>
  <c r="J23" i="74"/>
  <c r="L23" i="74" s="1"/>
  <c r="Q32" i="72"/>
  <c r="E33" i="72" s="1"/>
  <c r="C35" i="72"/>
  <c r="I29" i="72"/>
  <c r="S29" i="72" s="1"/>
  <c r="H30" i="72" s="1"/>
  <c r="J19" i="72"/>
  <c r="L19" i="72" s="1"/>
  <c r="R8" i="71"/>
  <c r="S8" i="71" s="1"/>
  <c r="J15" i="117" l="1"/>
  <c r="K14" i="115"/>
  <c r="L14" i="115" s="1"/>
  <c r="S14" i="115" s="1"/>
  <c r="Q17" i="113"/>
  <c r="R17" i="113" s="1"/>
  <c r="S17" i="113" s="1"/>
  <c r="J14" i="112"/>
  <c r="U14" i="112" s="1"/>
  <c r="J17" i="111"/>
  <c r="F16" i="110"/>
  <c r="I16" i="110" s="1"/>
  <c r="J15" i="108"/>
  <c r="U14" i="106"/>
  <c r="Q14" i="106"/>
  <c r="U14" i="105"/>
  <c r="J14" i="105"/>
  <c r="K14" i="105" s="1"/>
  <c r="L14" i="105" s="1"/>
  <c r="Q14" i="105"/>
  <c r="F13" i="104"/>
  <c r="I13" i="104" s="1"/>
  <c r="J13" i="104" s="1"/>
  <c r="K13" i="104" s="1"/>
  <c r="L13" i="104" s="1"/>
  <c r="S13" i="104" s="1"/>
  <c r="Q13" i="103"/>
  <c r="K14" i="103"/>
  <c r="L14" i="103" s="1"/>
  <c r="U14" i="103"/>
  <c r="K13" i="102"/>
  <c r="L13" i="102" s="1"/>
  <c r="U13" i="102"/>
  <c r="Q11" i="99"/>
  <c r="R11" i="99" s="1"/>
  <c r="S11" i="99" s="1"/>
  <c r="F12" i="98"/>
  <c r="I12" i="98" s="1"/>
  <c r="K11" i="97"/>
  <c r="L11" i="97" s="1"/>
  <c r="U11" i="97"/>
  <c r="I12" i="96"/>
  <c r="S12" i="96" s="1"/>
  <c r="I12" i="95"/>
  <c r="S12" i="95"/>
  <c r="J12" i="94"/>
  <c r="K12" i="94" s="1"/>
  <c r="Q12" i="94" s="1"/>
  <c r="F12" i="92"/>
  <c r="I12" i="92" s="1"/>
  <c r="J12" i="91"/>
  <c r="Q11" i="90"/>
  <c r="R11" i="90" s="1"/>
  <c r="S11" i="90" s="1"/>
  <c r="P22" i="89"/>
  <c r="P23" i="88"/>
  <c r="J22" i="87"/>
  <c r="L22" i="87" s="1"/>
  <c r="J21" i="85"/>
  <c r="L21" i="85" s="1"/>
  <c r="Q10" i="82"/>
  <c r="Q10" i="81"/>
  <c r="R10" i="81"/>
  <c r="S10" i="80"/>
  <c r="F11" i="80" s="1"/>
  <c r="I11" i="80" s="1"/>
  <c r="L22" i="79"/>
  <c r="P22" i="79"/>
  <c r="I24" i="79"/>
  <c r="S24" i="79" s="1"/>
  <c r="H25" i="79" s="1"/>
  <c r="E26" i="79"/>
  <c r="Q26" i="79"/>
  <c r="J23" i="79"/>
  <c r="L23" i="79" s="1"/>
  <c r="I32" i="74"/>
  <c r="S32" i="74" s="1"/>
  <c r="H33" i="74" s="1"/>
  <c r="E34" i="74"/>
  <c r="P23" i="74"/>
  <c r="I30" i="72"/>
  <c r="S30" i="72" s="1"/>
  <c r="H31" i="72" s="1"/>
  <c r="M1" i="72"/>
  <c r="P19" i="72"/>
  <c r="F9" i="71"/>
  <c r="I9" i="71" s="1"/>
  <c r="K15" i="117" l="1"/>
  <c r="L15" i="117" s="1"/>
  <c r="S15" i="117" s="1"/>
  <c r="U15" i="117"/>
  <c r="F15" i="115"/>
  <c r="I15" i="115" s="1"/>
  <c r="Q14" i="115"/>
  <c r="F18" i="113"/>
  <c r="I18" i="113" s="1"/>
  <c r="K14" i="112"/>
  <c r="L14" i="112" s="1"/>
  <c r="K17" i="111"/>
  <c r="L17" i="111" s="1"/>
  <c r="U17" i="111"/>
  <c r="J16" i="110"/>
  <c r="K15" i="108"/>
  <c r="L15" i="108" s="1"/>
  <c r="U15" i="108"/>
  <c r="R14" i="106"/>
  <c r="S14" i="106" s="1"/>
  <c r="R14" i="105"/>
  <c r="S14" i="105"/>
  <c r="F14" i="104"/>
  <c r="I14" i="104" s="1"/>
  <c r="Q13" i="104"/>
  <c r="Q14" i="103"/>
  <c r="R14" i="103" s="1"/>
  <c r="S14" i="103" s="1"/>
  <c r="Q13" i="102"/>
  <c r="R13" i="102" s="1"/>
  <c r="F12" i="99"/>
  <c r="I12" i="99" s="1"/>
  <c r="J12" i="98"/>
  <c r="Q11" i="97"/>
  <c r="R11" i="97" s="1"/>
  <c r="J12" i="96"/>
  <c r="K12" i="96" s="1"/>
  <c r="Q12" i="96" s="1"/>
  <c r="J12" i="95"/>
  <c r="K12" i="95" s="1"/>
  <c r="Q12" i="95" s="1"/>
  <c r="E13" i="94"/>
  <c r="H13" i="94" s="1"/>
  <c r="P12" i="94"/>
  <c r="J12" i="92"/>
  <c r="K12" i="91"/>
  <c r="L12" i="91" s="1"/>
  <c r="U12" i="91"/>
  <c r="F12" i="90"/>
  <c r="I12" i="90" s="1"/>
  <c r="J23" i="89"/>
  <c r="L23" i="89" s="1"/>
  <c r="J24" i="88"/>
  <c r="L24" i="88" s="1"/>
  <c r="P22" i="87"/>
  <c r="P21" i="85"/>
  <c r="R10" i="82"/>
  <c r="S10" i="82" s="1"/>
  <c r="S10" i="81"/>
  <c r="J11" i="80"/>
  <c r="I25" i="79"/>
  <c r="S25" i="79" s="1"/>
  <c r="H26" i="79" s="1"/>
  <c r="Q27" i="79"/>
  <c r="E27" i="79"/>
  <c r="P23" i="79"/>
  <c r="I33" i="74"/>
  <c r="S33" i="74" s="1"/>
  <c r="H34" i="74" s="1"/>
  <c r="P24" i="74"/>
  <c r="J24" i="74"/>
  <c r="L24" i="74" s="1"/>
  <c r="J20" i="72"/>
  <c r="L20" i="72" s="1"/>
  <c r="I31" i="72"/>
  <c r="S31" i="72" s="1"/>
  <c r="H32" i="72" s="1"/>
  <c r="J9" i="71"/>
  <c r="Q15" i="117" l="1"/>
  <c r="F16" i="117"/>
  <c r="I16" i="117" s="1"/>
  <c r="J15" i="115"/>
  <c r="K15" i="115" s="1"/>
  <c r="L15" i="115" s="1"/>
  <c r="S15" i="115" s="1"/>
  <c r="J18" i="113"/>
  <c r="Q14" i="112"/>
  <c r="R14" i="112" s="1"/>
  <c r="S14" i="112" s="1"/>
  <c r="Q17" i="111"/>
  <c r="R17" i="111" s="1"/>
  <c r="S17" i="111" s="1"/>
  <c r="K16" i="110"/>
  <c r="L16" i="110" s="1"/>
  <c r="U16" i="110"/>
  <c r="Q15" i="108"/>
  <c r="R15" i="108" s="1"/>
  <c r="S15" i="108" s="1"/>
  <c r="F15" i="106"/>
  <c r="I15" i="106" s="1"/>
  <c r="F15" i="105"/>
  <c r="I15" i="105" s="1"/>
  <c r="J14" i="104"/>
  <c r="K14" i="104" s="1"/>
  <c r="L14" i="104" s="1"/>
  <c r="F15" i="103"/>
  <c r="I15" i="103" s="1"/>
  <c r="S13" i="102"/>
  <c r="J12" i="99"/>
  <c r="K12" i="98"/>
  <c r="L12" i="98" s="1"/>
  <c r="U12" i="98"/>
  <c r="S11" i="97"/>
  <c r="E13" i="96"/>
  <c r="H13" i="96" s="1"/>
  <c r="P12" i="96"/>
  <c r="E13" i="95"/>
  <c r="H13" i="95" s="1"/>
  <c r="P12" i="95"/>
  <c r="I13" i="94"/>
  <c r="K12" i="92"/>
  <c r="L12" i="92" s="1"/>
  <c r="Q12" i="92"/>
  <c r="U12" i="92"/>
  <c r="Q12" i="91"/>
  <c r="J12" i="90"/>
  <c r="U12" i="90" s="1"/>
  <c r="P23" i="89"/>
  <c r="P24" i="88"/>
  <c r="J23" i="87"/>
  <c r="L23" i="87" s="1"/>
  <c r="J22" i="85"/>
  <c r="L22" i="85" s="1"/>
  <c r="F11" i="82"/>
  <c r="I11" i="82" s="1"/>
  <c r="F11" i="81"/>
  <c r="I11" i="81" s="1"/>
  <c r="K11" i="80"/>
  <c r="U11" i="80"/>
  <c r="I26" i="79"/>
  <c r="S26" i="79" s="1"/>
  <c r="H27" i="79" s="1"/>
  <c r="E28" i="79"/>
  <c r="Q28" i="79"/>
  <c r="J24" i="79"/>
  <c r="L24" i="79" s="1"/>
  <c r="I34" i="74"/>
  <c r="S34" i="74" s="1"/>
  <c r="J25" i="74"/>
  <c r="L25" i="74" s="1"/>
  <c r="I32" i="72"/>
  <c r="S32" i="72" s="1"/>
  <c r="H33" i="72" s="1"/>
  <c r="P20" i="72"/>
  <c r="K9" i="71"/>
  <c r="L9" i="71" s="1"/>
  <c r="U9" i="71"/>
  <c r="J16" i="117" l="1"/>
  <c r="Q15" i="115"/>
  <c r="F16" i="115"/>
  <c r="U15" i="115"/>
  <c r="K18" i="113"/>
  <c r="L18" i="113" s="1"/>
  <c r="U18" i="113"/>
  <c r="F15" i="112"/>
  <c r="I15" i="112" s="1"/>
  <c r="F18" i="111"/>
  <c r="I18" i="111" s="1"/>
  <c r="Q16" i="110"/>
  <c r="R16" i="110" s="1"/>
  <c r="S16" i="110" s="1"/>
  <c r="F16" i="108"/>
  <c r="I16" i="108" s="1"/>
  <c r="J15" i="106"/>
  <c r="U15" i="105"/>
  <c r="J15" i="105"/>
  <c r="U14" i="104"/>
  <c r="Q14" i="104"/>
  <c r="J15" i="103"/>
  <c r="F14" i="102"/>
  <c r="I14" i="102" s="1"/>
  <c r="K12" i="99"/>
  <c r="L12" i="99" s="1"/>
  <c r="U12" i="99"/>
  <c r="Q12" i="98"/>
  <c r="R12" i="98"/>
  <c r="S12" i="98" s="1"/>
  <c r="F12" i="97"/>
  <c r="I12" i="97" s="1"/>
  <c r="I13" i="96"/>
  <c r="S13" i="96" s="1"/>
  <c r="I13" i="95"/>
  <c r="J13" i="95" s="1"/>
  <c r="K13" i="95" s="1"/>
  <c r="Q13" i="95" s="1"/>
  <c r="S13" i="94"/>
  <c r="Q13" i="94"/>
  <c r="R12" i="92"/>
  <c r="S12" i="92" s="1"/>
  <c r="R12" i="91"/>
  <c r="S12" i="91" s="1"/>
  <c r="K12" i="90"/>
  <c r="L12" i="90" s="1"/>
  <c r="J24" i="89"/>
  <c r="L24" i="89" s="1"/>
  <c r="J25" i="88"/>
  <c r="L25" i="88" s="1"/>
  <c r="P23" i="87"/>
  <c r="P22" i="85"/>
  <c r="J11" i="82"/>
  <c r="J11" i="81"/>
  <c r="U11" i="81" s="1"/>
  <c r="L11" i="80"/>
  <c r="Q11" i="80"/>
  <c r="R11" i="80" s="1"/>
  <c r="I27" i="79"/>
  <c r="S27" i="79" s="1"/>
  <c r="H28" i="79" s="1"/>
  <c r="Q29" i="79"/>
  <c r="E29" i="79"/>
  <c r="P24" i="79"/>
  <c r="P25" i="74"/>
  <c r="I33" i="72"/>
  <c r="S33" i="72" s="1"/>
  <c r="J21" i="72"/>
  <c r="L21" i="72" s="1"/>
  <c r="Q9" i="71"/>
  <c r="R9" i="71"/>
  <c r="S9" i="71" s="1"/>
  <c r="K16" i="117" l="1"/>
  <c r="L16" i="117" s="1"/>
  <c r="S16" i="117" s="1"/>
  <c r="U16" i="117"/>
  <c r="I16" i="115"/>
  <c r="J16" i="115" s="1"/>
  <c r="U16" i="115" s="1"/>
  <c r="Q18" i="113"/>
  <c r="R18" i="113" s="1"/>
  <c r="S18" i="113" s="1"/>
  <c r="J15" i="112"/>
  <c r="J18" i="111"/>
  <c r="F17" i="110"/>
  <c r="I17" i="110" s="1"/>
  <c r="J16" i="108"/>
  <c r="U16" i="108" s="1"/>
  <c r="K15" i="106"/>
  <c r="L15" i="106" s="1"/>
  <c r="U15" i="106"/>
  <c r="K15" i="105"/>
  <c r="L15" i="105" s="1"/>
  <c r="Q15" i="105"/>
  <c r="R14" i="104"/>
  <c r="S14" i="104" s="1"/>
  <c r="K15" i="103"/>
  <c r="L15" i="103" s="1"/>
  <c r="U15" i="103"/>
  <c r="J14" i="102"/>
  <c r="Q12" i="99"/>
  <c r="R12" i="99" s="1"/>
  <c r="S12" i="99" s="1"/>
  <c r="F13" i="98"/>
  <c r="I13" i="98" s="1"/>
  <c r="J12" i="97"/>
  <c r="U12" i="97" s="1"/>
  <c r="Q13" i="96"/>
  <c r="E14" i="95"/>
  <c r="P13" i="95"/>
  <c r="S13" i="95"/>
  <c r="E14" i="94"/>
  <c r="H14" i="94" s="1"/>
  <c r="P13" i="94"/>
  <c r="F13" i="92"/>
  <c r="I13" i="92" s="1"/>
  <c r="F13" i="91"/>
  <c r="I13" i="91" s="1"/>
  <c r="Q12" i="90"/>
  <c r="R12" i="90" s="1"/>
  <c r="S12" i="90" s="1"/>
  <c r="P24" i="89"/>
  <c r="P25" i="88"/>
  <c r="J24" i="87"/>
  <c r="L24" i="87" s="1"/>
  <c r="J23" i="85"/>
  <c r="L23" i="85" s="1"/>
  <c r="K11" i="82"/>
  <c r="L11" i="82" s="1"/>
  <c r="Q11" i="82"/>
  <c r="U11" i="82"/>
  <c r="K11" i="81"/>
  <c r="L11" i="81" s="1"/>
  <c r="S11" i="80"/>
  <c r="F12" i="80" s="1"/>
  <c r="I12" i="80" s="1"/>
  <c r="I28" i="79"/>
  <c r="S28" i="79" s="1"/>
  <c r="H29" i="79" s="1"/>
  <c r="E30" i="79"/>
  <c r="Q30" i="79"/>
  <c r="J25" i="79"/>
  <c r="L25" i="79" s="1"/>
  <c r="J26" i="74"/>
  <c r="L26" i="74" s="1"/>
  <c r="P21" i="72"/>
  <c r="F10" i="71"/>
  <c r="I10" i="71" s="1"/>
  <c r="Q16" i="117" l="1"/>
  <c r="F17" i="117"/>
  <c r="I17" i="117" s="1"/>
  <c r="K16" i="115"/>
  <c r="L16" i="115" s="1"/>
  <c r="S16" i="115" s="1"/>
  <c r="F19" i="113"/>
  <c r="I19" i="113" s="1"/>
  <c r="K15" i="112"/>
  <c r="L15" i="112" s="1"/>
  <c r="U15" i="112"/>
  <c r="K18" i="111"/>
  <c r="L18" i="111" s="1"/>
  <c r="U18" i="111"/>
  <c r="J17" i="110"/>
  <c r="K16" i="108"/>
  <c r="L16" i="108" s="1"/>
  <c r="Q15" i="106"/>
  <c r="R15" i="105"/>
  <c r="S15" i="105"/>
  <c r="F15" i="104"/>
  <c r="I15" i="104" s="1"/>
  <c r="Q15" i="103"/>
  <c r="R15" i="103" s="1"/>
  <c r="S15" i="103" s="1"/>
  <c r="K14" i="102"/>
  <c r="L14" i="102" s="1"/>
  <c r="U14" i="102"/>
  <c r="F13" i="99"/>
  <c r="I13" i="99" s="1"/>
  <c r="J13" i="98"/>
  <c r="K12" i="97"/>
  <c r="L12" i="97" s="1"/>
  <c r="P13" i="96"/>
  <c r="E14" i="96"/>
  <c r="H14" i="96" s="1"/>
  <c r="H14" i="95"/>
  <c r="I14" i="94"/>
  <c r="S14" i="94" s="1"/>
  <c r="J13" i="92"/>
  <c r="U13" i="92" s="1"/>
  <c r="J13" i="91"/>
  <c r="F13" i="90"/>
  <c r="I13" i="90" s="1"/>
  <c r="J25" i="89"/>
  <c r="L25" i="89" s="1"/>
  <c r="J26" i="88"/>
  <c r="L26" i="88" s="1"/>
  <c r="P24" i="87"/>
  <c r="P23" i="85"/>
  <c r="R11" i="82"/>
  <c r="S11" i="82"/>
  <c r="Q11" i="81"/>
  <c r="R11" i="81"/>
  <c r="S11" i="81" s="1"/>
  <c r="J12" i="80"/>
  <c r="I29" i="79"/>
  <c r="S29" i="79" s="1"/>
  <c r="H30" i="79" s="1"/>
  <c r="Q31" i="79"/>
  <c r="E31" i="79"/>
  <c r="P25" i="79"/>
  <c r="P26" i="74"/>
  <c r="J22" i="72"/>
  <c r="L22" i="72" s="1"/>
  <c r="J10" i="71"/>
  <c r="J17" i="117" l="1"/>
  <c r="Q16" i="115"/>
  <c r="F17" i="115"/>
  <c r="I17" i="115" s="1"/>
  <c r="J19" i="113"/>
  <c r="Q15" i="112"/>
  <c r="R15" i="112" s="1"/>
  <c r="S15" i="112" s="1"/>
  <c r="Q18" i="111"/>
  <c r="R18" i="111" s="1"/>
  <c r="S18" i="111" s="1"/>
  <c r="K17" i="110"/>
  <c r="L17" i="110" s="1"/>
  <c r="U17" i="110"/>
  <c r="Q16" i="108"/>
  <c r="R16" i="108" s="1"/>
  <c r="S16" i="108" s="1"/>
  <c r="R15" i="106"/>
  <c r="S15" i="106" s="1"/>
  <c r="F16" i="105"/>
  <c r="I16" i="105" s="1"/>
  <c r="J15" i="104"/>
  <c r="F16" i="103"/>
  <c r="I16" i="103" s="1"/>
  <c r="Q14" i="102"/>
  <c r="R14" i="102" s="1"/>
  <c r="J13" i="99"/>
  <c r="U13" i="99" s="1"/>
  <c r="K13" i="98"/>
  <c r="L13" i="98" s="1"/>
  <c r="U13" i="98"/>
  <c r="Q12" i="97"/>
  <c r="R12" i="97" s="1"/>
  <c r="I14" i="96"/>
  <c r="I14" i="95"/>
  <c r="S14" i="95"/>
  <c r="J14" i="94"/>
  <c r="K14" i="94" s="1"/>
  <c r="Q14" i="94" s="1"/>
  <c r="K13" i="92"/>
  <c r="L13" i="92" s="1"/>
  <c r="K13" i="91"/>
  <c r="L13" i="91" s="1"/>
  <c r="U13" i="91"/>
  <c r="J13" i="90"/>
  <c r="U13" i="90" s="1"/>
  <c r="P25" i="89"/>
  <c r="P26" i="88"/>
  <c r="J25" i="87"/>
  <c r="L25" i="87" s="1"/>
  <c r="J24" i="85"/>
  <c r="L24" i="85" s="1"/>
  <c r="F12" i="82"/>
  <c r="I12" i="82" s="1"/>
  <c r="F12" i="81"/>
  <c r="I12" i="81" s="1"/>
  <c r="K12" i="80"/>
  <c r="L12" i="80" s="1"/>
  <c r="U12" i="80"/>
  <c r="I30" i="79"/>
  <c r="S30" i="79" s="1"/>
  <c r="H31" i="79" s="1"/>
  <c r="E32" i="79"/>
  <c r="Q32" i="79"/>
  <c r="J26" i="79"/>
  <c r="L26" i="79" s="1"/>
  <c r="J27" i="74"/>
  <c r="L27" i="74" s="1"/>
  <c r="P22" i="72"/>
  <c r="K10" i="71"/>
  <c r="L10" i="71" s="1"/>
  <c r="U10" i="71"/>
  <c r="K17" i="117" l="1"/>
  <c r="L17" i="117" s="1"/>
  <c r="S17" i="117" s="1"/>
  <c r="U17" i="117"/>
  <c r="J17" i="115"/>
  <c r="K19" i="113"/>
  <c r="L19" i="113" s="1"/>
  <c r="U19" i="113"/>
  <c r="F16" i="112"/>
  <c r="I16" i="112" s="1"/>
  <c r="F19" i="111"/>
  <c r="I19" i="111" s="1"/>
  <c r="Q17" i="110"/>
  <c r="R17" i="110" s="1"/>
  <c r="S17" i="110" s="1"/>
  <c r="F17" i="108"/>
  <c r="I17" i="108" s="1"/>
  <c r="F16" i="106"/>
  <c r="I16" i="106" s="1"/>
  <c r="J16" i="105"/>
  <c r="U16" i="105"/>
  <c r="K15" i="104"/>
  <c r="L15" i="104" s="1"/>
  <c r="U15" i="104"/>
  <c r="J16" i="103"/>
  <c r="S14" i="102"/>
  <c r="K13" i="99"/>
  <c r="L13" i="99" s="1"/>
  <c r="Q13" i="98"/>
  <c r="R13" i="98" s="1"/>
  <c r="S13" i="98" s="1"/>
  <c r="S12" i="97"/>
  <c r="Q14" i="96"/>
  <c r="S14" i="96"/>
  <c r="J14" i="95"/>
  <c r="K14" i="95" s="1"/>
  <c r="Q14" i="95" s="1"/>
  <c r="E15" i="94"/>
  <c r="H15" i="94" s="1"/>
  <c r="P14" i="94"/>
  <c r="Q13" i="92"/>
  <c r="R13" i="92"/>
  <c r="S13" i="92" s="1"/>
  <c r="Q13" i="91"/>
  <c r="K13" i="90"/>
  <c r="L13" i="90" s="1"/>
  <c r="J26" i="89"/>
  <c r="L26" i="89" s="1"/>
  <c r="J27" i="88"/>
  <c r="L27" i="88" s="1"/>
  <c r="P25" i="87"/>
  <c r="P24" i="85"/>
  <c r="J12" i="82"/>
  <c r="J12" i="81"/>
  <c r="U12" i="81" s="1"/>
  <c r="Q12" i="80"/>
  <c r="R12" i="80" s="1"/>
  <c r="S12" i="80" s="1"/>
  <c r="I31" i="79"/>
  <c r="S31" i="79" s="1"/>
  <c r="H32" i="79" s="1"/>
  <c r="Q33" i="79"/>
  <c r="E33" i="79"/>
  <c r="P26" i="79"/>
  <c r="P27" i="74"/>
  <c r="J23" i="72"/>
  <c r="L23" i="72" s="1"/>
  <c r="Q10" i="71"/>
  <c r="R10" i="71"/>
  <c r="S10" i="71" s="1"/>
  <c r="Q17" i="117" l="1"/>
  <c r="F18" i="117"/>
  <c r="I18" i="117" s="1"/>
  <c r="K17" i="115"/>
  <c r="L17" i="115" s="1"/>
  <c r="S17" i="115" s="1"/>
  <c r="U17" i="115"/>
  <c r="Q19" i="113"/>
  <c r="R19" i="113" s="1"/>
  <c r="S19" i="113" s="1"/>
  <c r="J16" i="112"/>
  <c r="U16" i="112" s="1"/>
  <c r="J19" i="111"/>
  <c r="F18" i="110"/>
  <c r="I18" i="110" s="1"/>
  <c r="J17" i="108"/>
  <c r="J16" i="106"/>
  <c r="U16" i="106" s="1"/>
  <c r="K16" i="105"/>
  <c r="L16" i="105" s="1"/>
  <c r="Q16" i="105"/>
  <c r="Q15" i="104"/>
  <c r="K16" i="103"/>
  <c r="L16" i="103" s="1"/>
  <c r="U16" i="103"/>
  <c r="F15" i="102"/>
  <c r="I15" i="102" s="1"/>
  <c r="Q13" i="99"/>
  <c r="R13" i="99" s="1"/>
  <c r="S13" i="99" s="1"/>
  <c r="F14" i="98"/>
  <c r="I14" i="98" s="1"/>
  <c r="F13" i="97"/>
  <c r="I13" i="97" s="1"/>
  <c r="E15" i="96"/>
  <c r="H15" i="96" s="1"/>
  <c r="P14" i="96"/>
  <c r="E15" i="95"/>
  <c r="H15" i="95" s="1"/>
  <c r="P14" i="95"/>
  <c r="I15" i="94"/>
  <c r="F14" i="92"/>
  <c r="I14" i="92" s="1"/>
  <c r="R13" i="91"/>
  <c r="S13" i="91" s="1"/>
  <c r="Q13" i="90"/>
  <c r="R13" i="90" s="1"/>
  <c r="S13" i="90" s="1"/>
  <c r="P26" i="89"/>
  <c r="P27" i="88"/>
  <c r="J26" i="87"/>
  <c r="L26" i="87" s="1"/>
  <c r="J25" i="85"/>
  <c r="L25" i="85" s="1"/>
  <c r="K12" i="82"/>
  <c r="L12" i="82" s="1"/>
  <c r="Q12" i="82"/>
  <c r="U12" i="82"/>
  <c r="K12" i="81"/>
  <c r="L12" i="81" s="1"/>
  <c r="Q12" i="81"/>
  <c r="F13" i="80"/>
  <c r="I13" i="80" s="1"/>
  <c r="I32" i="79"/>
  <c r="S32" i="79" s="1"/>
  <c r="H33" i="79" s="1"/>
  <c r="E34" i="79"/>
  <c r="Q34" i="79"/>
  <c r="J27" i="79"/>
  <c r="L27" i="79" s="1"/>
  <c r="J28" i="74"/>
  <c r="L28" i="74" s="1"/>
  <c r="P23" i="72"/>
  <c r="F11" i="71"/>
  <c r="I11" i="71" s="1"/>
  <c r="J18" i="117" l="1"/>
  <c r="Q17" i="115"/>
  <c r="F18" i="115"/>
  <c r="I18" i="115" s="1"/>
  <c r="F20" i="113"/>
  <c r="I20" i="113" s="1"/>
  <c r="K16" i="112"/>
  <c r="L16" i="112" s="1"/>
  <c r="K19" i="111"/>
  <c r="L19" i="111" s="1"/>
  <c r="U19" i="111"/>
  <c r="J18" i="110"/>
  <c r="K17" i="108"/>
  <c r="L17" i="108" s="1"/>
  <c r="U17" i="108"/>
  <c r="K16" i="106"/>
  <c r="L16" i="106" s="1"/>
  <c r="R16" i="105"/>
  <c r="S16" i="105"/>
  <c r="R15" i="104"/>
  <c r="S15" i="104" s="1"/>
  <c r="Q16" i="103"/>
  <c r="R16" i="103" s="1"/>
  <c r="S16" i="103" s="1"/>
  <c r="J15" i="102"/>
  <c r="F14" i="99"/>
  <c r="I14" i="99" s="1"/>
  <c r="J14" i="98"/>
  <c r="J13" i="97"/>
  <c r="U13" i="97" s="1"/>
  <c r="I15" i="96"/>
  <c r="S15" i="96" s="1"/>
  <c r="I15" i="95"/>
  <c r="S15" i="95" s="1"/>
  <c r="J15" i="95"/>
  <c r="K15" i="95" s="1"/>
  <c r="Q15" i="95" s="1"/>
  <c r="S15" i="94"/>
  <c r="J15" i="94"/>
  <c r="K15" i="94" s="1"/>
  <c r="Q15" i="94" s="1"/>
  <c r="J14" i="92"/>
  <c r="F14" i="91"/>
  <c r="I14" i="91" s="1"/>
  <c r="F14" i="90"/>
  <c r="I14" i="90" s="1"/>
  <c r="J27" i="89"/>
  <c r="L27" i="89" s="1"/>
  <c r="J28" i="88"/>
  <c r="L28" i="88" s="1"/>
  <c r="P26" i="87"/>
  <c r="P25" i="85"/>
  <c r="R12" i="82"/>
  <c r="R12" i="81"/>
  <c r="S12" i="81" s="1"/>
  <c r="J13" i="80"/>
  <c r="I33" i="79"/>
  <c r="S33" i="79" s="1"/>
  <c r="H34" i="79" s="1"/>
  <c r="Q35" i="79"/>
  <c r="E35" i="79"/>
  <c r="P27" i="79"/>
  <c r="P28" i="74"/>
  <c r="J24" i="72"/>
  <c r="L24" i="72" s="1"/>
  <c r="J11" i="71"/>
  <c r="K18" i="117" l="1"/>
  <c r="L18" i="117" s="1"/>
  <c r="S18" i="117" s="1"/>
  <c r="U18" i="117"/>
  <c r="J18" i="115"/>
  <c r="J20" i="113"/>
  <c r="Q16" i="112"/>
  <c r="R16" i="112" s="1"/>
  <c r="S16" i="112" s="1"/>
  <c r="Q19" i="111"/>
  <c r="R19" i="111" s="1"/>
  <c r="S19" i="111" s="1"/>
  <c r="K18" i="110"/>
  <c r="L18" i="110" s="1"/>
  <c r="U18" i="110"/>
  <c r="Q17" i="108"/>
  <c r="R17" i="108" s="1"/>
  <c r="S17" i="108" s="1"/>
  <c r="Q16" i="106"/>
  <c r="F17" i="105"/>
  <c r="I17" i="105" s="1"/>
  <c r="F16" i="104"/>
  <c r="I16" i="104" s="1"/>
  <c r="F17" i="103"/>
  <c r="I17" i="103" s="1"/>
  <c r="K15" i="102"/>
  <c r="L15" i="102" s="1"/>
  <c r="U15" i="102"/>
  <c r="J14" i="99"/>
  <c r="K14" i="98"/>
  <c r="L14" i="98" s="1"/>
  <c r="U14" i="98"/>
  <c r="K13" i="97"/>
  <c r="L13" i="97" s="1"/>
  <c r="Q15" i="96"/>
  <c r="P15" i="95"/>
  <c r="E16" i="95"/>
  <c r="H16" i="95" s="1"/>
  <c r="P15" i="94"/>
  <c r="E16" i="94"/>
  <c r="H16" i="94" s="1"/>
  <c r="K14" i="92"/>
  <c r="L14" i="92" s="1"/>
  <c r="Q14" i="92"/>
  <c r="U14" i="92"/>
  <c r="J14" i="91"/>
  <c r="J14" i="90"/>
  <c r="U14" i="90" s="1"/>
  <c r="P27" i="89"/>
  <c r="P28" i="88"/>
  <c r="J27" i="87"/>
  <c r="L27" i="87" s="1"/>
  <c r="J26" i="85"/>
  <c r="L26" i="85" s="1"/>
  <c r="S12" i="82"/>
  <c r="F13" i="81"/>
  <c r="I13" i="81" s="1"/>
  <c r="K13" i="80"/>
  <c r="L13" i="80" s="1"/>
  <c r="U13" i="80"/>
  <c r="I34" i="79"/>
  <c r="S34" i="79" s="1"/>
  <c r="H35" i="79" s="1"/>
  <c r="E36" i="79"/>
  <c r="Q36" i="79"/>
  <c r="J28" i="79"/>
  <c r="L28" i="79" s="1"/>
  <c r="J29" i="74"/>
  <c r="L29" i="74" s="1"/>
  <c r="P24" i="72"/>
  <c r="K11" i="71"/>
  <c r="L11" i="71" s="1"/>
  <c r="U11" i="71"/>
  <c r="Q18" i="117" l="1"/>
  <c r="F19" i="117"/>
  <c r="I19" i="117" s="1"/>
  <c r="K18" i="115"/>
  <c r="L18" i="115" s="1"/>
  <c r="S18" i="115" s="1"/>
  <c r="U18" i="115"/>
  <c r="K20" i="113"/>
  <c r="L20" i="113" s="1"/>
  <c r="U20" i="113"/>
  <c r="F17" i="112"/>
  <c r="I17" i="112" s="1"/>
  <c r="F20" i="111"/>
  <c r="I20" i="111" s="1"/>
  <c r="Q18" i="110"/>
  <c r="R18" i="110" s="1"/>
  <c r="S18" i="110" s="1"/>
  <c r="F18" i="108"/>
  <c r="I18" i="108" s="1"/>
  <c r="R16" i="106"/>
  <c r="S16" i="106" s="1"/>
  <c r="U17" i="105"/>
  <c r="J17" i="105"/>
  <c r="J16" i="104"/>
  <c r="J17" i="103"/>
  <c r="Q15" i="102"/>
  <c r="R15" i="102" s="1"/>
  <c r="K14" i="99"/>
  <c r="L14" i="99" s="1"/>
  <c r="U14" i="99"/>
  <c r="Q14" i="98"/>
  <c r="R14" i="98"/>
  <c r="S14" i="98" s="1"/>
  <c r="Q13" i="97"/>
  <c r="R13" i="97" s="1"/>
  <c r="S13" i="97" s="1"/>
  <c r="P15" i="96"/>
  <c r="E16" i="96"/>
  <c r="H16" i="96" s="1"/>
  <c r="I16" i="95"/>
  <c r="S16" i="95" s="1"/>
  <c r="J16" i="95"/>
  <c r="K16" i="95" s="1"/>
  <c r="Q16" i="95" s="1"/>
  <c r="I16" i="94"/>
  <c r="S16" i="94" s="1"/>
  <c r="R14" i="92"/>
  <c r="S14" i="92" s="1"/>
  <c r="F15" i="92" s="1"/>
  <c r="K14" i="91"/>
  <c r="L14" i="91" s="1"/>
  <c r="U14" i="91"/>
  <c r="K14" i="90"/>
  <c r="L14" i="90" s="1"/>
  <c r="J28" i="89"/>
  <c r="L28" i="89" s="1"/>
  <c r="J29" i="88"/>
  <c r="L29" i="88" s="1"/>
  <c r="P27" i="87"/>
  <c r="P26" i="85"/>
  <c r="J27" i="85" s="1"/>
  <c r="L27" i="85" s="1"/>
  <c r="F13" i="82"/>
  <c r="I13" i="82" s="1"/>
  <c r="J13" i="81"/>
  <c r="U13" i="81" s="1"/>
  <c r="Q13" i="80"/>
  <c r="R13" i="80" s="1"/>
  <c r="S13" i="80" s="1"/>
  <c r="I35" i="79"/>
  <c r="S35" i="79" s="1"/>
  <c r="H36" i="79" s="1"/>
  <c r="Q37" i="79"/>
  <c r="E37" i="79"/>
  <c r="P28" i="79"/>
  <c r="P29" i="74"/>
  <c r="J25" i="72"/>
  <c r="L25" i="72" s="1"/>
  <c r="Q11" i="71"/>
  <c r="R11" i="71" s="1"/>
  <c r="S11" i="71" s="1"/>
  <c r="J19" i="117" l="1"/>
  <c r="Q18" i="115"/>
  <c r="F19" i="115"/>
  <c r="I19" i="115" s="1"/>
  <c r="Q20" i="113"/>
  <c r="R20" i="113" s="1"/>
  <c r="S20" i="113" s="1"/>
  <c r="J17" i="112"/>
  <c r="J20" i="111"/>
  <c r="F19" i="110"/>
  <c r="I19" i="110" s="1"/>
  <c r="J18" i="108"/>
  <c r="U18" i="108" s="1"/>
  <c r="F17" i="106"/>
  <c r="I17" i="106" s="1"/>
  <c r="K17" i="105"/>
  <c r="L17" i="105" s="1"/>
  <c r="K16" i="104"/>
  <c r="L16" i="104" s="1"/>
  <c r="U16" i="104"/>
  <c r="K17" i="103"/>
  <c r="L17" i="103" s="1"/>
  <c r="U17" i="103"/>
  <c r="S15" i="102"/>
  <c r="Q14" i="99"/>
  <c r="R14" i="99" s="1"/>
  <c r="S14" i="99" s="1"/>
  <c r="F15" i="98"/>
  <c r="I15" i="98" s="1"/>
  <c r="F14" i="97"/>
  <c r="I14" i="97" s="1"/>
  <c r="I16" i="96"/>
  <c r="E17" i="95"/>
  <c r="H17" i="95" s="1"/>
  <c r="P16" i="95"/>
  <c r="J16" i="94"/>
  <c r="K16" i="94" s="1"/>
  <c r="Q16" i="94" s="1"/>
  <c r="I15" i="92"/>
  <c r="Q14" i="91"/>
  <c r="Q14" i="90"/>
  <c r="R14" i="90" s="1"/>
  <c r="S14" i="90" s="1"/>
  <c r="P28" i="89"/>
  <c r="J30" i="88"/>
  <c r="L30" i="88"/>
  <c r="P29" i="88"/>
  <c r="J28" i="87"/>
  <c r="L28" i="87" s="1"/>
  <c r="J13" i="82"/>
  <c r="K13" i="81"/>
  <c r="L13" i="81" s="1"/>
  <c r="F14" i="80"/>
  <c r="I14" i="80" s="1"/>
  <c r="I36" i="79"/>
  <c r="S36" i="79" s="1"/>
  <c r="H37" i="79" s="1"/>
  <c r="E38" i="79"/>
  <c r="Q38" i="79"/>
  <c r="J29" i="79"/>
  <c r="L29" i="79" s="1"/>
  <c r="J30" i="74"/>
  <c r="L30" i="74" s="1"/>
  <c r="P25" i="72"/>
  <c r="F12" i="71"/>
  <c r="I12" i="71" s="1"/>
  <c r="K19" i="117" l="1"/>
  <c r="L19" i="117" s="1"/>
  <c r="S19" i="117" s="1"/>
  <c r="U19" i="117"/>
  <c r="J19" i="115"/>
  <c r="F21" i="113"/>
  <c r="I21" i="113" s="1"/>
  <c r="K17" i="112"/>
  <c r="L17" i="112" s="1"/>
  <c r="U17" i="112"/>
  <c r="K20" i="111"/>
  <c r="L20" i="111" s="1"/>
  <c r="U20" i="111"/>
  <c r="J19" i="110"/>
  <c r="K18" i="108"/>
  <c r="L18" i="108" s="1"/>
  <c r="J17" i="106"/>
  <c r="U17" i="106" s="1"/>
  <c r="Q17" i="105"/>
  <c r="Q16" i="104"/>
  <c r="Q17" i="103"/>
  <c r="R17" i="103" s="1"/>
  <c r="S17" i="103" s="1"/>
  <c r="F16" i="102"/>
  <c r="I16" i="102" s="1"/>
  <c r="F15" i="99"/>
  <c r="I15" i="99" s="1"/>
  <c r="J15" i="98"/>
  <c r="J14" i="97"/>
  <c r="Q16" i="96"/>
  <c r="S16" i="96"/>
  <c r="S17" i="95"/>
  <c r="I17" i="95"/>
  <c r="J17" i="95"/>
  <c r="K17" i="95" s="1"/>
  <c r="Q17" i="95" s="1"/>
  <c r="E17" i="94"/>
  <c r="H17" i="94" s="1"/>
  <c r="P16" i="94"/>
  <c r="J15" i="92"/>
  <c r="U15" i="92" s="1"/>
  <c r="R14" i="91"/>
  <c r="S14" i="91" s="1"/>
  <c r="F15" i="90"/>
  <c r="I15" i="90" s="1"/>
  <c r="J29" i="89"/>
  <c r="P28" i="87"/>
  <c r="P27" i="85"/>
  <c r="K13" i="82"/>
  <c r="L13" i="82" s="1"/>
  <c r="Q13" i="82"/>
  <c r="U13" i="82"/>
  <c r="Q13" i="81"/>
  <c r="R13" i="81"/>
  <c r="S13" i="81" s="1"/>
  <c r="J14" i="80"/>
  <c r="E39" i="79"/>
  <c r="Q39" i="79"/>
  <c r="I37" i="79"/>
  <c r="S37" i="79" s="1"/>
  <c r="H38" i="79" s="1"/>
  <c r="P29" i="79"/>
  <c r="P30" i="74"/>
  <c r="J26" i="72"/>
  <c r="L26" i="72" s="1"/>
  <c r="J12" i="71"/>
  <c r="Q19" i="117" l="1"/>
  <c r="F20" i="117"/>
  <c r="I20" i="117" s="1"/>
  <c r="K19" i="115"/>
  <c r="L19" i="115" s="1"/>
  <c r="S19" i="115" s="1"/>
  <c r="U19" i="115"/>
  <c r="J21" i="113"/>
  <c r="Q17" i="112"/>
  <c r="R17" i="112" s="1"/>
  <c r="Q20" i="111"/>
  <c r="R20" i="111" s="1"/>
  <c r="S20" i="111" s="1"/>
  <c r="K19" i="110"/>
  <c r="L19" i="110" s="1"/>
  <c r="U19" i="110"/>
  <c r="Q18" i="108"/>
  <c r="R18" i="108" s="1"/>
  <c r="S18" i="108" s="1"/>
  <c r="K17" i="106"/>
  <c r="L17" i="106" s="1"/>
  <c r="R17" i="105"/>
  <c r="S17" i="105" s="1"/>
  <c r="R16" i="104"/>
  <c r="S16" i="104" s="1"/>
  <c r="F18" i="103"/>
  <c r="I18" i="103" s="1"/>
  <c r="J16" i="102"/>
  <c r="J15" i="99"/>
  <c r="K15" i="98"/>
  <c r="L15" i="98" s="1"/>
  <c r="U15" i="98"/>
  <c r="K14" i="97"/>
  <c r="L14" i="97" s="1"/>
  <c r="U14" i="97"/>
  <c r="E17" i="96"/>
  <c r="H17" i="96" s="1"/>
  <c r="P16" i="96"/>
  <c r="E18" i="95"/>
  <c r="H18" i="95" s="1"/>
  <c r="P17" i="95"/>
  <c r="I17" i="94"/>
  <c r="K15" i="92"/>
  <c r="L15" i="92" s="1"/>
  <c r="F15" i="91"/>
  <c r="I15" i="91" s="1"/>
  <c r="J15" i="90"/>
  <c r="U15" i="90" s="1"/>
  <c r="J30" i="89"/>
  <c r="L29" i="89"/>
  <c r="L30" i="89" s="1"/>
  <c r="P29" i="89"/>
  <c r="J29" i="87"/>
  <c r="R13" i="82"/>
  <c r="F14" i="81"/>
  <c r="I14" i="81" s="1"/>
  <c r="K14" i="80"/>
  <c r="L14" i="80" s="1"/>
  <c r="U14" i="80"/>
  <c r="Q40" i="79"/>
  <c r="E40" i="79"/>
  <c r="I38" i="79"/>
  <c r="S38" i="79" s="1"/>
  <c r="H39" i="79" s="1"/>
  <c r="I39" i="79" s="1"/>
  <c r="T22" i="79"/>
  <c r="J30" i="79"/>
  <c r="L30" i="79" s="1"/>
  <c r="J31" i="74"/>
  <c r="L31" i="74" s="1"/>
  <c r="P26" i="72"/>
  <c r="K12" i="71"/>
  <c r="L12" i="71" s="1"/>
  <c r="U12" i="71"/>
  <c r="J20" i="117" l="1"/>
  <c r="Q19" i="115"/>
  <c r="F20" i="115"/>
  <c r="I20" i="115" s="1"/>
  <c r="K21" i="113"/>
  <c r="L21" i="113" s="1"/>
  <c r="U21" i="113"/>
  <c r="S17" i="112"/>
  <c r="F21" i="111"/>
  <c r="I21" i="111" s="1"/>
  <c r="Q19" i="110"/>
  <c r="R19" i="110" s="1"/>
  <c r="S19" i="110" s="1"/>
  <c r="F19" i="108"/>
  <c r="I19" i="108" s="1"/>
  <c r="Q17" i="106"/>
  <c r="F18" i="105"/>
  <c r="I18" i="105" s="1"/>
  <c r="J18" i="105" s="1"/>
  <c r="F17" i="104"/>
  <c r="I17" i="104" s="1"/>
  <c r="J18" i="103"/>
  <c r="K16" i="102"/>
  <c r="L16" i="102" s="1"/>
  <c r="U16" i="102"/>
  <c r="K15" i="99"/>
  <c r="L15" i="99" s="1"/>
  <c r="U15" i="99"/>
  <c r="Q15" i="98"/>
  <c r="R15" i="98" s="1"/>
  <c r="S15" i="98" s="1"/>
  <c r="Q14" i="97"/>
  <c r="R14" i="97" s="1"/>
  <c r="I17" i="96"/>
  <c r="S17" i="96" s="1"/>
  <c r="I18" i="95"/>
  <c r="J18" i="95" s="1"/>
  <c r="S18" i="95"/>
  <c r="S17" i="94"/>
  <c r="J17" i="94"/>
  <c r="K17" i="94" s="1"/>
  <c r="Q17" i="94" s="1"/>
  <c r="Q15" i="92"/>
  <c r="R15" i="92"/>
  <c r="S15" i="92" s="1"/>
  <c r="F16" i="92" s="1"/>
  <c r="J15" i="91"/>
  <c r="U15" i="91" s="1"/>
  <c r="K15" i="90"/>
  <c r="L15" i="90" s="1"/>
  <c r="J30" i="87"/>
  <c r="L29" i="87"/>
  <c r="L30" i="87" s="1"/>
  <c r="P29" i="87"/>
  <c r="S13" i="82"/>
  <c r="J14" i="81"/>
  <c r="U14" i="81" s="1"/>
  <c r="Q14" i="80"/>
  <c r="R14" i="80" s="1"/>
  <c r="S14" i="80" s="1"/>
  <c r="K41" i="79"/>
  <c r="Q41" i="79"/>
  <c r="E41" i="79"/>
  <c r="H41" i="79" s="1"/>
  <c r="I41" i="79" s="1"/>
  <c r="S39" i="79"/>
  <c r="H40" i="79" s="1"/>
  <c r="I40" i="79" s="1"/>
  <c r="P30" i="79"/>
  <c r="P31" i="74"/>
  <c r="J27" i="72"/>
  <c r="L27" i="72" s="1"/>
  <c r="Q12" i="71"/>
  <c r="R12" i="71" s="1"/>
  <c r="S12" i="71" s="1"/>
  <c r="K20" i="117" l="1"/>
  <c r="L20" i="117" s="1"/>
  <c r="S20" i="117" s="1"/>
  <c r="U20" i="117"/>
  <c r="J20" i="115"/>
  <c r="Q21" i="113"/>
  <c r="R21" i="113" s="1"/>
  <c r="S21" i="113" s="1"/>
  <c r="F18" i="112"/>
  <c r="I18" i="112" s="1"/>
  <c r="J21" i="111"/>
  <c r="F20" i="110"/>
  <c r="I20" i="110" s="1"/>
  <c r="J19" i="108"/>
  <c r="R17" i="106"/>
  <c r="S17" i="106" s="1"/>
  <c r="K18" i="105"/>
  <c r="L18" i="105" s="1"/>
  <c r="S18" i="105" s="1"/>
  <c r="J17" i="104"/>
  <c r="K18" i="103"/>
  <c r="L18" i="103" s="1"/>
  <c r="U18" i="103"/>
  <c r="Q16" i="102"/>
  <c r="R16" i="102" s="1"/>
  <c r="Q15" i="99"/>
  <c r="R15" i="99" s="1"/>
  <c r="S15" i="99" s="1"/>
  <c r="F16" i="98"/>
  <c r="I16" i="98" s="1"/>
  <c r="S14" i="97"/>
  <c r="Q17" i="96"/>
  <c r="K18" i="95"/>
  <c r="Q18" i="95" s="1"/>
  <c r="P18" i="95"/>
  <c r="E18" i="94"/>
  <c r="H18" i="94" s="1"/>
  <c r="P17" i="94"/>
  <c r="I16" i="92"/>
  <c r="K15" i="91"/>
  <c r="L15" i="91" s="1"/>
  <c r="Q15" i="90"/>
  <c r="R15" i="90" s="1"/>
  <c r="S15" i="90" s="1"/>
  <c r="F14" i="82"/>
  <c r="I14" i="82" s="1"/>
  <c r="K14" i="81"/>
  <c r="L14" i="81" s="1"/>
  <c r="Q14" i="81"/>
  <c r="F15" i="80"/>
  <c r="I15" i="80" s="1"/>
  <c r="J31" i="79"/>
  <c r="L31" i="79" s="1"/>
  <c r="J32" i="74"/>
  <c r="L32" i="74" s="1"/>
  <c r="P27" i="72"/>
  <c r="F13" i="71"/>
  <c r="I13" i="71" s="1"/>
  <c r="Q20" i="117" l="1"/>
  <c r="F21" i="117"/>
  <c r="I21" i="117" s="1"/>
  <c r="K20" i="115"/>
  <c r="L20" i="115" s="1"/>
  <c r="S20" i="115" s="1"/>
  <c r="U20" i="115"/>
  <c r="F22" i="113"/>
  <c r="I22" i="113" s="1"/>
  <c r="J18" i="112"/>
  <c r="U18" i="112" s="1"/>
  <c r="K21" i="111"/>
  <c r="L21" i="111" s="1"/>
  <c r="U21" i="111"/>
  <c r="J20" i="110"/>
  <c r="K19" i="108"/>
  <c r="L19" i="108" s="1"/>
  <c r="U19" i="108"/>
  <c r="F18" i="106"/>
  <c r="I18" i="106" s="1"/>
  <c r="J18" i="106" s="1"/>
  <c r="K18" i="106" s="1"/>
  <c r="L18" i="106" s="1"/>
  <c r="S18" i="106" s="1"/>
  <c r="F19" i="105"/>
  <c r="I19" i="105" s="1"/>
  <c r="J19" i="105" s="1"/>
  <c r="K19" i="105" s="1"/>
  <c r="L19" i="105" s="1"/>
  <c r="S19" i="105" s="1"/>
  <c r="Q18" i="105"/>
  <c r="K17" i="104"/>
  <c r="L17" i="104" s="1"/>
  <c r="U17" i="104"/>
  <c r="Q18" i="103"/>
  <c r="R18" i="103" s="1"/>
  <c r="S18" i="103" s="1"/>
  <c r="S16" i="102"/>
  <c r="F16" i="99"/>
  <c r="I16" i="99" s="1"/>
  <c r="J16" i="98"/>
  <c r="F15" i="97"/>
  <c r="I15" i="97" s="1"/>
  <c r="P17" i="96"/>
  <c r="E18" i="96"/>
  <c r="H18" i="96" s="1"/>
  <c r="E19" i="95"/>
  <c r="H19" i="95" s="1"/>
  <c r="I18" i="94"/>
  <c r="S18" i="94" s="1"/>
  <c r="J16" i="92"/>
  <c r="Q15" i="91"/>
  <c r="F16" i="90"/>
  <c r="I16" i="90" s="1"/>
  <c r="J14" i="82"/>
  <c r="R14" i="81"/>
  <c r="S14" i="81" s="1"/>
  <c r="J15" i="80"/>
  <c r="P31" i="79"/>
  <c r="J32" i="79"/>
  <c r="L32" i="79" s="1"/>
  <c r="P32" i="74"/>
  <c r="J28" i="72"/>
  <c r="L28" i="72" s="1"/>
  <c r="J13" i="71"/>
  <c r="J21" i="117" l="1"/>
  <c r="Q20" i="115"/>
  <c r="F21" i="115"/>
  <c r="I21" i="115" s="1"/>
  <c r="J22" i="113"/>
  <c r="K18" i="112"/>
  <c r="L18" i="112" s="1"/>
  <c r="Q21" i="111"/>
  <c r="R21" i="111" s="1"/>
  <c r="S21" i="111" s="1"/>
  <c r="K20" i="110"/>
  <c r="L20" i="110" s="1"/>
  <c r="U20" i="110"/>
  <c r="Q19" i="108"/>
  <c r="R19" i="108" s="1"/>
  <c r="S19" i="108" s="1"/>
  <c r="F19" i="106"/>
  <c r="I19" i="106" s="1"/>
  <c r="J19" i="106" s="1"/>
  <c r="Q18" i="106"/>
  <c r="F20" i="105"/>
  <c r="I20" i="105" s="1"/>
  <c r="Q19" i="105"/>
  <c r="Q17" i="104"/>
  <c r="F19" i="103"/>
  <c r="I19" i="103" s="1"/>
  <c r="F17" i="102"/>
  <c r="I17" i="102" s="1"/>
  <c r="J16" i="99"/>
  <c r="K16" i="98"/>
  <c r="L16" i="98" s="1"/>
  <c r="U16" i="98"/>
  <c r="J15" i="97"/>
  <c r="U15" i="97" s="1"/>
  <c r="I18" i="96"/>
  <c r="S18" i="96" s="1"/>
  <c r="I19" i="95"/>
  <c r="J18" i="94"/>
  <c r="K18" i="94" s="1"/>
  <c r="Q18" i="94" s="1"/>
  <c r="E19" i="94" s="1"/>
  <c r="H19" i="94" s="1"/>
  <c r="K16" i="92"/>
  <c r="L16" i="92" s="1"/>
  <c r="S16" i="92" s="1"/>
  <c r="F17" i="92" s="1"/>
  <c r="U16" i="92"/>
  <c r="R15" i="91"/>
  <c r="S15" i="91" s="1"/>
  <c r="J16" i="90"/>
  <c r="U16" i="90" s="1"/>
  <c r="K14" i="82"/>
  <c r="L14" i="82" s="1"/>
  <c r="Q14" i="82"/>
  <c r="U14" i="82"/>
  <c r="F15" i="81"/>
  <c r="I15" i="81" s="1"/>
  <c r="K15" i="80"/>
  <c r="L15" i="80" s="1"/>
  <c r="U15" i="80"/>
  <c r="P32" i="79"/>
  <c r="J33" i="79"/>
  <c r="L33" i="79" s="1"/>
  <c r="J33" i="74"/>
  <c r="L33" i="74" s="1"/>
  <c r="P28" i="72"/>
  <c r="K13" i="71"/>
  <c r="L13" i="71" s="1"/>
  <c r="U13" i="71"/>
  <c r="K21" i="117" l="1"/>
  <c r="L21" i="117" s="1"/>
  <c r="S21" i="117" s="1"/>
  <c r="U21" i="117"/>
  <c r="J21" i="115"/>
  <c r="K22" i="113"/>
  <c r="L22" i="113" s="1"/>
  <c r="U22" i="113"/>
  <c r="Q18" i="112"/>
  <c r="R18" i="112" s="1"/>
  <c r="S18" i="112" s="1"/>
  <c r="F22" i="111"/>
  <c r="I22" i="111" s="1"/>
  <c r="Q20" i="110"/>
  <c r="R20" i="110" s="1"/>
  <c r="S20" i="110" s="1"/>
  <c r="F20" i="108"/>
  <c r="I20" i="108" s="1"/>
  <c r="K19" i="106"/>
  <c r="L19" i="106" s="1"/>
  <c r="S19" i="106" s="1"/>
  <c r="Q20" i="105"/>
  <c r="J20" i="105"/>
  <c r="K20" i="105" s="1"/>
  <c r="L20" i="105" s="1"/>
  <c r="R17" i="104"/>
  <c r="S17" i="104" s="1"/>
  <c r="J19" i="103"/>
  <c r="J17" i="102"/>
  <c r="K16" i="99"/>
  <c r="L16" i="99" s="1"/>
  <c r="U16" i="99"/>
  <c r="Q16" i="98"/>
  <c r="R16" i="98" s="1"/>
  <c r="S16" i="98" s="1"/>
  <c r="K15" i="97"/>
  <c r="L15" i="97" s="1"/>
  <c r="Q18" i="96"/>
  <c r="I19" i="94"/>
  <c r="S19" i="94" s="1"/>
  <c r="P19" i="95"/>
  <c r="J19" i="95"/>
  <c r="K19" i="95" s="1"/>
  <c r="Q19" i="95" s="1"/>
  <c r="S19" i="95"/>
  <c r="P18" i="94"/>
  <c r="I17" i="92"/>
  <c r="Q16" i="92"/>
  <c r="F16" i="91"/>
  <c r="I16" i="91" s="1"/>
  <c r="F17" i="91"/>
  <c r="K16" i="90"/>
  <c r="L16" i="90" s="1"/>
  <c r="J28" i="85"/>
  <c r="L28" i="85"/>
  <c r="R14" i="82"/>
  <c r="S14" i="82"/>
  <c r="J15" i="81"/>
  <c r="U15" i="81" s="1"/>
  <c r="Q15" i="80"/>
  <c r="R15" i="80" s="1"/>
  <c r="S15" i="80" s="1"/>
  <c r="P33" i="79"/>
  <c r="J34" i="79" s="1"/>
  <c r="L34" i="79" s="1"/>
  <c r="P33" i="74"/>
  <c r="J29" i="72"/>
  <c r="L29" i="72" s="1"/>
  <c r="Q13" i="71"/>
  <c r="R13" i="71" s="1"/>
  <c r="S13" i="71" s="1"/>
  <c r="Q21" i="117" l="1"/>
  <c r="F22" i="117"/>
  <c r="I22" i="117" s="1"/>
  <c r="K21" i="115"/>
  <c r="L21" i="115" s="1"/>
  <c r="S21" i="115" s="1"/>
  <c r="U21" i="115"/>
  <c r="Q22" i="113"/>
  <c r="R22" i="113" s="1"/>
  <c r="S22" i="113" s="1"/>
  <c r="F19" i="112"/>
  <c r="I19" i="112" s="1"/>
  <c r="J22" i="111"/>
  <c r="F21" i="110"/>
  <c r="I21" i="110" s="1"/>
  <c r="J20" i="108"/>
  <c r="U20" i="108" s="1"/>
  <c r="F20" i="106"/>
  <c r="I20" i="106" s="1"/>
  <c r="Q19" i="106"/>
  <c r="S20" i="105"/>
  <c r="U20" i="105"/>
  <c r="R20" i="105"/>
  <c r="K19" i="103"/>
  <c r="L19" i="103" s="1"/>
  <c r="U19" i="103"/>
  <c r="K17" i="102"/>
  <c r="L17" i="102" s="1"/>
  <c r="U17" i="102"/>
  <c r="Q16" i="99"/>
  <c r="R16" i="99" s="1"/>
  <c r="S16" i="99" s="1"/>
  <c r="F17" i="98"/>
  <c r="I17" i="98" s="1"/>
  <c r="Q15" i="97"/>
  <c r="R15" i="97" s="1"/>
  <c r="S15" i="97" s="1"/>
  <c r="E19" i="96"/>
  <c r="H19" i="96" s="1"/>
  <c r="P18" i="96"/>
  <c r="J19" i="94"/>
  <c r="K19" i="94" s="1"/>
  <c r="Q19" i="94" s="1"/>
  <c r="E20" i="94" s="1"/>
  <c r="H20" i="94" s="1"/>
  <c r="E20" i="95"/>
  <c r="H20" i="95" s="1"/>
  <c r="J17" i="92"/>
  <c r="K17" i="92" s="1"/>
  <c r="L17" i="92" s="1"/>
  <c r="U17" i="92"/>
  <c r="J16" i="91"/>
  <c r="Q16" i="90"/>
  <c r="R16" i="90" s="1"/>
  <c r="S16" i="90" s="1"/>
  <c r="F15" i="82"/>
  <c r="I15" i="82" s="1"/>
  <c r="K15" i="81"/>
  <c r="L15" i="81" s="1"/>
  <c r="Q15" i="81"/>
  <c r="F16" i="80"/>
  <c r="I16" i="80" s="1"/>
  <c r="P34" i="79"/>
  <c r="J35" i="79" s="1"/>
  <c r="L35" i="79" s="1"/>
  <c r="J34" i="74"/>
  <c r="K34" i="74" s="1"/>
  <c r="Q34" i="74" s="1"/>
  <c r="P29" i="72"/>
  <c r="F14" i="71"/>
  <c r="I14" i="71" s="1"/>
  <c r="J22" i="117" l="1"/>
  <c r="Q21" i="115"/>
  <c r="F22" i="115"/>
  <c r="I22" i="115" s="1"/>
  <c r="F23" i="113"/>
  <c r="I23" i="113" s="1"/>
  <c r="J19" i="112"/>
  <c r="K22" i="111"/>
  <c r="L22" i="111" s="1"/>
  <c r="U22" i="111"/>
  <c r="J21" i="110"/>
  <c r="K20" i="108"/>
  <c r="L20" i="108" s="1"/>
  <c r="J20" i="106"/>
  <c r="K20" i="106" s="1"/>
  <c r="L20" i="106" s="1"/>
  <c r="U20" i="106"/>
  <c r="F21" i="105"/>
  <c r="I21" i="105" s="1"/>
  <c r="Q19" i="103"/>
  <c r="R19" i="103"/>
  <c r="S19" i="103" s="1"/>
  <c r="Q17" i="102"/>
  <c r="R17" i="102" s="1"/>
  <c r="F17" i="99"/>
  <c r="I17" i="99" s="1"/>
  <c r="J17" i="98"/>
  <c r="F16" i="97"/>
  <c r="I16" i="97" s="1"/>
  <c r="I19" i="96"/>
  <c r="S19" i="96" s="1"/>
  <c r="I20" i="94"/>
  <c r="S20" i="94" s="1"/>
  <c r="P19" i="94"/>
  <c r="I20" i="95"/>
  <c r="Q17" i="92"/>
  <c r="K16" i="91"/>
  <c r="L16" i="91" s="1"/>
  <c r="S16" i="91" s="1"/>
  <c r="Q16" i="91"/>
  <c r="U16" i="91"/>
  <c r="I17" i="91" s="1"/>
  <c r="F17" i="90"/>
  <c r="I17" i="90" s="1"/>
  <c r="J15" i="82"/>
  <c r="R15" i="81"/>
  <c r="S15" i="81" s="1"/>
  <c r="J16" i="80"/>
  <c r="P35" i="79"/>
  <c r="J36" i="79" s="1"/>
  <c r="L36" i="79" s="1"/>
  <c r="P34" i="74"/>
  <c r="E35" i="74"/>
  <c r="H35" i="74" s="1"/>
  <c r="J30" i="72"/>
  <c r="L30" i="72" s="1"/>
  <c r="J14" i="71"/>
  <c r="K22" i="117" l="1"/>
  <c r="L22" i="117" s="1"/>
  <c r="S22" i="117" s="1"/>
  <c r="U22" i="117"/>
  <c r="J22" i="115"/>
  <c r="U22" i="115" s="1"/>
  <c r="J23" i="113"/>
  <c r="K19" i="112"/>
  <c r="L19" i="112" s="1"/>
  <c r="U19" i="112"/>
  <c r="Q22" i="111"/>
  <c r="R22" i="111" s="1"/>
  <c r="S22" i="111" s="1"/>
  <c r="K21" i="110"/>
  <c r="L21" i="110" s="1"/>
  <c r="U21" i="110"/>
  <c r="Q20" i="108"/>
  <c r="Q20" i="106"/>
  <c r="U21" i="105"/>
  <c r="J21" i="105"/>
  <c r="U20" i="104"/>
  <c r="F20" i="103"/>
  <c r="I20" i="103" s="1"/>
  <c r="S17" i="102"/>
  <c r="J17" i="99"/>
  <c r="K17" i="98"/>
  <c r="L17" i="98" s="1"/>
  <c r="U17" i="98"/>
  <c r="J16" i="97"/>
  <c r="Q19" i="96"/>
  <c r="J20" i="94"/>
  <c r="K20" i="94" s="1"/>
  <c r="Q20" i="94" s="1"/>
  <c r="E21" i="94" s="1"/>
  <c r="H21" i="94" s="1"/>
  <c r="P20" i="95"/>
  <c r="J20" i="95"/>
  <c r="K20" i="95" s="1"/>
  <c r="Q20" i="95" s="1"/>
  <c r="S20" i="95"/>
  <c r="R17" i="92"/>
  <c r="S17" i="92" s="1"/>
  <c r="F18" i="92" s="1"/>
  <c r="I18" i="92" s="1"/>
  <c r="J17" i="91"/>
  <c r="U17" i="91" s="1"/>
  <c r="J17" i="90"/>
  <c r="U17" i="90" s="1"/>
  <c r="K15" i="82"/>
  <c r="L15" i="82" s="1"/>
  <c r="Q15" i="82"/>
  <c r="U15" i="82"/>
  <c r="F16" i="81"/>
  <c r="I16" i="81" s="1"/>
  <c r="K16" i="80"/>
  <c r="L16" i="80" s="1"/>
  <c r="U16" i="80"/>
  <c r="P36" i="79"/>
  <c r="J37" i="79" s="1"/>
  <c r="L37" i="79" s="1"/>
  <c r="I35" i="74"/>
  <c r="S35" i="74" s="1"/>
  <c r="P30" i="72"/>
  <c r="K14" i="71"/>
  <c r="L14" i="71" s="1"/>
  <c r="U14" i="71"/>
  <c r="Q22" i="117" l="1"/>
  <c r="F23" i="117"/>
  <c r="I23" i="117" s="1"/>
  <c r="K22" i="115"/>
  <c r="L22" i="115" s="1"/>
  <c r="S22" i="115" s="1"/>
  <c r="K23" i="113"/>
  <c r="L23" i="113" s="1"/>
  <c r="U23" i="113"/>
  <c r="Q19" i="112"/>
  <c r="R19" i="112" s="1"/>
  <c r="F23" i="111"/>
  <c r="I23" i="111" s="1"/>
  <c r="Q21" i="110"/>
  <c r="R21" i="110" s="1"/>
  <c r="S21" i="110" s="1"/>
  <c r="R20" i="108"/>
  <c r="S20" i="108" s="1"/>
  <c r="R20" i="106"/>
  <c r="S20" i="106" s="1"/>
  <c r="K21" i="105"/>
  <c r="L21" i="105" s="1"/>
  <c r="J20" i="103"/>
  <c r="F18" i="102"/>
  <c r="I18" i="102" s="1"/>
  <c r="K17" i="99"/>
  <c r="L17" i="99" s="1"/>
  <c r="U17" i="99"/>
  <c r="Q17" i="98"/>
  <c r="R17" i="98"/>
  <c r="S17" i="98" s="1"/>
  <c r="K16" i="97"/>
  <c r="L16" i="97" s="1"/>
  <c r="U16" i="97"/>
  <c r="P19" i="96"/>
  <c r="E20" i="96"/>
  <c r="H20" i="96" s="1"/>
  <c r="P20" i="94"/>
  <c r="I21" i="94"/>
  <c r="S21" i="94" s="1"/>
  <c r="E21" i="95"/>
  <c r="H21" i="95" s="1"/>
  <c r="J18" i="92"/>
  <c r="U18" i="92" s="1"/>
  <c r="K17" i="91"/>
  <c r="L17" i="91" s="1"/>
  <c r="K17" i="90"/>
  <c r="L17" i="90" s="1"/>
  <c r="R15" i="82"/>
  <c r="S15" i="82"/>
  <c r="J16" i="81"/>
  <c r="U16" i="81" s="1"/>
  <c r="Q16" i="80"/>
  <c r="R16" i="80" s="1"/>
  <c r="S16" i="80" s="1"/>
  <c r="P37" i="79"/>
  <c r="J38" i="79" s="1"/>
  <c r="L38" i="79" s="1"/>
  <c r="J35" i="74"/>
  <c r="K35" i="74" s="1"/>
  <c r="Q35" i="74" s="1"/>
  <c r="J31" i="72"/>
  <c r="L31" i="72" s="1"/>
  <c r="Q14" i="71"/>
  <c r="R14" i="71"/>
  <c r="S14" i="71" s="1"/>
  <c r="J23" i="117" l="1"/>
  <c r="Q22" i="115"/>
  <c r="F23" i="115"/>
  <c r="I23" i="115" s="1"/>
  <c r="Q23" i="113"/>
  <c r="R23" i="113" s="1"/>
  <c r="S23" i="113" s="1"/>
  <c r="S19" i="112"/>
  <c r="J23" i="111"/>
  <c r="F22" i="110"/>
  <c r="I22" i="110" s="1"/>
  <c r="F21" i="108"/>
  <c r="I21" i="108" s="1"/>
  <c r="F21" i="106"/>
  <c r="I21" i="106" s="1"/>
  <c r="Q21" i="105"/>
  <c r="F21" i="104"/>
  <c r="I21" i="104" s="1"/>
  <c r="K20" i="103"/>
  <c r="L20" i="103" s="1"/>
  <c r="U20" i="103"/>
  <c r="J18" i="102"/>
  <c r="Q17" i="99"/>
  <c r="R17" i="99" s="1"/>
  <c r="S17" i="99" s="1"/>
  <c r="F18" i="98"/>
  <c r="I18" i="98" s="1"/>
  <c r="Q16" i="97"/>
  <c r="R16" i="97" s="1"/>
  <c r="I20" i="96"/>
  <c r="S20" i="96" s="1"/>
  <c r="J21" i="94"/>
  <c r="K21" i="94" s="1"/>
  <c r="Q21" i="94" s="1"/>
  <c r="E22" i="94" s="1"/>
  <c r="H22" i="94" s="1"/>
  <c r="I21" i="95"/>
  <c r="K18" i="92"/>
  <c r="L18" i="92" s="1"/>
  <c r="S18" i="92" s="1"/>
  <c r="F19" i="92" s="1"/>
  <c r="I19" i="92" s="1"/>
  <c r="J19" i="92" s="1"/>
  <c r="Q17" i="91"/>
  <c r="R17" i="91" s="1"/>
  <c r="S17" i="91" s="1"/>
  <c r="F18" i="91" s="1"/>
  <c r="I18" i="91" s="1"/>
  <c r="Q17" i="90"/>
  <c r="R17" i="90" s="1"/>
  <c r="S17" i="90" s="1"/>
  <c r="F16" i="82"/>
  <c r="I16" i="82" s="1"/>
  <c r="K16" i="81"/>
  <c r="L16" i="81" s="1"/>
  <c r="F17" i="80"/>
  <c r="I17" i="80" s="1"/>
  <c r="P38" i="79"/>
  <c r="J39" i="79" s="1"/>
  <c r="K36" i="74"/>
  <c r="E36" i="74"/>
  <c r="H36" i="74" s="1"/>
  <c r="Q36" i="74"/>
  <c r="P35" i="74"/>
  <c r="P31" i="72"/>
  <c r="J32" i="72" s="1"/>
  <c r="F15" i="71"/>
  <c r="I15" i="71" s="1"/>
  <c r="K23" i="117" l="1"/>
  <c r="L23" i="117" s="1"/>
  <c r="S23" i="117" s="1"/>
  <c r="U23" i="117"/>
  <c r="J23" i="115"/>
  <c r="F24" i="113"/>
  <c r="I24" i="113" s="1"/>
  <c r="F20" i="112"/>
  <c r="I20" i="112" s="1"/>
  <c r="K23" i="111"/>
  <c r="L23" i="111" s="1"/>
  <c r="U23" i="111"/>
  <c r="J22" i="110"/>
  <c r="J21" i="108"/>
  <c r="J21" i="106"/>
  <c r="R21" i="105"/>
  <c r="S21" i="105" s="1"/>
  <c r="J21" i="104"/>
  <c r="Q20" i="103"/>
  <c r="R20" i="103" s="1"/>
  <c r="S20" i="103" s="1"/>
  <c r="K18" i="102"/>
  <c r="L18" i="102" s="1"/>
  <c r="U18" i="102"/>
  <c r="F18" i="99"/>
  <c r="I18" i="99" s="1"/>
  <c r="J18" i="98"/>
  <c r="S16" i="97"/>
  <c r="Q20" i="96"/>
  <c r="P21" i="94"/>
  <c r="I22" i="94"/>
  <c r="J22" i="94" s="1"/>
  <c r="K22" i="94" s="1"/>
  <c r="Q22" i="94" s="1"/>
  <c r="E23" i="94" s="1"/>
  <c r="J21" i="95"/>
  <c r="K21" i="95" s="1"/>
  <c r="Q21" i="95" s="1"/>
  <c r="S21" i="95"/>
  <c r="U19" i="92"/>
  <c r="Q18" i="92"/>
  <c r="K19" i="92"/>
  <c r="L19" i="92" s="1"/>
  <c r="J18" i="91"/>
  <c r="U18" i="91" s="1"/>
  <c r="F18" i="90"/>
  <c r="I18" i="90" s="1"/>
  <c r="J16" i="82"/>
  <c r="Q16" i="81"/>
  <c r="R16" i="81" s="1"/>
  <c r="S16" i="81" s="1"/>
  <c r="J17" i="80"/>
  <c r="P39" i="79"/>
  <c r="L39" i="79"/>
  <c r="J36" i="74"/>
  <c r="J37" i="74" s="1"/>
  <c r="I36" i="74"/>
  <c r="S36" i="74" s="1"/>
  <c r="H37" i="74"/>
  <c r="K37" i="74"/>
  <c r="P32" i="72"/>
  <c r="L32" i="72"/>
  <c r="J15" i="71"/>
  <c r="Q23" i="117" l="1"/>
  <c r="F24" i="117"/>
  <c r="I24" i="117" s="1"/>
  <c r="K23" i="115"/>
  <c r="L23" i="115" s="1"/>
  <c r="S23" i="115" s="1"/>
  <c r="U23" i="115"/>
  <c r="J24" i="113"/>
  <c r="J20" i="112"/>
  <c r="Q23" i="111"/>
  <c r="R23" i="111" s="1"/>
  <c r="S23" i="111" s="1"/>
  <c r="K22" i="110"/>
  <c r="L22" i="110" s="1"/>
  <c r="U22" i="110"/>
  <c r="K21" i="108"/>
  <c r="L21" i="108" s="1"/>
  <c r="U21" i="108"/>
  <c r="K21" i="106"/>
  <c r="L21" i="106" s="1"/>
  <c r="U21" i="106"/>
  <c r="F22" i="105"/>
  <c r="I22" i="105" s="1"/>
  <c r="K21" i="104"/>
  <c r="L21" i="104" s="1"/>
  <c r="U21" i="104"/>
  <c r="F21" i="103"/>
  <c r="I21" i="103" s="1"/>
  <c r="Q18" i="102"/>
  <c r="R18" i="102" s="1"/>
  <c r="J18" i="99"/>
  <c r="K18" i="98"/>
  <c r="L18" i="98" s="1"/>
  <c r="U18" i="98"/>
  <c r="F17" i="97"/>
  <c r="I17" i="97" s="1"/>
  <c r="E21" i="96"/>
  <c r="H21" i="96" s="1"/>
  <c r="P20" i="96"/>
  <c r="S22" i="94"/>
  <c r="H23" i="94" s="1"/>
  <c r="P22" i="94"/>
  <c r="E22" i="95"/>
  <c r="H22" i="95" s="1"/>
  <c r="P21" i="95"/>
  <c r="Q19" i="92"/>
  <c r="R19" i="92" s="1"/>
  <c r="S19" i="92" s="1"/>
  <c r="F20" i="92" s="1"/>
  <c r="I20" i="92" s="1"/>
  <c r="J20" i="92" s="1"/>
  <c r="U20" i="92" s="1"/>
  <c r="K18" i="91"/>
  <c r="L18" i="91" s="1"/>
  <c r="J18" i="90"/>
  <c r="U18" i="90" s="1"/>
  <c r="K16" i="82"/>
  <c r="L16" i="82" s="1"/>
  <c r="Q16" i="82"/>
  <c r="U16" i="82"/>
  <c r="F17" i="81"/>
  <c r="I17" i="81" s="1"/>
  <c r="K17" i="80"/>
  <c r="L17" i="80" s="1"/>
  <c r="U17" i="80"/>
  <c r="J40" i="79"/>
  <c r="L40" i="79" s="1"/>
  <c r="L36" i="74"/>
  <c r="P36" i="74"/>
  <c r="K15" i="71"/>
  <c r="L15" i="71" s="1"/>
  <c r="U15" i="71"/>
  <c r="J24" i="117" l="1"/>
  <c r="Q23" i="115"/>
  <c r="F24" i="115"/>
  <c r="I24" i="115" s="1"/>
  <c r="K24" i="113"/>
  <c r="L24" i="113" s="1"/>
  <c r="U24" i="113"/>
  <c r="K20" i="112"/>
  <c r="L20" i="112" s="1"/>
  <c r="U20" i="112"/>
  <c r="F24" i="111"/>
  <c r="I24" i="111" s="1"/>
  <c r="Q22" i="110"/>
  <c r="R22" i="110" s="1"/>
  <c r="S22" i="110" s="1"/>
  <c r="Q21" i="108"/>
  <c r="R21" i="108" s="1"/>
  <c r="S21" i="108" s="1"/>
  <c r="Q21" i="106"/>
  <c r="U22" i="105"/>
  <c r="J22" i="105"/>
  <c r="Q21" i="104"/>
  <c r="R21" i="104"/>
  <c r="S21" i="104" s="1"/>
  <c r="J21" i="103"/>
  <c r="S18" i="102"/>
  <c r="K18" i="99"/>
  <c r="L18" i="99" s="1"/>
  <c r="U18" i="99"/>
  <c r="Q18" i="98"/>
  <c r="R18" i="98"/>
  <c r="S18" i="98" s="1"/>
  <c r="J17" i="97"/>
  <c r="I21" i="96"/>
  <c r="S21" i="96" s="1"/>
  <c r="I23" i="94"/>
  <c r="J23" i="94" s="1"/>
  <c r="K23" i="94" s="1"/>
  <c r="Q23" i="94" s="1"/>
  <c r="E24" i="94" s="1"/>
  <c r="I22" i="95"/>
  <c r="J22" i="95" s="1"/>
  <c r="S22" i="95"/>
  <c r="K20" i="92"/>
  <c r="L20" i="92" s="1"/>
  <c r="Q18" i="91"/>
  <c r="K18" i="90"/>
  <c r="L18" i="90" s="1"/>
  <c r="R16" i="82"/>
  <c r="S16" i="82"/>
  <c r="J17" i="81"/>
  <c r="U17" i="81" s="1"/>
  <c r="Q17" i="80"/>
  <c r="P40" i="79"/>
  <c r="L37" i="74"/>
  <c r="Q15" i="71"/>
  <c r="R15" i="71" s="1"/>
  <c r="S15" i="71" s="1"/>
  <c r="K24" i="117" l="1"/>
  <c r="L24" i="117" s="1"/>
  <c r="S24" i="117" s="1"/>
  <c r="U24" i="117"/>
  <c r="J24" i="115"/>
  <c r="Q24" i="113"/>
  <c r="Q20" i="112"/>
  <c r="R20" i="112" s="1"/>
  <c r="S20" i="112" s="1"/>
  <c r="J24" i="111"/>
  <c r="F23" i="110"/>
  <c r="I23" i="110" s="1"/>
  <c r="F22" i="108"/>
  <c r="I22" i="108" s="1"/>
  <c r="R21" i="106"/>
  <c r="S21" i="106" s="1"/>
  <c r="K22" i="105"/>
  <c r="L22" i="105" s="1"/>
  <c r="F22" i="104"/>
  <c r="I22" i="104" s="1"/>
  <c r="K21" i="103"/>
  <c r="L21" i="103" s="1"/>
  <c r="U21" i="103"/>
  <c r="F19" i="102"/>
  <c r="I19" i="102" s="1"/>
  <c r="Q18" i="99"/>
  <c r="R18" i="99" s="1"/>
  <c r="S18" i="99" s="1"/>
  <c r="F19" i="98"/>
  <c r="I19" i="98" s="1"/>
  <c r="K17" i="97"/>
  <c r="L17" i="97" s="1"/>
  <c r="U17" i="97"/>
  <c r="Q21" i="96"/>
  <c r="P23" i="94"/>
  <c r="S23" i="94"/>
  <c r="H24" i="94" s="1"/>
  <c r="K22" i="95"/>
  <c r="Q22" i="95" s="1"/>
  <c r="P22" i="95"/>
  <c r="Q20" i="92"/>
  <c r="R20" i="92" s="1"/>
  <c r="S20" i="92" s="1"/>
  <c r="F21" i="92" s="1"/>
  <c r="I21" i="92" s="1"/>
  <c r="J21" i="92" s="1"/>
  <c r="R18" i="91"/>
  <c r="S18" i="91" s="1"/>
  <c r="Q18" i="90"/>
  <c r="R18" i="90" s="1"/>
  <c r="F17" i="82"/>
  <c r="I17" i="82" s="1"/>
  <c r="K17" i="81"/>
  <c r="L17" i="81" s="1"/>
  <c r="R17" i="80"/>
  <c r="S17" i="80" s="1"/>
  <c r="J41" i="79"/>
  <c r="L41" i="79" s="1"/>
  <c r="F16" i="71"/>
  <c r="I16" i="71" s="1"/>
  <c r="Q24" i="117" l="1"/>
  <c r="F25" i="117"/>
  <c r="I25" i="117" s="1"/>
  <c r="K24" i="115"/>
  <c r="L24" i="115" s="1"/>
  <c r="S24" i="115" s="1"/>
  <c r="U24" i="115"/>
  <c r="R24" i="113"/>
  <c r="S24" i="113" s="1"/>
  <c r="F21" i="112"/>
  <c r="I21" i="112" s="1"/>
  <c r="K24" i="111"/>
  <c r="L24" i="111" s="1"/>
  <c r="U24" i="111"/>
  <c r="J23" i="110"/>
  <c r="J22" i="108"/>
  <c r="F22" i="106"/>
  <c r="I22" i="106" s="1"/>
  <c r="Q22" i="105"/>
  <c r="J22" i="104"/>
  <c r="Q21" i="103"/>
  <c r="R21" i="103"/>
  <c r="S21" i="103" s="1"/>
  <c r="J19" i="102"/>
  <c r="F19" i="99"/>
  <c r="I19" i="99" s="1"/>
  <c r="J19" i="98"/>
  <c r="Q17" i="97"/>
  <c r="R17" i="97" s="1"/>
  <c r="S17" i="97" s="1"/>
  <c r="P21" i="96"/>
  <c r="E22" i="96"/>
  <c r="H22" i="96" s="1"/>
  <c r="I24" i="94"/>
  <c r="S24" i="94" s="1"/>
  <c r="J24" i="94"/>
  <c r="K24" i="94" s="1"/>
  <c r="Q24" i="94" s="1"/>
  <c r="E25" i="94" s="1"/>
  <c r="E23" i="95"/>
  <c r="H23" i="95" s="1"/>
  <c r="K21" i="92"/>
  <c r="L21" i="92" s="1"/>
  <c r="U21" i="92"/>
  <c r="F19" i="91"/>
  <c r="I19" i="91" s="1"/>
  <c r="S18" i="90"/>
  <c r="J17" i="82"/>
  <c r="Q17" i="81"/>
  <c r="F18" i="80"/>
  <c r="I18" i="80" s="1"/>
  <c r="P41" i="79"/>
  <c r="J16" i="71"/>
  <c r="J25" i="117" l="1"/>
  <c r="F25" i="115"/>
  <c r="I25" i="115" s="1"/>
  <c r="Q24" i="115"/>
  <c r="F25" i="113"/>
  <c r="I25" i="113" s="1"/>
  <c r="J21" i="112"/>
  <c r="Q24" i="111"/>
  <c r="R24" i="111" s="1"/>
  <c r="S24" i="111" s="1"/>
  <c r="K23" i="110"/>
  <c r="L23" i="110" s="1"/>
  <c r="U23" i="110"/>
  <c r="K22" i="108"/>
  <c r="L22" i="108" s="1"/>
  <c r="U22" i="108"/>
  <c r="J22" i="106"/>
  <c r="R22" i="105"/>
  <c r="S22" i="105" s="1"/>
  <c r="K22" i="104"/>
  <c r="L22" i="104" s="1"/>
  <c r="Q22" i="104"/>
  <c r="U22" i="104"/>
  <c r="F22" i="103"/>
  <c r="I22" i="103" s="1"/>
  <c r="K19" i="102"/>
  <c r="L19" i="102" s="1"/>
  <c r="U19" i="102"/>
  <c r="J19" i="99"/>
  <c r="K19" i="98"/>
  <c r="L19" i="98" s="1"/>
  <c r="U19" i="98"/>
  <c r="F18" i="97"/>
  <c r="I18" i="97" s="1"/>
  <c r="I22" i="96"/>
  <c r="H25" i="94"/>
  <c r="P24" i="94"/>
  <c r="S23" i="95"/>
  <c r="I23" i="95"/>
  <c r="Q21" i="92"/>
  <c r="J19" i="91"/>
  <c r="F19" i="90"/>
  <c r="I19" i="90" s="1"/>
  <c r="K17" i="82"/>
  <c r="L17" i="82" s="1"/>
  <c r="Q17" i="82"/>
  <c r="U17" i="82"/>
  <c r="R17" i="81"/>
  <c r="S17" i="81" s="1"/>
  <c r="J18" i="80"/>
  <c r="K16" i="71"/>
  <c r="L16" i="71" s="1"/>
  <c r="U16" i="71"/>
  <c r="K25" i="117" l="1"/>
  <c r="L25" i="117" s="1"/>
  <c r="S25" i="117" s="1"/>
  <c r="U25" i="117"/>
  <c r="J25" i="115"/>
  <c r="K25" i="115" s="1"/>
  <c r="L25" i="115" s="1"/>
  <c r="S25" i="115" s="1"/>
  <c r="J25" i="113"/>
  <c r="K21" i="112"/>
  <c r="L21" i="112" s="1"/>
  <c r="U21" i="112"/>
  <c r="F25" i="111"/>
  <c r="I25" i="111" s="1"/>
  <c r="Q23" i="110"/>
  <c r="R23" i="110" s="1"/>
  <c r="S23" i="110" s="1"/>
  <c r="Q22" i="108"/>
  <c r="R22" i="108" s="1"/>
  <c r="S22" i="108" s="1"/>
  <c r="K22" i="106"/>
  <c r="L22" i="106" s="1"/>
  <c r="U22" i="106"/>
  <c r="F23" i="105"/>
  <c r="I23" i="105" s="1"/>
  <c r="R22" i="104"/>
  <c r="J22" i="103"/>
  <c r="Q19" i="102"/>
  <c r="R19" i="102" s="1"/>
  <c r="K19" i="99"/>
  <c r="L19" i="99" s="1"/>
  <c r="U19" i="99"/>
  <c r="Q19" i="98"/>
  <c r="R19" i="98" s="1"/>
  <c r="S19" i="98" s="1"/>
  <c r="J18" i="97"/>
  <c r="U18" i="97" s="1"/>
  <c r="Q22" i="96"/>
  <c r="S22" i="96"/>
  <c r="I25" i="94"/>
  <c r="J25" i="94" s="1"/>
  <c r="K25" i="94" s="1"/>
  <c r="Q25" i="94" s="1"/>
  <c r="E26" i="94" s="1"/>
  <c r="J23" i="95"/>
  <c r="K23" i="95" s="1"/>
  <c r="Q23" i="95" s="1"/>
  <c r="R21" i="92"/>
  <c r="S21" i="92" s="1"/>
  <c r="K19" i="91"/>
  <c r="L19" i="91" s="1"/>
  <c r="U19" i="91"/>
  <c r="J19" i="90"/>
  <c r="U19" i="90" s="1"/>
  <c r="R17" i="82"/>
  <c r="S17" i="82"/>
  <c r="F18" i="81"/>
  <c r="I18" i="81" s="1"/>
  <c r="K18" i="80"/>
  <c r="L18" i="80" s="1"/>
  <c r="U18" i="80"/>
  <c r="Q16" i="71"/>
  <c r="R16" i="71" s="1"/>
  <c r="S16" i="71" s="1"/>
  <c r="Q25" i="117" l="1"/>
  <c r="F26" i="117"/>
  <c r="I26" i="117" s="1"/>
  <c r="U25" i="115"/>
  <c r="F26" i="115"/>
  <c r="Q25" i="115"/>
  <c r="K25" i="113"/>
  <c r="L25" i="113" s="1"/>
  <c r="U25" i="113"/>
  <c r="Q21" i="112"/>
  <c r="R21" i="112" s="1"/>
  <c r="J25" i="111"/>
  <c r="F24" i="110"/>
  <c r="I24" i="110" s="1"/>
  <c r="F23" i="108"/>
  <c r="I23" i="108" s="1"/>
  <c r="Q22" i="106"/>
  <c r="U23" i="105"/>
  <c r="J23" i="105"/>
  <c r="S22" i="104"/>
  <c r="K22" i="103"/>
  <c r="L22" i="103" s="1"/>
  <c r="U22" i="103"/>
  <c r="S19" i="102"/>
  <c r="Q19" i="99"/>
  <c r="R19" i="99" s="1"/>
  <c r="S19" i="99" s="1"/>
  <c r="F20" i="98"/>
  <c r="I20" i="98" s="1"/>
  <c r="K18" i="97"/>
  <c r="L18" i="97" s="1"/>
  <c r="E23" i="96"/>
  <c r="H23" i="96" s="1"/>
  <c r="P22" i="96"/>
  <c r="S25" i="94"/>
  <c r="H26" i="94" s="1"/>
  <c r="P25" i="94"/>
  <c r="E24" i="95"/>
  <c r="H24" i="95" s="1"/>
  <c r="P23" i="95"/>
  <c r="F22" i="92"/>
  <c r="I22" i="92" s="1"/>
  <c r="J22" i="92" s="1"/>
  <c r="K22" i="92" s="1"/>
  <c r="L22" i="92" s="1"/>
  <c r="Q19" i="91"/>
  <c r="K19" i="90"/>
  <c r="L19" i="90" s="1"/>
  <c r="F18" i="82"/>
  <c r="I18" i="82" s="1"/>
  <c r="J18" i="81"/>
  <c r="U18" i="81" s="1"/>
  <c r="Q18" i="80"/>
  <c r="R18" i="80"/>
  <c r="S18" i="80" s="1"/>
  <c r="F17" i="71"/>
  <c r="I17" i="71" s="1"/>
  <c r="J26" i="117" l="1"/>
  <c r="I26" i="115"/>
  <c r="J26" i="115" s="1"/>
  <c r="K26" i="115" s="1"/>
  <c r="L26" i="115" s="1"/>
  <c r="S26" i="115" s="1"/>
  <c r="Q25" i="113"/>
  <c r="R25" i="113" s="1"/>
  <c r="S25" i="113" s="1"/>
  <c r="S21" i="112"/>
  <c r="K25" i="111"/>
  <c r="L25" i="111" s="1"/>
  <c r="U25" i="111"/>
  <c r="J24" i="110"/>
  <c r="J23" i="108"/>
  <c r="R22" i="106"/>
  <c r="S22" i="106" s="1"/>
  <c r="K23" i="105"/>
  <c r="L23" i="105" s="1"/>
  <c r="F23" i="104"/>
  <c r="I23" i="104" s="1"/>
  <c r="Q22" i="103"/>
  <c r="R22" i="103" s="1"/>
  <c r="S22" i="103" s="1"/>
  <c r="F20" i="102"/>
  <c r="I20" i="102" s="1"/>
  <c r="F20" i="99"/>
  <c r="I20" i="99" s="1"/>
  <c r="J20" i="98"/>
  <c r="Q18" i="97"/>
  <c r="R18" i="97" s="1"/>
  <c r="I23" i="96"/>
  <c r="S23" i="96" s="1"/>
  <c r="I26" i="94"/>
  <c r="S26" i="94" s="1"/>
  <c r="I24" i="95"/>
  <c r="Q22" i="92"/>
  <c r="R22" i="92" s="1"/>
  <c r="S22" i="92" s="1"/>
  <c r="R19" i="91"/>
  <c r="S19" i="91" s="1"/>
  <c r="Q19" i="90"/>
  <c r="R19" i="90" s="1"/>
  <c r="S19" i="90" s="1"/>
  <c r="J18" i="82"/>
  <c r="K18" i="81"/>
  <c r="L18" i="81" s="1"/>
  <c r="F19" i="80"/>
  <c r="I19" i="80" s="1"/>
  <c r="J17" i="71"/>
  <c r="K26" i="117" l="1"/>
  <c r="L26" i="117" s="1"/>
  <c r="S26" i="117" s="1"/>
  <c r="U26" i="117"/>
  <c r="U26" i="115"/>
  <c r="F27" i="115"/>
  <c r="Q26" i="115"/>
  <c r="F26" i="113"/>
  <c r="I26" i="113" s="1"/>
  <c r="F22" i="112"/>
  <c r="I22" i="112" s="1"/>
  <c r="Q25" i="111"/>
  <c r="R25" i="111" s="1"/>
  <c r="S25" i="111" s="1"/>
  <c r="K24" i="110"/>
  <c r="L24" i="110" s="1"/>
  <c r="U24" i="110"/>
  <c r="K23" i="108"/>
  <c r="L23" i="108" s="1"/>
  <c r="U23" i="108"/>
  <c r="F23" i="106"/>
  <c r="I23" i="106" s="1"/>
  <c r="Q23" i="105"/>
  <c r="J23" i="104"/>
  <c r="F23" i="103"/>
  <c r="I23" i="103" s="1"/>
  <c r="J20" i="102"/>
  <c r="U20" i="102" s="1"/>
  <c r="J20" i="99"/>
  <c r="K20" i="98"/>
  <c r="L20" i="98" s="1"/>
  <c r="U20" i="98"/>
  <c r="S18" i="97"/>
  <c r="Q23" i="96"/>
  <c r="J26" i="94"/>
  <c r="K26" i="94" s="1"/>
  <c r="Q26" i="94" s="1"/>
  <c r="K27" i="94" s="1"/>
  <c r="J24" i="95"/>
  <c r="K24" i="95" s="1"/>
  <c r="Q24" i="95" s="1"/>
  <c r="S24" i="95"/>
  <c r="F20" i="91"/>
  <c r="I20" i="91" s="1"/>
  <c r="F20" i="90"/>
  <c r="I20" i="90" s="1"/>
  <c r="K18" i="82"/>
  <c r="L18" i="82" s="1"/>
  <c r="Q18" i="82"/>
  <c r="U18" i="82"/>
  <c r="Q18" i="81"/>
  <c r="J19" i="80"/>
  <c r="K17" i="71"/>
  <c r="L17" i="71" s="1"/>
  <c r="U17" i="71"/>
  <c r="Q26" i="117" l="1"/>
  <c r="F27" i="117"/>
  <c r="I27" i="117" s="1"/>
  <c r="I27" i="115"/>
  <c r="J27" i="115" s="1"/>
  <c r="K27" i="115" s="1"/>
  <c r="J26" i="113"/>
  <c r="J22" i="112"/>
  <c r="F26" i="111"/>
  <c r="I26" i="111" s="1"/>
  <c r="Q24" i="110"/>
  <c r="R24" i="110" s="1"/>
  <c r="S24" i="110" s="1"/>
  <c r="L25" i="110" s="1"/>
  <c r="Q23" i="108"/>
  <c r="U23" i="106"/>
  <c r="J23" i="106"/>
  <c r="R23" i="105"/>
  <c r="S23" i="105" s="1"/>
  <c r="K23" i="104"/>
  <c r="L23" i="104" s="1"/>
  <c r="U23" i="104"/>
  <c r="J23" i="103"/>
  <c r="K20" i="102"/>
  <c r="L20" i="102" s="1"/>
  <c r="K20" i="99"/>
  <c r="L20" i="99" s="1"/>
  <c r="U20" i="99"/>
  <c r="Q20" i="98"/>
  <c r="R20" i="98"/>
  <c r="S20" i="98" s="1"/>
  <c r="F19" i="97"/>
  <c r="I19" i="97" s="1"/>
  <c r="P23" i="96"/>
  <c r="E24" i="96"/>
  <c r="H24" i="96" s="1"/>
  <c r="Q27" i="94"/>
  <c r="E28" i="94" s="1"/>
  <c r="E27" i="94"/>
  <c r="H27" i="94" s="1"/>
  <c r="I27" i="94" s="1"/>
  <c r="P26" i="94"/>
  <c r="E25" i="95"/>
  <c r="H25" i="95" s="1"/>
  <c r="P24" i="95"/>
  <c r="J20" i="91"/>
  <c r="J20" i="90"/>
  <c r="U20" i="90" s="1"/>
  <c r="R18" i="82"/>
  <c r="S18" i="82"/>
  <c r="R18" i="81"/>
  <c r="S18" i="81" s="1"/>
  <c r="K19" i="80"/>
  <c r="L19" i="80" s="1"/>
  <c r="U19" i="80"/>
  <c r="Q17" i="71"/>
  <c r="R17" i="71" s="1"/>
  <c r="S17" i="71" s="1"/>
  <c r="J27" i="117" l="1"/>
  <c r="I31" i="117"/>
  <c r="I31" i="115"/>
  <c r="U27" i="115"/>
  <c r="L27" i="115"/>
  <c r="K31" i="115"/>
  <c r="Q27" i="115"/>
  <c r="K26" i="113"/>
  <c r="L26" i="113" s="1"/>
  <c r="U26" i="113"/>
  <c r="K22" i="112"/>
  <c r="L22" i="112" s="1"/>
  <c r="U22" i="112"/>
  <c r="J26" i="111"/>
  <c r="U26" i="111" s="1"/>
  <c r="F25" i="110"/>
  <c r="I25" i="110" s="1"/>
  <c r="R23" i="108"/>
  <c r="S23" i="108" s="1"/>
  <c r="K23" i="106"/>
  <c r="L23" i="106" s="1"/>
  <c r="F24" i="105"/>
  <c r="I24" i="105" s="1"/>
  <c r="Q23" i="104"/>
  <c r="R23" i="104"/>
  <c r="S23" i="104" s="1"/>
  <c r="K23" i="103"/>
  <c r="L23" i="103" s="1"/>
  <c r="U23" i="103"/>
  <c r="Q20" i="102"/>
  <c r="R20" i="102" s="1"/>
  <c r="Q20" i="99"/>
  <c r="R20" i="99" s="1"/>
  <c r="S20" i="99" s="1"/>
  <c r="F21" i="98"/>
  <c r="I21" i="98" s="1"/>
  <c r="J19" i="97"/>
  <c r="U19" i="97" s="1"/>
  <c r="I24" i="96"/>
  <c r="K28" i="94"/>
  <c r="Q28" i="94" s="1"/>
  <c r="K29" i="94" s="1"/>
  <c r="J27" i="94"/>
  <c r="L27" i="94" s="1"/>
  <c r="M1" i="94" s="1"/>
  <c r="S27" i="94"/>
  <c r="H28" i="94" s="1"/>
  <c r="I25" i="95"/>
  <c r="U22" i="92"/>
  <c r="K20" i="91"/>
  <c r="L20" i="91" s="1"/>
  <c r="U20" i="91"/>
  <c r="K20" i="90"/>
  <c r="L20" i="90" s="1"/>
  <c r="F19" i="82"/>
  <c r="I19" i="82" s="1"/>
  <c r="F19" i="81"/>
  <c r="I19" i="81" s="1"/>
  <c r="Q19" i="80"/>
  <c r="R19" i="80" s="1"/>
  <c r="S19" i="80" s="1"/>
  <c r="F18" i="71"/>
  <c r="I18" i="71" s="1"/>
  <c r="K27" i="117" l="1"/>
  <c r="Q27" i="117" s="1"/>
  <c r="U27" i="117"/>
  <c r="L31" i="115"/>
  <c r="S27" i="115"/>
  <c r="Q26" i="113"/>
  <c r="Q22" i="112"/>
  <c r="K26" i="111"/>
  <c r="L26" i="111" s="1"/>
  <c r="J25" i="110"/>
  <c r="K25" i="110" s="1"/>
  <c r="M25" i="110" s="1"/>
  <c r="N1" i="110" s="1"/>
  <c r="F24" i="108"/>
  <c r="I24" i="108" s="1"/>
  <c r="Q23" i="106"/>
  <c r="U24" i="105"/>
  <c r="J24" i="105"/>
  <c r="F24" i="104"/>
  <c r="I24" i="104" s="1"/>
  <c r="Q23" i="103"/>
  <c r="R23" i="103" s="1"/>
  <c r="S23" i="103" s="1"/>
  <c r="S20" i="102"/>
  <c r="F21" i="99"/>
  <c r="I21" i="99" s="1"/>
  <c r="J21" i="98"/>
  <c r="K19" i="97"/>
  <c r="L19" i="97" s="1"/>
  <c r="Q24" i="96"/>
  <c r="S24" i="96"/>
  <c r="P27" i="94"/>
  <c r="E29" i="94"/>
  <c r="I28" i="94"/>
  <c r="J28" i="94" s="1"/>
  <c r="L28" i="94" s="1"/>
  <c r="Q29" i="94"/>
  <c r="S25" i="95"/>
  <c r="J25" i="95"/>
  <c r="K25" i="95" s="1"/>
  <c r="Q25" i="95" s="1"/>
  <c r="Q20" i="91"/>
  <c r="Q20" i="90"/>
  <c r="R20" i="90" s="1"/>
  <c r="S20" i="90" s="1"/>
  <c r="J19" i="82"/>
  <c r="J19" i="81"/>
  <c r="U19" i="81" s="1"/>
  <c r="F20" i="80"/>
  <c r="I20" i="80" s="1"/>
  <c r="J18" i="71"/>
  <c r="L27" i="117" l="1"/>
  <c r="K31" i="117"/>
  <c r="F28" i="115"/>
  <c r="I28" i="115" s="1"/>
  <c r="J28" i="115" s="1"/>
  <c r="R26" i="113"/>
  <c r="S26" i="113" s="1"/>
  <c r="F27" i="113" s="1"/>
  <c r="I27" i="113" s="1"/>
  <c r="J27" i="113" s="1"/>
  <c r="K27" i="113" s="1"/>
  <c r="L27" i="113" s="1"/>
  <c r="R22" i="112"/>
  <c r="S22" i="112" s="1"/>
  <c r="Q26" i="111"/>
  <c r="R26" i="111" s="1"/>
  <c r="S26" i="111" s="1"/>
  <c r="U25" i="110"/>
  <c r="J24" i="108"/>
  <c r="R23" i="106"/>
  <c r="S23" i="106" s="1"/>
  <c r="K24" i="105"/>
  <c r="L24" i="105" s="1"/>
  <c r="J24" i="104"/>
  <c r="F24" i="103"/>
  <c r="I24" i="103" s="1"/>
  <c r="F21" i="102"/>
  <c r="I21" i="102" s="1"/>
  <c r="J21" i="99"/>
  <c r="K21" i="98"/>
  <c r="L21" i="98" s="1"/>
  <c r="U21" i="98"/>
  <c r="Q19" i="97"/>
  <c r="R19" i="97" s="1"/>
  <c r="S19" i="97" s="1"/>
  <c r="E25" i="96"/>
  <c r="H25" i="96" s="1"/>
  <c r="P24" i="96"/>
  <c r="S28" i="94"/>
  <c r="H29" i="94" s="1"/>
  <c r="I29" i="94" s="1"/>
  <c r="S29" i="94" s="1"/>
  <c r="K30" i="94"/>
  <c r="Q30" i="94" s="1"/>
  <c r="E30" i="94"/>
  <c r="P28" i="94"/>
  <c r="E26" i="95"/>
  <c r="H26" i="95" s="1"/>
  <c r="P25" i="95"/>
  <c r="F25" i="92"/>
  <c r="I25" i="92" s="1"/>
  <c r="J25" i="92" s="1"/>
  <c r="K25" i="92" s="1"/>
  <c r="R20" i="91"/>
  <c r="S20" i="91" s="1"/>
  <c r="F21" i="90"/>
  <c r="I21" i="90" s="1"/>
  <c r="K19" i="82"/>
  <c r="L19" i="82" s="1"/>
  <c r="Q19" i="82"/>
  <c r="U19" i="82"/>
  <c r="K19" i="81"/>
  <c r="L19" i="81" s="1"/>
  <c r="J20" i="80"/>
  <c r="K18" i="71"/>
  <c r="L18" i="71" s="1"/>
  <c r="U18" i="71"/>
  <c r="L31" i="117" l="1"/>
  <c r="S27" i="117"/>
  <c r="K28" i="115"/>
  <c r="L28" i="115" s="1"/>
  <c r="S28" i="115" s="1"/>
  <c r="Q27" i="113"/>
  <c r="F23" i="112"/>
  <c r="I23" i="112" s="1"/>
  <c r="F27" i="111"/>
  <c r="I27" i="111" s="1"/>
  <c r="Q25" i="110"/>
  <c r="R25" i="110" s="1"/>
  <c r="S25" i="110" s="1"/>
  <c r="K24" i="108"/>
  <c r="L24" i="108" s="1"/>
  <c r="U24" i="108"/>
  <c r="F24" i="106"/>
  <c r="I24" i="106" s="1"/>
  <c r="Q24" i="105"/>
  <c r="K24" i="104"/>
  <c r="L24" i="104" s="1"/>
  <c r="Q24" i="104"/>
  <c r="U24" i="104"/>
  <c r="J24" i="103"/>
  <c r="J21" i="102"/>
  <c r="K21" i="99"/>
  <c r="L21" i="99" s="1"/>
  <c r="U21" i="99"/>
  <c r="Q21" i="98"/>
  <c r="R21" i="98"/>
  <c r="S21" i="98" s="1"/>
  <c r="F20" i="97"/>
  <c r="I20" i="97" s="1"/>
  <c r="I25" i="96"/>
  <c r="S25" i="96" s="1"/>
  <c r="H30" i="94"/>
  <c r="J29" i="94"/>
  <c r="L29" i="94" s="1"/>
  <c r="I26" i="95"/>
  <c r="S26" i="95"/>
  <c r="J26" i="95"/>
  <c r="K26" i="95" s="1"/>
  <c r="Q26" i="95" s="1"/>
  <c r="Q25" i="92"/>
  <c r="R25" i="92" s="1"/>
  <c r="L25" i="92"/>
  <c r="F21" i="91"/>
  <c r="I21" i="91" s="1"/>
  <c r="J21" i="90"/>
  <c r="U21" i="90" s="1"/>
  <c r="R19" i="82"/>
  <c r="S19" i="82"/>
  <c r="Q19" i="81"/>
  <c r="R19" i="81" s="1"/>
  <c r="S19" i="81" s="1"/>
  <c r="K20" i="80"/>
  <c r="L20" i="80" s="1"/>
  <c r="U20" i="80"/>
  <c r="Q18" i="71"/>
  <c r="R18" i="71"/>
  <c r="S18" i="71" s="1"/>
  <c r="F28" i="117" l="1"/>
  <c r="I28" i="117" s="1"/>
  <c r="J28" i="117" s="1"/>
  <c r="F29" i="115"/>
  <c r="I29" i="115" s="1"/>
  <c r="J29" i="115" s="1"/>
  <c r="Q28" i="115"/>
  <c r="R27" i="113"/>
  <c r="S27" i="113" s="1"/>
  <c r="L28" i="113" s="1"/>
  <c r="J23" i="112"/>
  <c r="J27" i="111"/>
  <c r="Q24" i="108"/>
  <c r="R24" i="108" s="1"/>
  <c r="S24" i="108" s="1"/>
  <c r="J24" i="106"/>
  <c r="R24" i="105"/>
  <c r="S24" i="105" s="1"/>
  <c r="R24" i="104"/>
  <c r="S24" i="104" s="1"/>
  <c r="K24" i="103"/>
  <c r="L24" i="103" s="1"/>
  <c r="U24" i="103"/>
  <c r="K21" i="102"/>
  <c r="L21" i="102" s="1"/>
  <c r="U21" i="102"/>
  <c r="Q21" i="99"/>
  <c r="R21" i="99" s="1"/>
  <c r="S21" i="99" s="1"/>
  <c r="F22" i="98"/>
  <c r="I22" i="98" s="1"/>
  <c r="J20" i="97"/>
  <c r="Q25" i="96"/>
  <c r="I30" i="94"/>
  <c r="S30" i="94" s="1"/>
  <c r="P29" i="94"/>
  <c r="E27" i="95"/>
  <c r="H27" i="95" s="1"/>
  <c r="P26" i="95"/>
  <c r="S25" i="92"/>
  <c r="J21" i="91"/>
  <c r="K21" i="90"/>
  <c r="L21" i="90" s="1"/>
  <c r="F20" i="82"/>
  <c r="I20" i="82" s="1"/>
  <c r="F20" i="81"/>
  <c r="I20" i="81" s="1"/>
  <c r="Q20" i="80"/>
  <c r="R20" i="80" s="1"/>
  <c r="S20" i="80" s="1"/>
  <c r="F19" i="71"/>
  <c r="I19" i="71" s="1"/>
  <c r="K28" i="117" l="1"/>
  <c r="L28" i="117" s="1"/>
  <c r="S28" i="117" s="1"/>
  <c r="Q28" i="117"/>
  <c r="K29" i="115"/>
  <c r="L29" i="115" s="1"/>
  <c r="S29" i="115" s="1"/>
  <c r="F28" i="113"/>
  <c r="I28" i="113" s="1"/>
  <c r="K23" i="112"/>
  <c r="L23" i="112" s="1"/>
  <c r="U23" i="112"/>
  <c r="K27" i="111"/>
  <c r="L27" i="111" s="1"/>
  <c r="U27" i="111"/>
  <c r="F25" i="108"/>
  <c r="I25" i="108" s="1"/>
  <c r="K24" i="106"/>
  <c r="L24" i="106" s="1"/>
  <c r="U24" i="106"/>
  <c r="F25" i="105"/>
  <c r="I25" i="105" s="1"/>
  <c r="F25" i="104"/>
  <c r="I25" i="104" s="1"/>
  <c r="Q24" i="103"/>
  <c r="R24" i="103" s="1"/>
  <c r="S24" i="103" s="1"/>
  <c r="Q21" i="102"/>
  <c r="R21" i="102" s="1"/>
  <c r="F22" i="99"/>
  <c r="I22" i="99" s="1"/>
  <c r="J22" i="98"/>
  <c r="K20" i="97"/>
  <c r="L20" i="97" s="1"/>
  <c r="U20" i="97"/>
  <c r="P25" i="96"/>
  <c r="E26" i="96"/>
  <c r="H26" i="96" s="1"/>
  <c r="J30" i="94"/>
  <c r="L30" i="94" s="1"/>
  <c r="I27" i="95"/>
  <c r="S27" i="95" s="1"/>
  <c r="J27" i="95"/>
  <c r="K27" i="95" s="1"/>
  <c r="Q27" i="95" s="1"/>
  <c r="K21" i="91"/>
  <c r="L21" i="91" s="1"/>
  <c r="U21" i="91"/>
  <c r="Q21" i="90"/>
  <c r="J20" i="82"/>
  <c r="J20" i="81"/>
  <c r="U20" i="81" s="1"/>
  <c r="F21" i="80"/>
  <c r="I21" i="80" s="1"/>
  <c r="J19" i="71"/>
  <c r="F29" i="117" l="1"/>
  <c r="I29" i="117" s="1"/>
  <c r="J29" i="117" s="1"/>
  <c r="K29" i="117" s="1"/>
  <c r="L29" i="117" s="1"/>
  <c r="S29" i="117" s="1"/>
  <c r="F30" i="115"/>
  <c r="I30" i="115" s="1"/>
  <c r="J30" i="115" s="1"/>
  <c r="L30" i="115"/>
  <c r="Q29" i="115"/>
  <c r="J28" i="113"/>
  <c r="Q23" i="112"/>
  <c r="R23" i="112" s="1"/>
  <c r="Q27" i="111"/>
  <c r="R27" i="111" s="1"/>
  <c r="S27" i="111" s="1"/>
  <c r="J25" i="108"/>
  <c r="U25" i="108" s="1"/>
  <c r="Q24" i="106"/>
  <c r="U25" i="105"/>
  <c r="J25" i="105"/>
  <c r="J25" i="104"/>
  <c r="F25" i="103"/>
  <c r="I25" i="103" s="1"/>
  <c r="S21" i="102"/>
  <c r="J22" i="99"/>
  <c r="K22" i="98"/>
  <c r="L22" i="98" s="1"/>
  <c r="Q22" i="98"/>
  <c r="U22" i="98"/>
  <c r="Q20" i="97"/>
  <c r="R20" i="97" s="1"/>
  <c r="I26" i="96"/>
  <c r="S26" i="96" s="1"/>
  <c r="P30" i="94"/>
  <c r="E28" i="95"/>
  <c r="H28" i="95" s="1"/>
  <c r="I28" i="95" s="1"/>
  <c r="P27" i="95"/>
  <c r="Q21" i="91"/>
  <c r="R21" i="90"/>
  <c r="S21" i="90" s="1"/>
  <c r="K20" i="82"/>
  <c r="L20" i="82" s="1"/>
  <c r="Q20" i="82"/>
  <c r="U20" i="82"/>
  <c r="K20" i="81"/>
  <c r="L20" i="81" s="1"/>
  <c r="J21" i="80"/>
  <c r="K19" i="71"/>
  <c r="L19" i="71" s="1"/>
  <c r="U19" i="71"/>
  <c r="F30" i="117" l="1"/>
  <c r="I30" i="117" s="1"/>
  <c r="J30" i="117" s="1"/>
  <c r="L30" i="117"/>
  <c r="Q29" i="117"/>
  <c r="S30" i="115"/>
  <c r="K30" i="115"/>
  <c r="M30" i="115" s="1"/>
  <c r="U28" i="113"/>
  <c r="K28" i="113"/>
  <c r="M28" i="113" s="1"/>
  <c r="N1" i="113" s="1"/>
  <c r="S23" i="112"/>
  <c r="F28" i="111"/>
  <c r="I28" i="111" s="1"/>
  <c r="K25" i="108"/>
  <c r="L25" i="108" s="1"/>
  <c r="R24" i="106"/>
  <c r="S24" i="106" s="1"/>
  <c r="K25" i="105"/>
  <c r="L25" i="105" s="1"/>
  <c r="K25" i="104"/>
  <c r="L25" i="104" s="1"/>
  <c r="Q25" i="104"/>
  <c r="U25" i="104"/>
  <c r="J25" i="103"/>
  <c r="F22" i="102"/>
  <c r="I22" i="102" s="1"/>
  <c r="K22" i="99"/>
  <c r="L22" i="99" s="1"/>
  <c r="U22" i="99"/>
  <c r="R22" i="98"/>
  <c r="S20" i="97"/>
  <c r="Q26" i="96"/>
  <c r="E27" i="96" s="1"/>
  <c r="H27" i="96" s="1"/>
  <c r="I27" i="96" s="1"/>
  <c r="J28" i="95"/>
  <c r="K28" i="95" s="1"/>
  <c r="Q28" i="95" s="1"/>
  <c r="U25" i="92"/>
  <c r="R21" i="91"/>
  <c r="S21" i="91" s="1"/>
  <c r="F22" i="90"/>
  <c r="I22" i="90" s="1"/>
  <c r="R20" i="82"/>
  <c r="S20" i="82" s="1"/>
  <c r="Q20" i="81"/>
  <c r="K21" i="80"/>
  <c r="L21" i="80" s="1"/>
  <c r="U21" i="80"/>
  <c r="Q19" i="71"/>
  <c r="R19" i="71"/>
  <c r="S19" i="71" s="1"/>
  <c r="S30" i="117" l="1"/>
  <c r="K30" i="117"/>
  <c r="Q30" i="117" s="1"/>
  <c r="Q30" i="115"/>
  <c r="Q28" i="113"/>
  <c r="R28" i="113" s="1"/>
  <c r="S28" i="113" s="1"/>
  <c r="F24" i="112"/>
  <c r="I24" i="112" s="1"/>
  <c r="J28" i="111"/>
  <c r="Q25" i="108"/>
  <c r="F25" i="106"/>
  <c r="I25" i="106" s="1"/>
  <c r="Q25" i="105"/>
  <c r="R25" i="104"/>
  <c r="K25" i="103"/>
  <c r="L25" i="103" s="1"/>
  <c r="U25" i="103"/>
  <c r="J22" i="102"/>
  <c r="Q22" i="99"/>
  <c r="R22" i="99" s="1"/>
  <c r="S22" i="99" s="1"/>
  <c r="S22" i="98"/>
  <c r="F21" i="97"/>
  <c r="I21" i="97" s="1"/>
  <c r="P26" i="96"/>
  <c r="E29" i="95"/>
  <c r="H29" i="95" s="1"/>
  <c r="P28" i="95"/>
  <c r="F22" i="91"/>
  <c r="I22" i="91" s="1"/>
  <c r="J22" i="90"/>
  <c r="U22" i="90" s="1"/>
  <c r="F21" i="82"/>
  <c r="I21" i="82" s="1"/>
  <c r="R20" i="81"/>
  <c r="S20" i="81" s="1"/>
  <c r="Q21" i="80"/>
  <c r="R21" i="80" s="1"/>
  <c r="S21" i="80" s="1"/>
  <c r="F20" i="71"/>
  <c r="I20" i="71" s="1"/>
  <c r="M30" i="117" l="1"/>
  <c r="J24" i="112"/>
  <c r="K28" i="111"/>
  <c r="L28" i="111" s="1"/>
  <c r="U28" i="111"/>
  <c r="I26" i="110"/>
  <c r="L26" i="110"/>
  <c r="R25" i="108"/>
  <c r="S25" i="108" s="1"/>
  <c r="J25" i="106"/>
  <c r="R25" i="105"/>
  <c r="S25" i="105" s="1"/>
  <c r="S25" i="104"/>
  <c r="Q25" i="103"/>
  <c r="R25" i="103" s="1"/>
  <c r="S25" i="103" s="1"/>
  <c r="K22" i="102"/>
  <c r="L22" i="102" s="1"/>
  <c r="U22" i="102"/>
  <c r="F23" i="99"/>
  <c r="I23" i="99" s="1"/>
  <c r="F23" i="98"/>
  <c r="I23" i="98" s="1"/>
  <c r="J21" i="97"/>
  <c r="U21" i="97" s="1"/>
  <c r="P27" i="96"/>
  <c r="Q27" i="96"/>
  <c r="E28" i="96" s="1"/>
  <c r="M1" i="96"/>
  <c r="S27" i="96"/>
  <c r="I29" i="95"/>
  <c r="S29" i="95"/>
  <c r="J29" i="95"/>
  <c r="K29" i="95" s="1"/>
  <c r="Q29" i="95" s="1"/>
  <c r="F26" i="92"/>
  <c r="J22" i="91"/>
  <c r="K22" i="90"/>
  <c r="L22" i="90" s="1"/>
  <c r="J21" i="82"/>
  <c r="F21" i="81"/>
  <c r="I21" i="81" s="1"/>
  <c r="F22" i="80"/>
  <c r="I22" i="80" s="1"/>
  <c r="J20" i="71"/>
  <c r="K24" i="112" l="1"/>
  <c r="L24" i="112" s="1"/>
  <c r="U24" i="112"/>
  <c r="Q28" i="111"/>
  <c r="R28" i="111" s="1"/>
  <c r="S28" i="111" s="1"/>
  <c r="F26" i="108"/>
  <c r="I26" i="108" s="1"/>
  <c r="K25" i="106"/>
  <c r="L25" i="106" s="1"/>
  <c r="U25" i="106"/>
  <c r="F26" i="105"/>
  <c r="I26" i="105" s="1"/>
  <c r="F26" i="104"/>
  <c r="I26" i="104" s="1"/>
  <c r="F26" i="103"/>
  <c r="I26" i="103" s="1"/>
  <c r="Q22" i="102"/>
  <c r="R22" i="102" s="1"/>
  <c r="J23" i="99"/>
  <c r="J23" i="98"/>
  <c r="K21" i="97"/>
  <c r="L21" i="97" s="1"/>
  <c r="H28" i="96"/>
  <c r="E30" i="95"/>
  <c r="H30" i="95" s="1"/>
  <c r="K30" i="95"/>
  <c r="P29" i="95"/>
  <c r="I26" i="92"/>
  <c r="K22" i="91"/>
  <c r="L22" i="91" s="1"/>
  <c r="U22" i="91"/>
  <c r="Q22" i="90"/>
  <c r="R22" i="90"/>
  <c r="S22" i="90" s="1"/>
  <c r="K21" i="82"/>
  <c r="L21" i="82" s="1"/>
  <c r="Q21" i="82"/>
  <c r="U21" i="82"/>
  <c r="J21" i="81"/>
  <c r="U21" i="81" s="1"/>
  <c r="J22" i="80"/>
  <c r="K20" i="71"/>
  <c r="L20" i="71" s="1"/>
  <c r="U20" i="71"/>
  <c r="L29" i="113" l="1"/>
  <c r="I29" i="113"/>
  <c r="Q24" i="112"/>
  <c r="F29" i="111"/>
  <c r="I29" i="111" s="1"/>
  <c r="L29" i="111"/>
  <c r="K26" i="110"/>
  <c r="J26" i="108"/>
  <c r="Q25" i="106"/>
  <c r="U26" i="105"/>
  <c r="J26" i="105"/>
  <c r="J26" i="104"/>
  <c r="J26" i="103"/>
  <c r="S22" i="102"/>
  <c r="K23" i="99"/>
  <c r="L23" i="99" s="1"/>
  <c r="U23" i="99"/>
  <c r="K23" i="98"/>
  <c r="L23" i="98" s="1"/>
  <c r="Q23" i="98"/>
  <c r="U23" i="98"/>
  <c r="Q21" i="97"/>
  <c r="I28" i="96"/>
  <c r="Q28" i="96" s="1"/>
  <c r="E29" i="96" s="1"/>
  <c r="I30" i="95"/>
  <c r="J30" i="95" s="1"/>
  <c r="J31" i="95" s="1"/>
  <c r="H31" i="95"/>
  <c r="K31" i="95"/>
  <c r="Q30" i="95"/>
  <c r="J26" i="92"/>
  <c r="U26" i="92" s="1"/>
  <c r="Q22" i="91"/>
  <c r="F23" i="90"/>
  <c r="I23" i="90" s="1"/>
  <c r="R21" i="82"/>
  <c r="S21" i="82"/>
  <c r="K21" i="81"/>
  <c r="L21" i="81" s="1"/>
  <c r="Q21" i="81"/>
  <c r="K22" i="80"/>
  <c r="L22" i="80" s="1"/>
  <c r="U22" i="80"/>
  <c r="Q20" i="71"/>
  <c r="R20" i="71"/>
  <c r="S20" i="71" s="1"/>
  <c r="R24" i="112" l="1"/>
  <c r="S24" i="112" s="1"/>
  <c r="J29" i="111"/>
  <c r="I30" i="111"/>
  <c r="L30" i="111"/>
  <c r="M26" i="110"/>
  <c r="K26" i="108"/>
  <c r="L26" i="108" s="1"/>
  <c r="U26" i="108"/>
  <c r="R25" i="106"/>
  <c r="S25" i="106" s="1"/>
  <c r="K26" i="105"/>
  <c r="L26" i="105" s="1"/>
  <c r="K26" i="104"/>
  <c r="L26" i="104" s="1"/>
  <c r="U26" i="104"/>
  <c r="K26" i="103"/>
  <c r="L26" i="103" s="1"/>
  <c r="U26" i="103"/>
  <c r="F23" i="102"/>
  <c r="I23" i="102" s="1"/>
  <c r="Q23" i="99"/>
  <c r="R23" i="99" s="1"/>
  <c r="S23" i="99" s="1"/>
  <c r="R23" i="98"/>
  <c r="S23" i="98" s="1"/>
  <c r="R21" i="97"/>
  <c r="S21" i="97" s="1"/>
  <c r="S28" i="96"/>
  <c r="H29" i="96" s="1"/>
  <c r="I29" i="96" s="1"/>
  <c r="S29" i="96" s="1"/>
  <c r="P28" i="96"/>
  <c r="L30" i="95"/>
  <c r="S30" i="95"/>
  <c r="P30" i="95"/>
  <c r="N1" i="95"/>
  <c r="L31" i="95"/>
  <c r="H31" i="94"/>
  <c r="K26" i="92"/>
  <c r="L26" i="92" s="1"/>
  <c r="R22" i="91"/>
  <c r="S22" i="91" s="1"/>
  <c r="J23" i="90"/>
  <c r="U23" i="90" s="1"/>
  <c r="F22" i="82"/>
  <c r="I22" i="82" s="1"/>
  <c r="R21" i="81"/>
  <c r="S21" i="81" s="1"/>
  <c r="Q22" i="80"/>
  <c r="R22" i="80" s="1"/>
  <c r="S22" i="80" s="1"/>
  <c r="F21" i="71"/>
  <c r="I21" i="71" s="1"/>
  <c r="F25" i="112" l="1"/>
  <c r="I25" i="112" s="1"/>
  <c r="L25" i="112"/>
  <c r="K29" i="111"/>
  <c r="Q29" i="111" s="1"/>
  <c r="R29" i="111" s="1"/>
  <c r="S29" i="111" s="1"/>
  <c r="U29" i="111"/>
  <c r="Q26" i="108"/>
  <c r="R26" i="108" s="1"/>
  <c r="S26" i="108" s="1"/>
  <c r="F26" i="106"/>
  <c r="I26" i="106" s="1"/>
  <c r="Q26" i="105"/>
  <c r="Q26" i="104"/>
  <c r="Q26" i="103"/>
  <c r="R26" i="103" s="1"/>
  <c r="S26" i="103" s="1"/>
  <c r="J23" i="102"/>
  <c r="F24" i="99"/>
  <c r="I24" i="99" s="1"/>
  <c r="F24" i="98"/>
  <c r="I24" i="98" s="1"/>
  <c r="J24" i="98" s="1"/>
  <c r="F22" i="97"/>
  <c r="I22" i="97" s="1"/>
  <c r="Q29" i="96"/>
  <c r="E30" i="96" s="1"/>
  <c r="H30" i="96" s="1"/>
  <c r="N1" i="94"/>
  <c r="L31" i="94"/>
  <c r="J31" i="94"/>
  <c r="Q26" i="92"/>
  <c r="R26" i="92" s="1"/>
  <c r="S26" i="92" s="1"/>
  <c r="F27" i="92" s="1"/>
  <c r="F23" i="91"/>
  <c r="I23" i="91" s="1"/>
  <c r="K23" i="90"/>
  <c r="L23" i="90" s="1"/>
  <c r="J22" i="82"/>
  <c r="F22" i="81"/>
  <c r="I22" i="81" s="1"/>
  <c r="F23" i="80"/>
  <c r="I23" i="80" s="1"/>
  <c r="J21" i="71"/>
  <c r="L26" i="112" l="1"/>
  <c r="J25" i="112"/>
  <c r="I26" i="112"/>
  <c r="K30" i="111"/>
  <c r="M29" i="111"/>
  <c r="F27" i="108"/>
  <c r="I27" i="108" s="1"/>
  <c r="J26" i="106"/>
  <c r="U26" i="106" s="1"/>
  <c r="R26" i="105"/>
  <c r="S26" i="105" s="1"/>
  <c r="R26" i="104"/>
  <c r="S26" i="104" s="1"/>
  <c r="F27" i="103"/>
  <c r="I27" i="103" s="1"/>
  <c r="K23" i="102"/>
  <c r="L23" i="102" s="1"/>
  <c r="U23" i="102"/>
  <c r="J24" i="99"/>
  <c r="K24" i="98"/>
  <c r="L24" i="98" s="1"/>
  <c r="J22" i="97"/>
  <c r="P29" i="96"/>
  <c r="I30" i="96"/>
  <c r="K31" i="94"/>
  <c r="I27" i="92"/>
  <c r="J23" i="91"/>
  <c r="Q23" i="90"/>
  <c r="R23" i="90" s="1"/>
  <c r="S23" i="90" s="1"/>
  <c r="K22" i="82"/>
  <c r="L22" i="82" s="1"/>
  <c r="U22" i="82"/>
  <c r="J22" i="81"/>
  <c r="U22" i="81" s="1"/>
  <c r="J23" i="80"/>
  <c r="K21" i="71"/>
  <c r="L21" i="71" s="1"/>
  <c r="U21" i="71"/>
  <c r="K25" i="112" l="1"/>
  <c r="Q25" i="112" s="1"/>
  <c r="R25" i="112" s="1"/>
  <c r="S25" i="112" s="1"/>
  <c r="U25" i="112"/>
  <c r="N1" i="111"/>
  <c r="M30" i="111"/>
  <c r="J27" i="108"/>
  <c r="K26" i="106"/>
  <c r="L26" i="106" s="1"/>
  <c r="F27" i="105"/>
  <c r="I27" i="105" s="1"/>
  <c r="F27" i="104"/>
  <c r="I27" i="104" s="1"/>
  <c r="J27" i="103"/>
  <c r="Q23" i="102"/>
  <c r="R23" i="102" s="1"/>
  <c r="K24" i="99"/>
  <c r="L24" i="99" s="1"/>
  <c r="U24" i="99"/>
  <c r="Q24" i="98"/>
  <c r="U24" i="98"/>
  <c r="K22" i="97"/>
  <c r="L22" i="97" s="1"/>
  <c r="U22" i="97"/>
  <c r="Q30" i="96"/>
  <c r="E31" i="96" s="1"/>
  <c r="S30" i="96"/>
  <c r="J27" i="92"/>
  <c r="U27" i="92" s="1"/>
  <c r="K23" i="91"/>
  <c r="L23" i="91" s="1"/>
  <c r="U23" i="91"/>
  <c r="F24" i="90"/>
  <c r="I24" i="90" s="1"/>
  <c r="Q22" i="82"/>
  <c r="R22" i="82" s="1"/>
  <c r="S22" i="82" s="1"/>
  <c r="K22" i="81"/>
  <c r="L22" i="81" s="1"/>
  <c r="K23" i="80"/>
  <c r="L23" i="80" s="1"/>
  <c r="U23" i="80"/>
  <c r="Q21" i="71"/>
  <c r="R21" i="71"/>
  <c r="S21" i="71" s="1"/>
  <c r="K26" i="112" l="1"/>
  <c r="M25" i="112"/>
  <c r="K27" i="108"/>
  <c r="L27" i="108" s="1"/>
  <c r="U27" i="108"/>
  <c r="Q26" i="106"/>
  <c r="U27" i="105"/>
  <c r="J27" i="105"/>
  <c r="J27" i="104"/>
  <c r="K27" i="103"/>
  <c r="L27" i="103" s="1"/>
  <c r="U27" i="103"/>
  <c r="S23" i="102"/>
  <c r="Q24" i="99"/>
  <c r="R24" i="99" s="1"/>
  <c r="S24" i="99" s="1"/>
  <c r="R24" i="98"/>
  <c r="S24" i="98" s="1"/>
  <c r="Q22" i="97"/>
  <c r="R22" i="97" s="1"/>
  <c r="S22" i="97" s="1"/>
  <c r="P30" i="96"/>
  <c r="H31" i="96"/>
  <c r="I31" i="96" s="1"/>
  <c r="S31" i="96" s="1"/>
  <c r="K27" i="92"/>
  <c r="L27" i="92" s="1"/>
  <c r="Q23" i="91"/>
  <c r="J24" i="90"/>
  <c r="U24" i="90" s="1"/>
  <c r="F23" i="82"/>
  <c r="I23" i="82" s="1"/>
  <c r="Q22" i="81"/>
  <c r="Q23" i="80"/>
  <c r="R23" i="80" s="1"/>
  <c r="S23" i="80" s="1"/>
  <c r="F22" i="71"/>
  <c r="I22" i="71" s="1"/>
  <c r="N1" i="112" l="1"/>
  <c r="M26" i="112"/>
  <c r="Q27" i="108"/>
  <c r="R27" i="108" s="1"/>
  <c r="S27" i="108" s="1"/>
  <c r="R26" i="106"/>
  <c r="S26" i="106" s="1"/>
  <c r="K27" i="105"/>
  <c r="L27" i="105" s="1"/>
  <c r="K27" i="104"/>
  <c r="L27" i="104" s="1"/>
  <c r="Q27" i="104"/>
  <c r="U27" i="104"/>
  <c r="Q27" i="103"/>
  <c r="R27" i="103" s="1"/>
  <c r="S27" i="103" s="1"/>
  <c r="F24" i="102"/>
  <c r="I24" i="102" s="1"/>
  <c r="F25" i="99"/>
  <c r="I25" i="99" s="1"/>
  <c r="F25" i="98"/>
  <c r="I25" i="98" s="1"/>
  <c r="J25" i="98" s="1"/>
  <c r="L25" i="98"/>
  <c r="F23" i="97"/>
  <c r="I23" i="97" s="1"/>
  <c r="Q27" i="92"/>
  <c r="R27" i="92" s="1"/>
  <c r="S27" i="92" s="1"/>
  <c r="F28" i="92" s="1"/>
  <c r="R23" i="91"/>
  <c r="S23" i="91" s="1"/>
  <c r="K24" i="90"/>
  <c r="L24" i="90" s="1"/>
  <c r="J23" i="82"/>
  <c r="R22" i="81"/>
  <c r="S22" i="81" s="1"/>
  <c r="F24" i="80"/>
  <c r="I24" i="80" s="1"/>
  <c r="J22" i="71"/>
  <c r="U22" i="71" s="1"/>
  <c r="F28" i="108" l="1"/>
  <c r="I28" i="108" s="1"/>
  <c r="F27" i="106"/>
  <c r="I27" i="106" s="1"/>
  <c r="Q27" i="105"/>
  <c r="R27" i="104"/>
  <c r="S27" i="104" s="1"/>
  <c r="F28" i="103"/>
  <c r="I28" i="103" s="1"/>
  <c r="J24" i="102"/>
  <c r="J25" i="99"/>
  <c r="K25" i="98"/>
  <c r="M25" i="98" s="1"/>
  <c r="O1" i="98" s="1"/>
  <c r="J23" i="97"/>
  <c r="P31" i="96"/>
  <c r="I28" i="92"/>
  <c r="F24" i="91"/>
  <c r="I24" i="91" s="1"/>
  <c r="Q24" i="90"/>
  <c r="K23" i="82"/>
  <c r="L23" i="82" s="1"/>
  <c r="U23" i="82"/>
  <c r="F23" i="81"/>
  <c r="I23" i="81" s="1"/>
  <c r="J24" i="80"/>
  <c r="K22" i="71"/>
  <c r="L22" i="71" s="1"/>
  <c r="J28" i="108" l="1"/>
  <c r="J27" i="106"/>
  <c r="R27" i="105"/>
  <c r="S27" i="105" s="1"/>
  <c r="F28" i="104"/>
  <c r="I28" i="104" s="1"/>
  <c r="J28" i="103"/>
  <c r="K24" i="102"/>
  <c r="L24" i="102" s="1"/>
  <c r="U24" i="102"/>
  <c r="K25" i="99"/>
  <c r="L25" i="99" s="1"/>
  <c r="U25" i="99"/>
  <c r="Q25" i="98"/>
  <c r="R25" i="98"/>
  <c r="S25" i="98" s="1"/>
  <c r="U25" i="98"/>
  <c r="K23" i="97"/>
  <c r="L23" i="97" s="1"/>
  <c r="U23" i="97"/>
  <c r="Q31" i="96"/>
  <c r="K32" i="96" s="1"/>
  <c r="N1" i="96" s="1"/>
  <c r="J28" i="92"/>
  <c r="J24" i="91"/>
  <c r="R24" i="90"/>
  <c r="S24" i="90" s="1"/>
  <c r="Q23" i="82"/>
  <c r="R23" i="82" s="1"/>
  <c r="S23" i="82" s="1"/>
  <c r="J23" i="81"/>
  <c r="U23" i="81" s="1"/>
  <c r="K24" i="80"/>
  <c r="L24" i="80" s="1"/>
  <c r="U24" i="80"/>
  <c r="Q22" i="71"/>
  <c r="R22" i="71"/>
  <c r="S22" i="71" s="1"/>
  <c r="K28" i="108" l="1"/>
  <c r="L28" i="108" s="1"/>
  <c r="U28" i="108"/>
  <c r="K27" i="106"/>
  <c r="L27" i="106" s="1"/>
  <c r="U27" i="106"/>
  <c r="F28" i="105"/>
  <c r="I28" i="105" s="1"/>
  <c r="J28" i="104"/>
  <c r="K28" i="103"/>
  <c r="L28" i="103" s="1"/>
  <c r="U28" i="103"/>
  <c r="Q24" i="102"/>
  <c r="R24" i="102" s="1"/>
  <c r="Q25" i="99"/>
  <c r="R25" i="99" s="1"/>
  <c r="S25" i="99" s="1"/>
  <c r="L26" i="98"/>
  <c r="F26" i="98"/>
  <c r="I26" i="98" s="1"/>
  <c r="J26" i="98" s="1"/>
  <c r="Q23" i="97"/>
  <c r="R23" i="97" s="1"/>
  <c r="E32" i="96"/>
  <c r="H32" i="96" s="1"/>
  <c r="K28" i="92"/>
  <c r="L28" i="92" s="1"/>
  <c r="U28" i="92"/>
  <c r="K24" i="91"/>
  <c r="L24" i="91" s="1"/>
  <c r="U24" i="91"/>
  <c r="F25" i="90"/>
  <c r="I25" i="90" s="1"/>
  <c r="F24" i="82"/>
  <c r="I24" i="82" s="1"/>
  <c r="K23" i="81"/>
  <c r="L23" i="81" s="1"/>
  <c r="Q24" i="80"/>
  <c r="R24" i="80" s="1"/>
  <c r="S24" i="80" s="1"/>
  <c r="F23" i="71"/>
  <c r="I23" i="71" s="1"/>
  <c r="Q28" i="108" l="1"/>
  <c r="R28" i="108" s="1"/>
  <c r="S28" i="108" s="1"/>
  <c r="Q27" i="106"/>
  <c r="U28" i="105"/>
  <c r="J28" i="105"/>
  <c r="K28" i="104"/>
  <c r="L28" i="104" s="1"/>
  <c r="U28" i="104"/>
  <c r="Q28" i="103"/>
  <c r="R28" i="103" s="1"/>
  <c r="S28" i="103" s="1"/>
  <c r="S24" i="102"/>
  <c r="F26" i="99"/>
  <c r="I26" i="99" s="1"/>
  <c r="K26" i="98"/>
  <c r="M26" i="98" s="1"/>
  <c r="S23" i="97"/>
  <c r="I32" i="96"/>
  <c r="J32" i="96" s="1"/>
  <c r="L32" i="96" s="1"/>
  <c r="H33" i="96"/>
  <c r="Q28" i="92"/>
  <c r="R28" i="92" s="1"/>
  <c r="S28" i="92" s="1"/>
  <c r="F29" i="92" s="1"/>
  <c r="Q24" i="91"/>
  <c r="J25" i="90"/>
  <c r="U25" i="90" s="1"/>
  <c r="J24" i="82"/>
  <c r="Q23" i="81"/>
  <c r="R23" i="81" s="1"/>
  <c r="S23" i="81" s="1"/>
  <c r="F25" i="80"/>
  <c r="I25" i="80" s="1"/>
  <c r="J23" i="71"/>
  <c r="F29" i="108" l="1"/>
  <c r="I29" i="108" s="1"/>
  <c r="L29" i="108"/>
  <c r="R27" i="106"/>
  <c r="S27" i="106" s="1"/>
  <c r="K28" i="105"/>
  <c r="L28" i="105" s="1"/>
  <c r="Q28" i="105"/>
  <c r="Q28" i="104"/>
  <c r="R28" i="104" s="1"/>
  <c r="S28" i="104" s="1"/>
  <c r="F29" i="103"/>
  <c r="I29" i="103" s="1"/>
  <c r="F25" i="102"/>
  <c r="I25" i="102" s="1"/>
  <c r="J26" i="99"/>
  <c r="Q26" i="98"/>
  <c r="R26" i="98" s="1"/>
  <c r="S26" i="98" s="1"/>
  <c r="L33" i="96"/>
  <c r="S32" i="96"/>
  <c r="P32" i="96"/>
  <c r="I29" i="92"/>
  <c r="R24" i="91"/>
  <c r="S24" i="91" s="1"/>
  <c r="K25" i="90"/>
  <c r="L25" i="90" s="1"/>
  <c r="K24" i="82"/>
  <c r="L24" i="82" s="1"/>
  <c r="U24" i="82"/>
  <c r="F24" i="81"/>
  <c r="I24" i="81" s="1"/>
  <c r="J25" i="80"/>
  <c r="K23" i="71"/>
  <c r="L23" i="71" s="1"/>
  <c r="U23" i="71"/>
  <c r="L30" i="108" l="1"/>
  <c r="J29" i="108"/>
  <c r="I30" i="108"/>
  <c r="F28" i="106"/>
  <c r="I28" i="106" s="1"/>
  <c r="R28" i="105"/>
  <c r="S28" i="105"/>
  <c r="F29" i="104"/>
  <c r="I29" i="104" s="1"/>
  <c r="J29" i="103"/>
  <c r="J25" i="102"/>
  <c r="K26" i="99"/>
  <c r="L26" i="99" s="1"/>
  <c r="U26" i="99"/>
  <c r="O1" i="97"/>
  <c r="J33" i="96"/>
  <c r="J29" i="92"/>
  <c r="U29" i="92" s="1"/>
  <c r="F25" i="91"/>
  <c r="I25" i="91" s="1"/>
  <c r="Q25" i="90"/>
  <c r="R25" i="90" s="1"/>
  <c r="S25" i="90" s="1"/>
  <c r="Q24" i="82"/>
  <c r="R24" i="82" s="1"/>
  <c r="S24" i="82" s="1"/>
  <c r="J24" i="81"/>
  <c r="U24" i="81" s="1"/>
  <c r="K25" i="80"/>
  <c r="L25" i="80" s="1"/>
  <c r="U25" i="80"/>
  <c r="Q23" i="71"/>
  <c r="R23" i="71"/>
  <c r="S23" i="71" s="1"/>
  <c r="K29" i="108" l="1"/>
  <c r="Q29" i="108" s="1"/>
  <c r="R29" i="108" s="1"/>
  <c r="S29" i="108" s="1"/>
  <c r="U29" i="108"/>
  <c r="J28" i="106"/>
  <c r="U28" i="106" s="1"/>
  <c r="F29" i="105"/>
  <c r="I29" i="105" s="1"/>
  <c r="J29" i="104"/>
  <c r="K29" i="103"/>
  <c r="L29" i="103" s="1"/>
  <c r="U29" i="103"/>
  <c r="K25" i="102"/>
  <c r="L25" i="102" s="1"/>
  <c r="U25" i="102"/>
  <c r="Q26" i="99"/>
  <c r="R26" i="99" s="1"/>
  <c r="S26" i="99" s="1"/>
  <c r="L27" i="99" s="1"/>
  <c r="U26" i="98"/>
  <c r="U24" i="97"/>
  <c r="I25" i="97" s="1"/>
  <c r="J25" i="97" s="1"/>
  <c r="K33" i="96"/>
  <c r="Q32" i="96"/>
  <c r="K29" i="92"/>
  <c r="L29" i="92" s="1"/>
  <c r="J25" i="91"/>
  <c r="F26" i="90"/>
  <c r="I26" i="90" s="1"/>
  <c r="F25" i="82"/>
  <c r="I25" i="82" s="1"/>
  <c r="K24" i="81"/>
  <c r="L24" i="81" s="1"/>
  <c r="Q25" i="80"/>
  <c r="R25" i="80" s="1"/>
  <c r="S25" i="80" s="1"/>
  <c r="F24" i="71"/>
  <c r="I24" i="71" s="1"/>
  <c r="K30" i="108" l="1"/>
  <c r="M29" i="108"/>
  <c r="N1" i="108" s="1"/>
  <c r="K28" i="106"/>
  <c r="L28" i="106" s="1"/>
  <c r="U29" i="105"/>
  <c r="J29" i="105"/>
  <c r="K29" i="104"/>
  <c r="L29" i="104" s="1"/>
  <c r="Q29" i="104"/>
  <c r="U29" i="104"/>
  <c r="Q29" i="103"/>
  <c r="R29" i="103" s="1"/>
  <c r="S29" i="103" s="1"/>
  <c r="Q25" i="102"/>
  <c r="R25" i="102" s="1"/>
  <c r="F27" i="99"/>
  <c r="I27" i="99" s="1"/>
  <c r="K25" i="97"/>
  <c r="L25" i="97" s="1"/>
  <c r="Q25" i="97"/>
  <c r="Q29" i="92"/>
  <c r="R29" i="92" s="1"/>
  <c r="S29" i="92" s="1"/>
  <c r="F30" i="92" s="1"/>
  <c r="K25" i="91"/>
  <c r="L25" i="91" s="1"/>
  <c r="U25" i="91"/>
  <c r="J26" i="90"/>
  <c r="U26" i="90" s="1"/>
  <c r="J25" i="82"/>
  <c r="Q24" i="81"/>
  <c r="F26" i="80"/>
  <c r="I26" i="80" s="1"/>
  <c r="J24" i="71"/>
  <c r="M30" i="108" l="1"/>
  <c r="Q28" i="106"/>
  <c r="K29" i="105"/>
  <c r="L29" i="105" s="1"/>
  <c r="Q29" i="105"/>
  <c r="R29" i="104"/>
  <c r="S29" i="104" s="1"/>
  <c r="F30" i="103"/>
  <c r="I30" i="103" s="1"/>
  <c r="S25" i="102"/>
  <c r="L28" i="99"/>
  <c r="J27" i="99"/>
  <c r="U27" i="99" s="1"/>
  <c r="I28" i="99"/>
  <c r="R25" i="97"/>
  <c r="S25" i="97" s="1"/>
  <c r="F27" i="98"/>
  <c r="I27" i="98" s="1"/>
  <c r="L27" i="98"/>
  <c r="I30" i="92"/>
  <c r="Q25" i="91"/>
  <c r="K26" i="90"/>
  <c r="L26" i="90" s="1"/>
  <c r="K25" i="82"/>
  <c r="L25" i="82" s="1"/>
  <c r="U25" i="82"/>
  <c r="R24" i="81"/>
  <c r="S24" i="81" s="1"/>
  <c r="J26" i="80"/>
  <c r="K24" i="71"/>
  <c r="L24" i="71" s="1"/>
  <c r="U24" i="71"/>
  <c r="R28" i="106" l="1"/>
  <c r="S28" i="106" s="1"/>
  <c r="R29" i="105"/>
  <c r="F30" i="104"/>
  <c r="I30" i="104" s="1"/>
  <c r="J30" i="103"/>
  <c r="F26" i="102"/>
  <c r="I26" i="102" s="1"/>
  <c r="K27" i="99"/>
  <c r="M27" i="99" s="1"/>
  <c r="O1" i="99" s="1"/>
  <c r="F26" i="97"/>
  <c r="L28" i="98"/>
  <c r="J27" i="98"/>
  <c r="U27" i="98" s="1"/>
  <c r="I28" i="98"/>
  <c r="J30" i="92"/>
  <c r="U30" i="92" s="1"/>
  <c r="R25" i="91"/>
  <c r="S25" i="91" s="1"/>
  <c r="Q26" i="90"/>
  <c r="R26" i="90" s="1"/>
  <c r="S26" i="90" s="1"/>
  <c r="Q25" i="82"/>
  <c r="R25" i="82"/>
  <c r="S25" i="82" s="1"/>
  <c r="F25" i="81"/>
  <c r="I25" i="81" s="1"/>
  <c r="K26" i="80"/>
  <c r="L26" i="80" s="1"/>
  <c r="U26" i="80"/>
  <c r="Q24" i="71"/>
  <c r="R24" i="71"/>
  <c r="S24" i="71" s="1"/>
  <c r="F29" i="106" l="1"/>
  <c r="I29" i="106" s="1"/>
  <c r="S29" i="105"/>
  <c r="J30" i="104"/>
  <c r="K30" i="103"/>
  <c r="L30" i="103" s="1"/>
  <c r="U30" i="103"/>
  <c r="J26" i="102"/>
  <c r="Q27" i="99"/>
  <c r="R27" i="99" s="1"/>
  <c r="S27" i="99" s="1"/>
  <c r="K28" i="99"/>
  <c r="K27" i="98"/>
  <c r="Q27" i="98"/>
  <c r="R27" i="98" s="1"/>
  <c r="S27" i="98" s="1"/>
  <c r="K30" i="92"/>
  <c r="L30" i="92" s="1"/>
  <c r="F26" i="91"/>
  <c r="I26" i="91" s="1"/>
  <c r="F27" i="90"/>
  <c r="I27" i="90" s="1"/>
  <c r="F26" i="82"/>
  <c r="I26" i="82" s="1"/>
  <c r="J25" i="81"/>
  <c r="U25" i="81" s="1"/>
  <c r="Q26" i="80"/>
  <c r="R26" i="80" s="1"/>
  <c r="S26" i="80" s="1"/>
  <c r="F25" i="71"/>
  <c r="I25" i="71" s="1"/>
  <c r="J29" i="106" l="1"/>
  <c r="F30" i="105"/>
  <c r="I30" i="105" s="1"/>
  <c r="K30" i="104"/>
  <c r="L30" i="104" s="1"/>
  <c r="U30" i="104"/>
  <c r="Q30" i="103"/>
  <c r="R30" i="103" s="1"/>
  <c r="S30" i="103" s="1"/>
  <c r="K26" i="102"/>
  <c r="L26" i="102" s="1"/>
  <c r="U26" i="102"/>
  <c r="N1" i="99"/>
  <c r="M28" i="99"/>
  <c r="K28" i="98"/>
  <c r="M27" i="98"/>
  <c r="Q30" i="92"/>
  <c r="R30" i="92" s="1"/>
  <c r="S30" i="92" s="1"/>
  <c r="F31" i="92" s="1"/>
  <c r="J26" i="91"/>
  <c r="J27" i="90"/>
  <c r="U27" i="90" s="1"/>
  <c r="J26" i="82"/>
  <c r="K25" i="81"/>
  <c r="L25" i="81" s="1"/>
  <c r="F27" i="80"/>
  <c r="I27" i="80" s="1"/>
  <c r="L27" i="80"/>
  <c r="J25" i="71"/>
  <c r="K29" i="106" l="1"/>
  <c r="L29" i="106" s="1"/>
  <c r="U29" i="106"/>
  <c r="U30" i="105"/>
  <c r="J30" i="105"/>
  <c r="Q30" i="104"/>
  <c r="L31" i="103"/>
  <c r="F31" i="103"/>
  <c r="I31" i="103" s="1"/>
  <c r="Q26" i="102"/>
  <c r="R26" i="102" s="1"/>
  <c r="N1" i="98"/>
  <c r="M28" i="98"/>
  <c r="I31" i="92"/>
  <c r="L31" i="92"/>
  <c r="K26" i="91"/>
  <c r="L26" i="91" s="1"/>
  <c r="U26" i="91"/>
  <c r="K27" i="90"/>
  <c r="L27" i="90" s="1"/>
  <c r="K26" i="82"/>
  <c r="L26" i="82" s="1"/>
  <c r="Q26" i="82"/>
  <c r="U26" i="82"/>
  <c r="Q25" i="81"/>
  <c r="R25" i="81"/>
  <c r="S25" i="81" s="1"/>
  <c r="L28" i="80"/>
  <c r="J27" i="80"/>
  <c r="U27" i="80" s="1"/>
  <c r="I28" i="80"/>
  <c r="K25" i="71"/>
  <c r="L25" i="71" s="1"/>
  <c r="U25" i="71"/>
  <c r="Q29" i="106" l="1"/>
  <c r="K30" i="105"/>
  <c r="L30" i="105" s="1"/>
  <c r="R30" i="104"/>
  <c r="S30" i="104" s="1"/>
  <c r="J31" i="103"/>
  <c r="I32" i="103"/>
  <c r="L32" i="103"/>
  <c r="S26" i="102"/>
  <c r="L32" i="92"/>
  <c r="J31" i="92"/>
  <c r="U31" i="92" s="1"/>
  <c r="I32" i="92"/>
  <c r="Q26" i="91"/>
  <c r="Q27" i="90"/>
  <c r="R27" i="90" s="1"/>
  <c r="S27" i="90" s="1"/>
  <c r="R26" i="82"/>
  <c r="S26" i="82"/>
  <c r="F26" i="81"/>
  <c r="I26" i="81" s="1"/>
  <c r="K27" i="80"/>
  <c r="Q25" i="71"/>
  <c r="R25" i="71"/>
  <c r="S25" i="71" s="1"/>
  <c r="R29" i="106" l="1"/>
  <c r="S29" i="106" s="1"/>
  <c r="Q30" i="105"/>
  <c r="F31" i="104"/>
  <c r="I31" i="104" s="1"/>
  <c r="K31" i="103"/>
  <c r="J32" i="103"/>
  <c r="U31" i="103"/>
  <c r="F27" i="102"/>
  <c r="I27" i="102" s="1"/>
  <c r="K31" i="92"/>
  <c r="Q31" i="92" s="1"/>
  <c r="R31" i="92" s="1"/>
  <c r="S31" i="92" s="1"/>
  <c r="R26" i="91"/>
  <c r="S26" i="91" s="1"/>
  <c r="F28" i="90"/>
  <c r="I28" i="90" s="1"/>
  <c r="L28" i="90"/>
  <c r="L27" i="82"/>
  <c r="F27" i="82"/>
  <c r="I27" i="82" s="1"/>
  <c r="J26" i="81"/>
  <c r="U26" i="81" s="1"/>
  <c r="Q27" i="80"/>
  <c r="R27" i="80" s="1"/>
  <c r="S27" i="80" s="1"/>
  <c r="K28" i="80"/>
  <c r="M27" i="80"/>
  <c r="F26" i="71"/>
  <c r="I26" i="71" s="1"/>
  <c r="F30" i="106" l="1"/>
  <c r="I30" i="106" s="1"/>
  <c r="R30" i="105"/>
  <c r="S30" i="105" s="1"/>
  <c r="J31" i="104"/>
  <c r="K32" i="103"/>
  <c r="M31" i="103"/>
  <c r="O1" i="103" s="1"/>
  <c r="Q31" i="103"/>
  <c r="R31" i="103" s="1"/>
  <c r="S31" i="103" s="1"/>
  <c r="J27" i="102"/>
  <c r="K32" i="92"/>
  <c r="M31" i="92"/>
  <c r="F27" i="91"/>
  <c r="I27" i="91" s="1"/>
  <c r="L29" i="90"/>
  <c r="J28" i="90"/>
  <c r="U28" i="90" s="1"/>
  <c r="I29" i="90"/>
  <c r="J27" i="82"/>
  <c r="I28" i="82"/>
  <c r="L28" i="82"/>
  <c r="K26" i="81"/>
  <c r="L26" i="81" s="1"/>
  <c r="O1" i="80"/>
  <c r="N1" i="80"/>
  <c r="M28" i="80"/>
  <c r="J26" i="71"/>
  <c r="J30" i="106" l="1"/>
  <c r="F31" i="105"/>
  <c r="I31" i="105" s="1"/>
  <c r="K31" i="104"/>
  <c r="L31" i="104" s="1"/>
  <c r="Q31" i="104"/>
  <c r="U31" i="104"/>
  <c r="N1" i="103"/>
  <c r="M32" i="103"/>
  <c r="K27" i="102"/>
  <c r="L27" i="102" s="1"/>
  <c r="U27" i="102"/>
  <c r="O1" i="92"/>
  <c r="N1" i="92"/>
  <c r="M32" i="92"/>
  <c r="J27" i="91"/>
  <c r="K28" i="90"/>
  <c r="Q28" i="90" s="1"/>
  <c r="R28" i="90" s="1"/>
  <c r="S28" i="90" s="1"/>
  <c r="K27" i="82"/>
  <c r="Q27" i="82" s="1"/>
  <c r="R27" i="82" s="1"/>
  <c r="S27" i="82" s="1"/>
  <c r="J28" i="82"/>
  <c r="U27" i="82"/>
  <c r="Q26" i="81"/>
  <c r="R26" i="81"/>
  <c r="S26" i="81" s="1"/>
  <c r="K26" i="71"/>
  <c r="L26" i="71" s="1"/>
  <c r="U26" i="71"/>
  <c r="K30" i="106" l="1"/>
  <c r="L30" i="106" s="1"/>
  <c r="U30" i="106"/>
  <c r="J31" i="105"/>
  <c r="R31" i="104"/>
  <c r="S31" i="104" s="1"/>
  <c r="Q27" i="102"/>
  <c r="R27" i="102" s="1"/>
  <c r="K27" i="91"/>
  <c r="L27" i="91" s="1"/>
  <c r="U27" i="91"/>
  <c r="K29" i="90"/>
  <c r="M28" i="90"/>
  <c r="N1" i="90" s="1"/>
  <c r="K28" i="82"/>
  <c r="M27" i="82"/>
  <c r="L27" i="81"/>
  <c r="F27" i="81"/>
  <c r="I27" i="81" s="1"/>
  <c r="Q26" i="71"/>
  <c r="R26" i="71"/>
  <c r="S26" i="71" s="1"/>
  <c r="L27" i="71" s="1"/>
  <c r="Q30" i="106" l="1"/>
  <c r="K31" i="105"/>
  <c r="L31" i="105" s="1"/>
  <c r="U31" i="105"/>
  <c r="F32" i="104"/>
  <c r="I32" i="104" s="1"/>
  <c r="S27" i="102"/>
  <c r="Q27" i="91"/>
  <c r="O1" i="90"/>
  <c r="M29" i="90"/>
  <c r="N1" i="82"/>
  <c r="O1" i="82"/>
  <c r="M28" i="82"/>
  <c r="I28" i="81"/>
  <c r="L28" i="81"/>
  <c r="J27" i="81"/>
  <c r="J28" i="81" s="1"/>
  <c r="F27" i="71"/>
  <c r="I27" i="71" s="1"/>
  <c r="R30" i="106" l="1"/>
  <c r="S30" i="106" s="1"/>
  <c r="Q31" i="105"/>
  <c r="J32" i="104"/>
  <c r="F28" i="102"/>
  <c r="I28" i="102" s="1"/>
  <c r="R27" i="91"/>
  <c r="S27" i="91" s="1"/>
  <c r="U27" i="81"/>
  <c r="K27" i="81"/>
  <c r="Q27" i="81" s="1"/>
  <c r="R27" i="81" s="1"/>
  <c r="S27" i="81" s="1"/>
  <c r="J27" i="71"/>
  <c r="K27" i="71" s="1"/>
  <c r="M27" i="71" s="1"/>
  <c r="N1" i="71" s="1"/>
  <c r="F31" i="106" l="1"/>
  <c r="I31" i="106" s="1"/>
  <c r="R31" i="105"/>
  <c r="S31" i="105" s="1"/>
  <c r="K32" i="104"/>
  <c r="L32" i="104" s="1"/>
  <c r="U32" i="104"/>
  <c r="J28" i="102"/>
  <c r="F28" i="91"/>
  <c r="I28" i="91" s="1"/>
  <c r="K28" i="81"/>
  <c r="M27" i="81"/>
  <c r="O1" i="81" s="1"/>
  <c r="Q27" i="71"/>
  <c r="U27" i="71"/>
  <c r="J31" i="106" l="1"/>
  <c r="F32" i="105"/>
  <c r="I32" i="105" s="1"/>
  <c r="Q32" i="104"/>
  <c r="R32" i="104"/>
  <c r="K28" i="102"/>
  <c r="L28" i="102" s="1"/>
  <c r="U28" i="102"/>
  <c r="J28" i="91"/>
  <c r="N1" i="81"/>
  <c r="M28" i="81"/>
  <c r="R27" i="71"/>
  <c r="S27" i="71" s="1"/>
  <c r="K31" i="106" l="1"/>
  <c r="L31" i="106" s="1"/>
  <c r="U31" i="106"/>
  <c r="J32" i="105"/>
  <c r="S32" i="104"/>
  <c r="Q28" i="102"/>
  <c r="R28" i="102" s="1"/>
  <c r="S28" i="102" s="1"/>
  <c r="K28" i="91"/>
  <c r="L28" i="91" s="1"/>
  <c r="U28" i="91"/>
  <c r="L28" i="71"/>
  <c r="I28" i="71"/>
  <c r="Q31" i="106" l="1"/>
  <c r="K32" i="105"/>
  <c r="L32" i="105" s="1"/>
  <c r="U32" i="105"/>
  <c r="L33" i="104"/>
  <c r="F33" i="104"/>
  <c r="I33" i="104" s="1"/>
  <c r="F29" i="102"/>
  <c r="I29" i="102" s="1"/>
  <c r="L29" i="102"/>
  <c r="Q28" i="91"/>
  <c r="K28" i="71"/>
  <c r="R31" i="106" l="1"/>
  <c r="S31" i="106" s="1"/>
  <c r="Q32" i="105"/>
  <c r="J33" i="104"/>
  <c r="I34" i="104"/>
  <c r="L34" i="104"/>
  <c r="L30" i="102"/>
  <c r="J29" i="102"/>
  <c r="I30" i="102"/>
  <c r="R28" i="91"/>
  <c r="S28" i="91" s="1"/>
  <c r="L29" i="91" s="1"/>
  <c r="M28" i="71"/>
  <c r="P4" i="36"/>
  <c r="F32" i="106" l="1"/>
  <c r="I32" i="106" s="1"/>
  <c r="R32" i="105"/>
  <c r="S32" i="105" s="1"/>
  <c r="K33" i="104"/>
  <c r="Q33" i="104" s="1"/>
  <c r="R33" i="104" s="1"/>
  <c r="S33" i="104" s="1"/>
  <c r="J34" i="104"/>
  <c r="U33" i="104"/>
  <c r="U29" i="102"/>
  <c r="J30" i="102"/>
  <c r="K29" i="102"/>
  <c r="Q29" i="102" s="1"/>
  <c r="R29" i="102" s="1"/>
  <c r="S29" i="102" s="1"/>
  <c r="F29" i="91"/>
  <c r="I29" i="91" s="1"/>
  <c r="I30" i="91" s="1"/>
  <c r="Q4" i="36"/>
  <c r="E5" i="36" s="1"/>
  <c r="J32" i="106" l="1"/>
  <c r="L33" i="105"/>
  <c r="F33" i="105"/>
  <c r="I33" i="105" s="1"/>
  <c r="K34" i="104"/>
  <c r="M33" i="104"/>
  <c r="K30" i="102"/>
  <c r="M29" i="102"/>
  <c r="L30" i="91"/>
  <c r="J29" i="91"/>
  <c r="U29" i="91" s="1"/>
  <c r="H5" i="36"/>
  <c r="K32" i="106" l="1"/>
  <c r="L32" i="106" s="1"/>
  <c r="U32" i="106"/>
  <c r="J33" i="105"/>
  <c r="I34" i="105"/>
  <c r="L34" i="105"/>
  <c r="N1" i="104"/>
  <c r="O1" i="104"/>
  <c r="M34" i="104"/>
  <c r="O1" i="102"/>
  <c r="N1" i="102"/>
  <c r="M30" i="102"/>
  <c r="K29" i="91"/>
  <c r="Q29" i="91" s="1"/>
  <c r="R29" i="91" s="1"/>
  <c r="S29" i="91" s="1"/>
  <c r="Q5" i="36"/>
  <c r="E6" i="36" s="1"/>
  <c r="I5" i="36"/>
  <c r="Q32" i="106" l="1"/>
  <c r="K33" i="105"/>
  <c r="Q33" i="105" s="1"/>
  <c r="R33" i="105" s="1"/>
  <c r="S33" i="105" s="1"/>
  <c r="J34" i="105"/>
  <c r="U33" i="105"/>
  <c r="K30" i="91"/>
  <c r="M29" i="91"/>
  <c r="O1" i="91" s="1"/>
  <c r="Q6" i="36"/>
  <c r="S5" i="36"/>
  <c r="H6" i="36" s="1"/>
  <c r="I6" i="36" s="1"/>
  <c r="S6" i="36" s="1"/>
  <c r="J5" i="36"/>
  <c r="R32" i="106" l="1"/>
  <c r="S32" i="106" s="1"/>
  <c r="K34" i="105"/>
  <c r="M33" i="105"/>
  <c r="N38" i="105" s="1"/>
  <c r="N1" i="91"/>
  <c r="M30" i="91"/>
  <c r="Q7" i="36"/>
  <c r="Q8" i="36" s="1"/>
  <c r="Q9" i="36" s="1"/>
  <c r="Q10" i="36" s="1"/>
  <c r="Q11" i="36" s="1"/>
  <c r="Q12" i="36" s="1"/>
  <c r="Q13" i="36" s="1"/>
  <c r="Q14" i="36" s="1"/>
  <c r="Q15" i="36" s="1"/>
  <c r="Q16" i="36" s="1"/>
  <c r="Q17" i="36" s="1"/>
  <c r="Q18" i="36" s="1"/>
  <c r="Q19" i="36" s="1"/>
  <c r="Q20" i="36" s="1"/>
  <c r="Q21" i="36" s="1"/>
  <c r="Q22" i="36" s="1"/>
  <c r="Q23" i="36" s="1"/>
  <c r="Q24" i="36" s="1"/>
  <c r="Q25" i="36" s="1"/>
  <c r="Q26" i="36" s="1"/>
  <c r="Q27" i="36" s="1"/>
  <c r="Q28" i="36" s="1"/>
  <c r="Q29" i="36" s="1"/>
  <c r="Q30" i="36" s="1"/>
  <c r="E7" i="36"/>
  <c r="H7" i="36"/>
  <c r="I7" i="36" s="1"/>
  <c r="S7" i="36" s="1"/>
  <c r="E8" i="36"/>
  <c r="L33" i="106" l="1"/>
  <c r="F33" i="106"/>
  <c r="I33" i="106" s="1"/>
  <c r="N1" i="105"/>
  <c r="O1" i="105"/>
  <c r="M34" i="105"/>
  <c r="E9" i="36"/>
  <c r="H8" i="36"/>
  <c r="J33" i="106" l="1"/>
  <c r="I34" i="106"/>
  <c r="L34" i="106"/>
  <c r="E10" i="36"/>
  <c r="I8" i="36"/>
  <c r="S8" i="36" s="1"/>
  <c r="H9" i="36" s="1"/>
  <c r="K33" i="106" l="1"/>
  <c r="J34" i="106"/>
  <c r="Q33" i="106"/>
  <c r="R33" i="106" s="1"/>
  <c r="S33" i="106" s="1"/>
  <c r="U33" i="106"/>
  <c r="I9" i="36"/>
  <c r="S9" i="36" s="1"/>
  <c r="H10" i="36" s="1"/>
  <c r="E11" i="36"/>
  <c r="K34" i="106" l="1"/>
  <c r="M33" i="106"/>
  <c r="I10" i="36"/>
  <c r="S10" i="36" s="1"/>
  <c r="H11" i="36" s="1"/>
  <c r="E12" i="36"/>
  <c r="N38" i="106" l="1"/>
  <c r="N1" i="106"/>
  <c r="O1" i="106"/>
  <c r="M34" i="106"/>
  <c r="I11" i="36"/>
  <c r="S11" i="36" s="1"/>
  <c r="H12" i="36" s="1"/>
  <c r="E13" i="36"/>
  <c r="I12" i="36" l="1"/>
  <c r="S12" i="36" s="1"/>
  <c r="H13" i="36" s="1"/>
  <c r="E14" i="36"/>
  <c r="I13" i="36" l="1"/>
  <c r="S13" i="36" s="1"/>
  <c r="H14" i="36" s="1"/>
  <c r="E15" i="36"/>
  <c r="I14" i="36" l="1"/>
  <c r="S14" i="36" s="1"/>
  <c r="H15" i="36" s="1"/>
  <c r="E16" i="36"/>
  <c r="I15" i="36" l="1"/>
  <c r="S15" i="36" s="1"/>
  <c r="H16" i="36" s="1"/>
  <c r="E17" i="36"/>
  <c r="I16" i="36" l="1"/>
  <c r="S16" i="36" s="1"/>
  <c r="H17" i="36" s="1"/>
  <c r="E18" i="36"/>
  <c r="I17" i="36" l="1"/>
  <c r="S17" i="36" s="1"/>
  <c r="H18" i="36" s="1"/>
  <c r="E19" i="36"/>
  <c r="I18" i="36" l="1"/>
  <c r="S18" i="36" s="1"/>
  <c r="H19" i="36" s="1"/>
  <c r="E20" i="36"/>
  <c r="I19" i="36" l="1"/>
  <c r="S19" i="36" s="1"/>
  <c r="H20" i="36" s="1"/>
  <c r="E21" i="36"/>
  <c r="I20" i="36" l="1"/>
  <c r="S20" i="36" s="1"/>
  <c r="H21" i="36" s="1"/>
  <c r="E22" i="36"/>
  <c r="I21" i="36" l="1"/>
  <c r="S21" i="36" s="1"/>
  <c r="H22" i="36" s="1"/>
  <c r="E23" i="36"/>
  <c r="I22" i="36" l="1"/>
  <c r="S22" i="36" s="1"/>
  <c r="H23" i="36" s="1"/>
  <c r="E24" i="36"/>
  <c r="I23" i="36" l="1"/>
  <c r="S23" i="36" s="1"/>
  <c r="H24" i="36" s="1"/>
  <c r="E25" i="36"/>
  <c r="I24" i="36" l="1"/>
  <c r="S24" i="36" s="1"/>
  <c r="H25" i="36" s="1"/>
  <c r="E26" i="36"/>
  <c r="I25" i="36" l="1"/>
  <c r="S25" i="36" s="1"/>
  <c r="H26" i="36" s="1"/>
  <c r="E27" i="36"/>
  <c r="I26" i="36" l="1"/>
  <c r="S26" i="36" s="1"/>
  <c r="H27" i="36" s="1"/>
  <c r="E28" i="36"/>
  <c r="I27" i="36" l="1"/>
  <c r="S27" i="36" s="1"/>
  <c r="H28" i="36" s="1"/>
  <c r="E29" i="36"/>
  <c r="I28" i="36" l="1"/>
  <c r="S28" i="36" s="1"/>
  <c r="H29" i="36" s="1"/>
  <c r="E30" i="36"/>
  <c r="K31" i="36" l="1"/>
  <c r="E31" i="36"/>
  <c r="I29" i="36"/>
  <c r="S29" i="36" s="1"/>
  <c r="H30" i="36" s="1"/>
  <c r="Q31" i="36" l="1"/>
  <c r="M1" i="36"/>
  <c r="I30" i="36"/>
  <c r="S30" i="36"/>
  <c r="H31" i="36" s="1"/>
  <c r="H32" i="36" s="1"/>
  <c r="K32" i="36"/>
  <c r="I31" i="36" l="1"/>
  <c r="S31" i="36" l="1"/>
  <c r="L5" i="36"/>
  <c r="P5" i="36"/>
  <c r="J6" i="36" l="1"/>
  <c r="L6" i="36" l="1"/>
  <c r="P6" i="36"/>
  <c r="J7" i="36" s="1"/>
  <c r="P7" i="36" s="1"/>
  <c r="J8" i="36" s="1"/>
  <c r="L8" i="36" s="1"/>
  <c r="L7" i="36" l="1"/>
  <c r="P8" i="36"/>
  <c r="J9" i="36" s="1"/>
  <c r="L9" i="36" s="1"/>
  <c r="P9" i="36" l="1"/>
  <c r="J10" i="36" s="1"/>
  <c r="L10" i="36" s="1"/>
  <c r="P10" i="36" l="1"/>
  <c r="J11" i="36" s="1"/>
  <c r="L11" i="36" s="1"/>
  <c r="P11" i="36" l="1"/>
  <c r="J12" i="36" s="1"/>
  <c r="L12" i="36" l="1"/>
  <c r="P12" i="36"/>
  <c r="J13" i="36"/>
  <c r="L13" i="36" s="1"/>
  <c r="P13" i="36" l="1"/>
  <c r="J14" i="36" s="1"/>
  <c r="L14" i="36" s="1"/>
  <c r="P14" i="36" l="1"/>
  <c r="J15" i="36" s="1"/>
  <c r="L15" i="36" s="1"/>
  <c r="P15" i="36" l="1"/>
  <c r="J16" i="36" s="1"/>
  <c r="L16" i="36" s="1"/>
  <c r="P16" i="36" l="1"/>
  <c r="J17" i="36" s="1"/>
  <c r="L17" i="36" s="1"/>
  <c r="P17" i="36" l="1"/>
  <c r="J18" i="36" s="1"/>
  <c r="L18" i="36" s="1"/>
  <c r="P18" i="36" l="1"/>
  <c r="J19" i="36" s="1"/>
  <c r="L19" i="36" s="1"/>
  <c r="P19" i="36" l="1"/>
  <c r="J20" i="36" s="1"/>
  <c r="L20" i="36" s="1"/>
  <c r="P20" i="36" l="1"/>
  <c r="J21" i="36" s="1"/>
  <c r="L21" i="36" s="1"/>
  <c r="P21" i="36" l="1"/>
  <c r="J22" i="36" s="1"/>
  <c r="L22" i="36" s="1"/>
  <c r="P22" i="36" l="1"/>
  <c r="J23" i="36"/>
  <c r="L23" i="36" s="1"/>
  <c r="P23" i="36" l="1"/>
  <c r="J24" i="36" s="1"/>
  <c r="L24" i="36" s="1"/>
  <c r="P24" i="36" l="1"/>
  <c r="J25" i="36" s="1"/>
  <c r="L25" i="36" s="1"/>
  <c r="P25" i="36" l="1"/>
  <c r="J26" i="36" s="1"/>
  <c r="L26" i="36" s="1"/>
  <c r="P26" i="36" l="1"/>
  <c r="J27" i="36" s="1"/>
  <c r="L27" i="36" s="1"/>
  <c r="P27" i="36" l="1"/>
  <c r="J28" i="36" s="1"/>
  <c r="L28" i="36" s="1"/>
  <c r="P28" i="36" l="1"/>
  <c r="J29" i="36" s="1"/>
  <c r="L29" i="36" s="1"/>
  <c r="P29" i="36" l="1"/>
  <c r="J30" i="36" s="1"/>
  <c r="L30" i="36" s="1"/>
  <c r="P30" i="36" l="1"/>
  <c r="J31" i="36" s="1"/>
  <c r="J32" i="36" s="1"/>
  <c r="L31" i="36" l="1"/>
  <c r="P31" i="36"/>
  <c r="L32" i="36" l="1"/>
  <c r="J33" i="72"/>
  <c r="P33" i="72" l="1"/>
  <c r="K33" i="72"/>
  <c r="Q33" i="72" s="1"/>
  <c r="E34" i="72" s="1"/>
  <c r="H34" i="72" s="1"/>
  <c r="I34" i="72" s="1"/>
  <c r="S34" i="72" s="1"/>
  <c r="J34" i="72" l="1"/>
  <c r="P34" i="72" l="1"/>
  <c r="K34" i="72"/>
  <c r="Q34" i="72" s="1"/>
  <c r="E35" i="72" l="1"/>
  <c r="H35" i="72" s="1"/>
  <c r="K35" i="72"/>
  <c r="K36" i="72" s="1"/>
  <c r="Q35" i="72" l="1"/>
  <c r="H36" i="72"/>
  <c r="I35" i="72"/>
  <c r="J35" i="72"/>
  <c r="J36" i="72" s="1"/>
  <c r="L35" i="72" l="1"/>
  <c r="S35" i="72"/>
  <c r="P35" i="72"/>
  <c r="U34" i="72" l="1"/>
  <c r="L36" i="72"/>
  <c r="J14" i="75"/>
  <c r="K14" i="75" s="1"/>
  <c r="Q14" i="75" s="1"/>
  <c r="E15" i="75" s="1"/>
  <c r="H15" i="75" s="1"/>
  <c r="P14" i="75" l="1"/>
  <c r="I15" i="75"/>
  <c r="J15" i="75" l="1"/>
  <c r="K15" i="75" s="1"/>
  <c r="Q15" i="75" s="1"/>
  <c r="E16" i="75" s="1"/>
  <c r="S15" i="75"/>
  <c r="P15" i="75" l="1"/>
  <c r="H16" i="75"/>
  <c r="I16" i="75" s="1"/>
  <c r="S16" i="75" l="1"/>
  <c r="J16" i="75"/>
  <c r="K16" i="75" s="1"/>
  <c r="Q16" i="75" s="1"/>
  <c r="E17" i="75" s="1"/>
  <c r="H17" i="75" l="1"/>
  <c r="I17" i="75" s="1"/>
  <c r="S17" i="75" s="1"/>
  <c r="P16" i="75"/>
  <c r="J17" i="75" l="1"/>
  <c r="K17" i="75" l="1"/>
  <c r="Q17" i="75" s="1"/>
  <c r="E18" i="75" s="1"/>
  <c r="H18" i="75" s="1"/>
  <c r="I18" i="75" s="1"/>
  <c r="P17" i="75"/>
  <c r="J18" i="75" l="1"/>
  <c r="S18" i="75"/>
  <c r="P18" i="75" l="1"/>
  <c r="K18" i="75"/>
  <c r="Q18" i="75" s="1"/>
  <c r="L18" i="75" l="1"/>
  <c r="E19" i="75"/>
  <c r="H19" i="75" s="1"/>
  <c r="I19" i="75" l="1"/>
  <c r="J19" i="75" l="1"/>
  <c r="S19" i="75"/>
  <c r="K19" i="75" l="1"/>
  <c r="L19" i="75" s="1"/>
  <c r="P19" i="75"/>
  <c r="Q19" i="75" l="1"/>
  <c r="E20" i="75" l="1"/>
  <c r="H20" i="75" s="1"/>
  <c r="I20" i="75" l="1"/>
  <c r="S20" i="75" s="1"/>
  <c r="J20" i="75" l="1"/>
  <c r="P20" i="75" l="1"/>
  <c r="K20" i="75"/>
  <c r="L20" i="75" s="1"/>
  <c r="Q20" i="75" l="1"/>
  <c r="E21" i="75" l="1"/>
  <c r="H21" i="75" s="1"/>
  <c r="I21" i="75" l="1"/>
  <c r="S21" i="75" s="1"/>
  <c r="J21" i="75" l="1"/>
  <c r="P21" i="75" l="1"/>
  <c r="K21" i="75"/>
  <c r="L21" i="75" s="1"/>
  <c r="Q21" i="75" l="1"/>
  <c r="E22" i="75" l="1"/>
  <c r="H22" i="75" s="1"/>
  <c r="I22" i="75" l="1"/>
  <c r="S22" i="75" s="1"/>
  <c r="J22" i="75" l="1"/>
  <c r="K22" i="75" l="1"/>
  <c r="L22" i="75" s="1"/>
  <c r="P22" i="75"/>
  <c r="Q22" i="75" l="1"/>
  <c r="E23" i="75" l="1"/>
  <c r="H23" i="75" s="1"/>
  <c r="I23" i="75" l="1"/>
  <c r="J23" i="75" l="1"/>
  <c r="S23" i="75"/>
  <c r="K23" i="75" l="1"/>
  <c r="Q23" i="75" s="1"/>
  <c r="E24" i="75" s="1"/>
  <c r="H24" i="75" s="1"/>
  <c r="P23" i="75"/>
  <c r="L23" i="75" l="1"/>
  <c r="I24" i="75"/>
  <c r="J24" i="75" l="1"/>
  <c r="S24" i="75"/>
  <c r="K24" i="75" l="1"/>
  <c r="Q24" i="75" s="1"/>
  <c r="E25" i="75" s="1"/>
  <c r="H25" i="75" s="1"/>
  <c r="P24" i="75"/>
  <c r="L24" i="75" l="1"/>
  <c r="I25" i="75"/>
  <c r="S25" i="75" l="1"/>
  <c r="J25" i="75"/>
  <c r="K25" i="75" l="1"/>
  <c r="Q25" i="75" s="1"/>
  <c r="E26" i="75" s="1"/>
  <c r="H26" i="75" s="1"/>
  <c r="P25" i="75"/>
  <c r="L25" i="75" l="1"/>
  <c r="I26" i="75"/>
  <c r="S26" i="75" l="1"/>
  <c r="J26" i="75"/>
  <c r="K26" i="75" l="1"/>
  <c r="Q26" i="75" s="1"/>
  <c r="E27" i="75" s="1"/>
  <c r="H27" i="75" s="1"/>
  <c r="P26" i="75"/>
  <c r="L26" i="75" l="1"/>
  <c r="I27" i="75"/>
  <c r="J27" i="75" s="1"/>
  <c r="K27" i="75" l="1"/>
  <c r="Q27" i="75" s="1"/>
  <c r="E28" i="75" s="1"/>
  <c r="S27" i="75"/>
  <c r="P27" i="75"/>
  <c r="L27" i="75" l="1"/>
  <c r="H28" i="75"/>
  <c r="I28" i="75" l="1"/>
  <c r="J28" i="75" l="1"/>
  <c r="S28" i="75"/>
  <c r="K28" i="75" l="1"/>
  <c r="Q28" i="75" s="1"/>
  <c r="E29" i="75" s="1"/>
  <c r="H29" i="75" s="1"/>
  <c r="P28" i="75"/>
  <c r="L28" i="75" l="1"/>
  <c r="I29" i="75"/>
  <c r="J29" i="75" l="1"/>
  <c r="S29" i="75"/>
  <c r="K29" i="75" l="1"/>
  <c r="Q29" i="75" s="1"/>
  <c r="E30" i="75" s="1"/>
  <c r="H30" i="75" s="1"/>
  <c r="P29" i="75"/>
  <c r="L29" i="75" l="1"/>
  <c r="I30" i="75"/>
  <c r="S30" i="75" l="1"/>
  <c r="J30" i="75"/>
  <c r="K30" i="75" l="1"/>
  <c r="Q30" i="75" s="1"/>
  <c r="E31" i="75" s="1"/>
  <c r="H31" i="75" s="1"/>
  <c r="P30" i="75"/>
  <c r="L30" i="75" l="1"/>
  <c r="I31" i="75"/>
  <c r="J31" i="75" s="1"/>
  <c r="K31" i="75" l="1"/>
  <c r="Q31" i="75" s="1"/>
  <c r="E32" i="75" s="1"/>
  <c r="S31" i="75"/>
  <c r="P31" i="75"/>
  <c r="L31" i="75" l="1"/>
  <c r="H32" i="75"/>
  <c r="I32" i="75" l="1"/>
  <c r="J32" i="75" l="1"/>
  <c r="S32" i="75"/>
  <c r="K32" i="75" l="1"/>
  <c r="Q32" i="75" s="1"/>
  <c r="E33" i="75" s="1"/>
  <c r="H33" i="75" s="1"/>
  <c r="P32" i="75"/>
  <c r="L32" i="75" l="1"/>
  <c r="I33" i="75"/>
  <c r="J33" i="75" l="1"/>
  <c r="S33" i="75"/>
  <c r="K33" i="75" l="1"/>
  <c r="Q33" i="75" s="1"/>
  <c r="E34" i="75" s="1"/>
  <c r="H34" i="75" s="1"/>
  <c r="P33" i="75"/>
  <c r="L33" i="75" l="1"/>
  <c r="I34" i="75"/>
  <c r="S34" i="75" s="1"/>
  <c r="J34" i="75" l="1"/>
  <c r="K34" i="75" l="1"/>
  <c r="Q34" i="75" s="1"/>
  <c r="E35" i="75" s="1"/>
  <c r="H35" i="75" s="1"/>
  <c r="P34" i="75"/>
  <c r="L34" i="75" l="1"/>
  <c r="M1" i="75" s="1"/>
  <c r="I35" i="75"/>
  <c r="S35" i="75" l="1"/>
  <c r="J35" i="75"/>
  <c r="K35" i="75" s="1"/>
  <c r="Q35" i="75" s="1"/>
  <c r="E36" i="75" l="1"/>
  <c r="H36" i="75" s="1"/>
  <c r="P35" i="75"/>
  <c r="I36" i="75" l="1"/>
  <c r="S36" i="75" s="1"/>
  <c r="J36" i="75" l="1"/>
  <c r="K36" i="75" s="1"/>
  <c r="Q36" i="75" s="1"/>
  <c r="K37" i="75" l="1"/>
  <c r="Q37" i="75" s="1"/>
  <c r="E37" i="75"/>
  <c r="H37" i="75" s="1"/>
  <c r="P36" i="75"/>
  <c r="I37" i="75" l="1"/>
  <c r="J37" i="75"/>
  <c r="J38" i="75" s="1"/>
  <c r="H38" i="75"/>
  <c r="K38" i="75"/>
  <c r="L37" i="75" l="1"/>
  <c r="U38" i="75" s="1"/>
  <c r="P37" i="75"/>
  <c r="S37" i="75"/>
  <c r="L38" i="75" l="1"/>
  <c r="H15" i="78"/>
  <c r="I15" i="78" l="1"/>
  <c r="J15" i="78" s="1"/>
  <c r="K15" i="78" s="1"/>
  <c r="Q15" i="78" s="1"/>
  <c r="S15" i="78" l="1"/>
  <c r="E16" i="78"/>
  <c r="P15" i="78"/>
  <c r="H16" i="78" l="1"/>
  <c r="I16" i="78" l="1"/>
  <c r="S16" i="78" s="1"/>
  <c r="J16" i="78" l="1"/>
  <c r="K16" i="78" s="1"/>
  <c r="Q16" i="78" s="1"/>
  <c r="E17" i="78" s="1"/>
  <c r="H17" i="78" s="1"/>
  <c r="P16" i="78" l="1"/>
  <c r="I17" i="78"/>
  <c r="J17" i="78" l="1"/>
  <c r="K17" i="78" s="1"/>
  <c r="Q17" i="78" s="1"/>
  <c r="S17" i="78"/>
  <c r="P17" i="78" l="1"/>
  <c r="E18" i="78"/>
  <c r="H18" i="78" s="1"/>
  <c r="I18" i="78" l="1"/>
  <c r="J18" i="78" l="1"/>
  <c r="S18" i="78"/>
  <c r="P18" i="78" l="1"/>
  <c r="K18" i="78"/>
  <c r="Q18" i="78" s="1"/>
  <c r="Q19" i="78" l="1"/>
  <c r="E20" i="78" s="1"/>
  <c r="E19" i="78"/>
  <c r="H19" i="78" s="1"/>
  <c r="I19" i="78" l="1"/>
  <c r="J19" i="78" l="1"/>
  <c r="L19" i="78" s="1"/>
  <c r="S19" i="78"/>
  <c r="H20" i="78" s="1"/>
  <c r="I20" i="78" l="1"/>
  <c r="S20" i="78" s="1"/>
  <c r="P19" i="78"/>
  <c r="J20" i="78" l="1"/>
  <c r="K20" i="78" l="1"/>
  <c r="Q20" i="78" s="1"/>
  <c r="E21" i="78" s="1"/>
  <c r="H21" i="78" s="1"/>
  <c r="I21" i="78" s="1"/>
  <c r="S21" i="78" s="1"/>
  <c r="P20" i="78"/>
  <c r="L20" i="78" l="1"/>
  <c r="J21" i="78"/>
  <c r="Q21" i="78" l="1"/>
  <c r="E22" i="78" s="1"/>
  <c r="H22" i="78" s="1"/>
  <c r="I22" i="78" s="1"/>
  <c r="S22" i="78" s="1"/>
  <c r="L21" i="78"/>
  <c r="P21" i="78"/>
  <c r="J22" i="78" l="1"/>
  <c r="L22" i="78" s="1"/>
  <c r="Q22" i="78"/>
  <c r="E23" i="78" s="1"/>
  <c r="H23" i="78" s="1"/>
  <c r="I23" i="78" s="1"/>
  <c r="S23" i="78" s="1"/>
  <c r="P22" i="78" l="1"/>
  <c r="J23" i="78" s="1"/>
  <c r="Q23" i="78" l="1"/>
  <c r="E24" i="78" s="1"/>
  <c r="H24" i="78" s="1"/>
  <c r="I24" i="78" s="1"/>
  <c r="S24" i="78" s="1"/>
  <c r="L23" i="78"/>
  <c r="P23" i="78"/>
  <c r="J24" i="78" l="1"/>
  <c r="Q24" i="78" l="1"/>
  <c r="E25" i="78" s="1"/>
  <c r="H25" i="78" s="1"/>
  <c r="I25" i="78" s="1"/>
  <c r="L24" i="78"/>
  <c r="P24" i="78"/>
  <c r="J25" i="78" l="1"/>
  <c r="S25" i="78"/>
  <c r="Q25" i="78" l="1"/>
  <c r="E26" i="78" s="1"/>
  <c r="H26" i="78" s="1"/>
  <c r="I26" i="78" s="1"/>
  <c r="S26" i="78" s="1"/>
  <c r="L25" i="78"/>
  <c r="P25" i="78"/>
  <c r="J26" i="78" l="1"/>
  <c r="Q26" i="78" l="1"/>
  <c r="E27" i="78" s="1"/>
  <c r="H27" i="78" s="1"/>
  <c r="I27" i="78" s="1"/>
  <c r="S27" i="78" s="1"/>
  <c r="L26" i="78"/>
  <c r="P26" i="78"/>
  <c r="J27" i="78" l="1"/>
  <c r="Q27" i="78" l="1"/>
  <c r="E28" i="78" s="1"/>
  <c r="H28" i="78" s="1"/>
  <c r="I28" i="78" s="1"/>
  <c r="S28" i="78" s="1"/>
  <c r="L27" i="78"/>
  <c r="P27" i="78"/>
  <c r="J28" i="78" l="1"/>
  <c r="Q28" i="78" l="1"/>
  <c r="E29" i="78" s="1"/>
  <c r="H29" i="78" s="1"/>
  <c r="I29" i="78" s="1"/>
  <c r="L28" i="78"/>
  <c r="P28" i="78"/>
  <c r="J29" i="78" l="1"/>
  <c r="L29" i="78" s="1"/>
  <c r="S29" i="78"/>
  <c r="Q29" i="78"/>
  <c r="E30" i="78" s="1"/>
  <c r="P29" i="78" l="1"/>
  <c r="H30" i="78"/>
  <c r="I30" i="78" s="1"/>
  <c r="J30" i="78" l="1"/>
  <c r="L30" i="78" s="1"/>
  <c r="S30" i="78"/>
  <c r="Q30" i="78"/>
  <c r="E31" i="78" s="1"/>
  <c r="P30" i="78" l="1"/>
  <c r="H31" i="78"/>
  <c r="I31" i="78" s="1"/>
  <c r="S31" i="78" s="1"/>
  <c r="J31" i="78" l="1"/>
  <c r="L31" i="78" s="1"/>
  <c r="Q31" i="78"/>
  <c r="E32" i="78" s="1"/>
  <c r="H32" i="78" s="1"/>
  <c r="I32" i="78" s="1"/>
  <c r="P31" i="78" l="1"/>
  <c r="J32" i="78" s="1"/>
  <c r="L32" i="78" s="1"/>
  <c r="S32" i="78"/>
  <c r="P32" i="78" l="1"/>
  <c r="Q32" i="78"/>
  <c r="E33" i="78" l="1"/>
  <c r="H33" i="78" s="1"/>
  <c r="I33" i="78" l="1"/>
  <c r="S33" i="78" l="1"/>
  <c r="J33" i="78"/>
  <c r="L33" i="78" s="1"/>
  <c r="P33" i="78" l="1"/>
  <c r="Q33" i="78"/>
  <c r="E34" i="78" l="1"/>
  <c r="H34" i="78" s="1"/>
  <c r="I34" i="78" l="1"/>
  <c r="S34" i="78" s="1"/>
  <c r="J34" i="78" l="1"/>
  <c r="L34" i="78" s="1"/>
  <c r="Q34" i="78" l="1"/>
  <c r="P34" i="78"/>
  <c r="E35" i="78" l="1"/>
  <c r="H35" i="78" s="1"/>
  <c r="I35" i="78" l="1"/>
  <c r="J35" i="78" s="1"/>
  <c r="L35" i="78" s="1"/>
  <c r="S35" i="78" l="1"/>
  <c r="P35" i="78"/>
  <c r="M1" i="78"/>
  <c r="Q35" i="78" l="1"/>
  <c r="E36" i="78" l="1"/>
  <c r="H36" i="78" s="1"/>
  <c r="I36" i="78" l="1"/>
  <c r="S36" i="78" s="1"/>
  <c r="J36" i="78" l="1"/>
  <c r="L36" i="78" s="1"/>
  <c r="P36" i="78" l="1"/>
  <c r="Q36" i="78"/>
  <c r="E37" i="78" s="1"/>
  <c r="H37" i="78" s="1"/>
  <c r="I37" i="78" l="1"/>
  <c r="S37" i="78" s="1"/>
  <c r="J37" i="78" l="1"/>
  <c r="Q37" i="78" l="1"/>
  <c r="K38" i="78" s="1"/>
  <c r="T21" i="78" s="1"/>
  <c r="L37" i="78"/>
  <c r="P37" i="78"/>
  <c r="E38" i="78" l="1"/>
  <c r="H38" i="78" s="1"/>
  <c r="I38" i="78" s="1"/>
  <c r="S38" i="78" s="1"/>
  <c r="Q38" i="78"/>
  <c r="K39" i="78"/>
  <c r="J38" i="78" l="1"/>
  <c r="J39" i="78" s="1"/>
  <c r="P38" i="78" l="1"/>
  <c r="L38" i="78"/>
  <c r="L39" i="78" s="1"/>
  <c r="K8" i="86"/>
  <c r="K9" i="86"/>
  <c r="K5" i="86" l="1"/>
  <c r="P5" i="86"/>
  <c r="Q5" i="86" l="1"/>
  <c r="E6" i="86" s="1"/>
  <c r="H6" i="86" s="1"/>
  <c r="I6" i="86" l="1"/>
  <c r="S6" i="86" s="1"/>
  <c r="P6" i="86" l="1"/>
  <c r="K6" i="86" l="1"/>
  <c r="Q6" i="86" s="1"/>
  <c r="E7" i="86" s="1"/>
  <c r="H7" i="86" s="1"/>
  <c r="I7" i="86" s="1"/>
  <c r="S7" i="86" s="1"/>
  <c r="K7" i="86" l="1"/>
  <c r="P7" i="86"/>
  <c r="Q7" i="86" l="1"/>
  <c r="Q8" i="86" l="1"/>
  <c r="E8" i="86"/>
  <c r="H8" i="86" s="1"/>
  <c r="I8" i="86" l="1"/>
  <c r="E9" i="86"/>
  <c r="Q9" i="86"/>
  <c r="Q10" i="86" l="1"/>
  <c r="E10" i="86"/>
  <c r="S8" i="86"/>
  <c r="H9" i="86" s="1"/>
  <c r="I9" i="86" s="1"/>
  <c r="S9" i="86" s="1"/>
  <c r="J8" i="86"/>
  <c r="L8" i="86" l="1"/>
  <c r="P8" i="86"/>
  <c r="H10" i="86"/>
  <c r="I10" i="86" s="1"/>
  <c r="S10" i="86" s="1"/>
  <c r="E11" i="86"/>
  <c r="Q11" i="86"/>
  <c r="J9" i="86" l="1"/>
  <c r="E12" i="86"/>
  <c r="Q12" i="86"/>
  <c r="H11" i="86"/>
  <c r="I11" i="86" s="1"/>
  <c r="S11" i="86" s="1"/>
  <c r="L9" i="86" l="1"/>
  <c r="E13" i="86"/>
  <c r="Q13" i="86"/>
  <c r="H12" i="86"/>
  <c r="I12" i="86" s="1"/>
  <c r="S12" i="86" s="1"/>
  <c r="P9" i="86"/>
  <c r="H13" i="86" l="1"/>
  <c r="I13" i="86" s="1"/>
  <c r="S13" i="86" s="1"/>
  <c r="E14" i="86"/>
  <c r="Q14" i="86"/>
  <c r="J10" i="86"/>
  <c r="L10" i="86" s="1"/>
  <c r="H14" i="86" l="1"/>
  <c r="I14" i="86" s="1"/>
  <c r="S14" i="86" s="1"/>
  <c r="P10" i="86"/>
  <c r="J11" i="86" s="1"/>
  <c r="L11" i="86" s="1"/>
  <c r="Q15" i="86"/>
  <c r="E15" i="86"/>
  <c r="H15" i="86" l="1"/>
  <c r="I15" i="86" s="1"/>
  <c r="S15" i="86" s="1"/>
  <c r="E16" i="86"/>
  <c r="Q16" i="86"/>
  <c r="P11" i="86"/>
  <c r="H16" i="86" l="1"/>
  <c r="I16" i="86" s="1"/>
  <c r="S16" i="86" s="1"/>
  <c r="J12" i="86"/>
  <c r="L12" i="86" s="1"/>
  <c r="Q17" i="86"/>
  <c r="E17" i="86"/>
  <c r="H17" i="86" l="1"/>
  <c r="I17" i="86" s="1"/>
  <c r="S17" i="86" s="1"/>
  <c r="P12" i="86"/>
  <c r="J13" i="86" s="1"/>
  <c r="L13" i="86" s="1"/>
  <c r="E18" i="86"/>
  <c r="Q18" i="86"/>
  <c r="H18" i="86" l="1"/>
  <c r="I18" i="86" s="1"/>
  <c r="S18" i="86" s="1"/>
  <c r="P13" i="86"/>
  <c r="J14" i="86" s="1"/>
  <c r="L14" i="86" s="1"/>
  <c r="E19" i="86"/>
  <c r="Q19" i="86"/>
  <c r="H19" i="86" l="1"/>
  <c r="I19" i="86" s="1"/>
  <c r="S19" i="86" s="1"/>
  <c r="E20" i="86"/>
  <c r="Q20" i="86"/>
  <c r="P14" i="86"/>
  <c r="H20" i="86" l="1"/>
  <c r="I20" i="86" s="1"/>
  <c r="S20" i="86" s="1"/>
  <c r="J15" i="86"/>
  <c r="L15" i="86" s="1"/>
  <c r="E21" i="86"/>
  <c r="Q21" i="86"/>
  <c r="H21" i="86" l="1"/>
  <c r="I21" i="86" s="1"/>
  <c r="S21" i="86" s="1"/>
  <c r="Q22" i="86"/>
  <c r="E22" i="86"/>
  <c r="P15" i="86"/>
  <c r="H22" i="86" l="1"/>
  <c r="I22" i="86" s="1"/>
  <c r="S22" i="86" s="1"/>
  <c r="E23" i="86"/>
  <c r="Q23" i="86"/>
  <c r="J16" i="86"/>
  <c r="L16" i="86" s="1"/>
  <c r="H23" i="86" l="1"/>
  <c r="I23" i="86" s="1"/>
  <c r="S23" i="86" s="1"/>
  <c r="P16" i="86"/>
  <c r="J17" i="86" s="1"/>
  <c r="L17" i="86" s="1"/>
  <c r="E24" i="86"/>
  <c r="Q24" i="86"/>
  <c r="H24" i="86" l="1"/>
  <c r="I24" i="86" s="1"/>
  <c r="S24" i="86" s="1"/>
  <c r="P17" i="86"/>
  <c r="J18" i="86" s="1"/>
  <c r="L18" i="86" s="1"/>
  <c r="E25" i="86"/>
  <c r="Q25" i="86"/>
  <c r="H25" i="86" l="1"/>
  <c r="I25" i="86" s="1"/>
  <c r="S25" i="86" s="1"/>
  <c r="P18" i="86"/>
  <c r="Q26" i="86"/>
  <c r="E26" i="86"/>
  <c r="H26" i="86" l="1"/>
  <c r="I26" i="86" s="1"/>
  <c r="S26" i="86" s="1"/>
  <c r="J19" i="86"/>
  <c r="L19" i="86" s="1"/>
  <c r="E27" i="86"/>
  <c r="Q27" i="86"/>
  <c r="E28" i="86" s="1"/>
  <c r="H27" i="86" l="1"/>
  <c r="I27" i="86" s="1"/>
  <c r="S27" i="86" s="1"/>
  <c r="H28" i="86" s="1"/>
  <c r="I28" i="86" s="1"/>
  <c r="P19" i="86"/>
  <c r="J20" i="86" s="1"/>
  <c r="L20" i="86" s="1"/>
  <c r="P20" i="86" l="1"/>
  <c r="J21" i="86" s="1"/>
  <c r="L21" i="86" s="1"/>
  <c r="P21" i="86" l="1"/>
  <c r="J22" i="86" s="1"/>
  <c r="L22" i="86" s="1"/>
  <c r="Q28" i="86"/>
  <c r="E29" i="86" l="1"/>
  <c r="H29" i="86" s="1"/>
  <c r="I29" i="86" s="1"/>
  <c r="K29" i="86"/>
  <c r="M1" i="86" s="1"/>
  <c r="P22" i="86"/>
  <c r="Q29" i="86" l="1"/>
  <c r="J23" i="86"/>
  <c r="L23" i="86" s="1"/>
  <c r="P23" i="86" l="1"/>
  <c r="J24" i="86" s="1"/>
  <c r="L24" i="86" s="1"/>
  <c r="K30" i="86"/>
  <c r="P24" i="86" l="1"/>
  <c r="J25" i="86" s="1"/>
  <c r="L25" i="86" s="1"/>
  <c r="H30" i="86"/>
  <c r="P25" i="86" l="1"/>
  <c r="J26" i="86" s="1"/>
  <c r="L26" i="86" s="1"/>
  <c r="P26" i="86" l="1"/>
  <c r="J27" i="86" s="1"/>
  <c r="L27" i="86" s="1"/>
  <c r="P27" i="86" l="1"/>
  <c r="J28" i="86" l="1"/>
  <c r="L28" i="86" s="1"/>
  <c r="P28" i="86" l="1"/>
  <c r="J29" i="86" l="1"/>
  <c r="L29" i="86" s="1"/>
  <c r="P29" i="86" l="1"/>
  <c r="J30" i="86" l="1"/>
  <c r="L30" i="86"/>
  <c r="L7" i="93"/>
  <c r="J7" i="93" s="1"/>
  <c r="L8" i="93"/>
  <c r="L9" i="93"/>
  <c r="L10" i="93"/>
  <c r="L11" i="93"/>
  <c r="L12" i="93"/>
  <c r="L13" i="93"/>
  <c r="L14" i="93"/>
  <c r="L15" i="93"/>
  <c r="L16" i="93"/>
  <c r="L17" i="93"/>
  <c r="L18" i="93"/>
  <c r="L19" i="93"/>
  <c r="L20" i="93"/>
  <c r="L21" i="93"/>
  <c r="L22" i="93"/>
  <c r="L23" i="93"/>
  <c r="L24" i="93"/>
  <c r="L25" i="93"/>
  <c r="L26" i="93"/>
  <c r="P7" i="93" l="1"/>
  <c r="K7" i="93"/>
  <c r="Q7" i="93" l="1"/>
  <c r="E8" i="93" s="1"/>
  <c r="H8" i="93" s="1"/>
  <c r="I8" i="93" s="1"/>
  <c r="S8" i="93" s="1"/>
  <c r="J8" i="93" l="1"/>
  <c r="K8" i="93" l="1"/>
  <c r="P8" i="93"/>
  <c r="Q8" i="93" l="1"/>
  <c r="E9" i="93" l="1"/>
  <c r="H9" i="93" s="1"/>
  <c r="I9" i="93" l="1"/>
  <c r="S9" i="93" l="1"/>
  <c r="J9" i="93"/>
  <c r="P9" i="93" s="1"/>
  <c r="K9" i="93" l="1"/>
  <c r="Q9" i="93" l="1"/>
  <c r="E10" i="93" l="1"/>
  <c r="H10" i="93" s="1"/>
  <c r="I10" i="93" l="1"/>
  <c r="S10" i="93" l="1"/>
  <c r="J10" i="93"/>
  <c r="P10" i="93" s="1"/>
  <c r="K10" i="93" l="1"/>
  <c r="Q10" i="93" l="1"/>
  <c r="E11" i="93" l="1"/>
  <c r="H11" i="93" s="1"/>
  <c r="I11" i="93" l="1"/>
  <c r="S11" i="93" l="1"/>
  <c r="J11" i="93"/>
  <c r="P11" i="93" s="1"/>
  <c r="K11" i="93" l="1"/>
  <c r="Q11" i="93" l="1"/>
  <c r="E12" i="93" l="1"/>
  <c r="H12" i="93" s="1"/>
  <c r="I12" i="93" s="1"/>
  <c r="S12" i="93" l="1"/>
  <c r="J12" i="93"/>
  <c r="K12" i="93" l="1"/>
  <c r="P12" i="93"/>
  <c r="Q12" i="93" l="1"/>
  <c r="E13" i="93" l="1"/>
  <c r="H13" i="93" s="1"/>
  <c r="I13" i="93" s="1"/>
  <c r="S13" i="93" l="1"/>
  <c r="J13" i="93"/>
  <c r="K13" i="93" s="1"/>
  <c r="Q13" i="93" s="1"/>
  <c r="E14" i="93" l="1"/>
  <c r="H14" i="93" s="1"/>
  <c r="I14" i="93" s="1"/>
  <c r="S14" i="93" s="1"/>
  <c r="P13" i="93"/>
  <c r="J14" i="93" l="1"/>
  <c r="K14" i="93" s="1"/>
  <c r="Q14" i="93" s="1"/>
  <c r="E15" i="93" l="1"/>
  <c r="H15" i="93" s="1"/>
  <c r="I15" i="93" s="1"/>
  <c r="S15" i="93" s="1"/>
  <c r="P14" i="93"/>
  <c r="J15" i="93" l="1"/>
  <c r="K15" i="93" s="1"/>
  <c r="Q15" i="93" s="1"/>
  <c r="E16" i="93" l="1"/>
  <c r="H16" i="93" s="1"/>
  <c r="P15" i="93"/>
  <c r="I16" i="93" l="1"/>
  <c r="S16" i="93" s="1"/>
  <c r="J16" i="93" l="1"/>
  <c r="K16" i="93" s="1"/>
  <c r="Q16" i="93" s="1"/>
  <c r="E17" i="93" s="1"/>
  <c r="H17" i="93" s="1"/>
  <c r="P16" i="93" l="1"/>
  <c r="I17" i="93"/>
  <c r="J17" i="93" l="1"/>
  <c r="K17" i="93" s="1"/>
  <c r="Q17" i="93" s="1"/>
  <c r="S17" i="93"/>
  <c r="P17" i="93" l="1"/>
  <c r="E18" i="93"/>
  <c r="H18" i="93" s="1"/>
  <c r="I18" i="93" l="1"/>
  <c r="J18" i="93" l="1"/>
  <c r="K18" i="93" s="1"/>
  <c r="Q18" i="93" s="1"/>
  <c r="S18" i="93"/>
  <c r="P18" i="93" l="1"/>
  <c r="E19" i="93"/>
  <c r="H19" i="93" s="1"/>
  <c r="I19" i="93" l="1"/>
  <c r="S19" i="93" s="1"/>
  <c r="J19" i="93" l="1"/>
  <c r="K19" i="93" s="1"/>
  <c r="Q19" i="93" s="1"/>
  <c r="E20" i="93" l="1"/>
  <c r="H20" i="93" s="1"/>
  <c r="P19" i="93"/>
  <c r="I20" i="93" l="1"/>
  <c r="S20" i="93" l="1"/>
  <c r="J20" i="93"/>
  <c r="K20" i="93" s="1"/>
  <c r="Q20" i="93" s="1"/>
  <c r="E21" i="93" l="1"/>
  <c r="H21" i="93" s="1"/>
  <c r="P20" i="93"/>
  <c r="I21" i="93" l="1"/>
  <c r="S21" i="93" s="1"/>
  <c r="J21" i="93" l="1"/>
  <c r="K21" i="93" s="1"/>
  <c r="Q21" i="93" s="1"/>
  <c r="E22" i="93" l="1"/>
  <c r="H22" i="93" s="1"/>
  <c r="P21" i="93"/>
  <c r="I22" i="93" l="1"/>
  <c r="S22" i="93" s="1"/>
  <c r="J22" i="93" l="1"/>
  <c r="K22" i="93" s="1"/>
  <c r="Q22" i="93" s="1"/>
  <c r="E23" i="93" l="1"/>
  <c r="H23" i="93" s="1"/>
  <c r="P22" i="93"/>
  <c r="I23" i="93" l="1"/>
  <c r="S23" i="93" l="1"/>
  <c r="J23" i="93"/>
  <c r="K23" i="93" s="1"/>
  <c r="Q23" i="93" s="1"/>
  <c r="E24" i="93" l="1"/>
  <c r="H24" i="93" s="1"/>
  <c r="P23" i="93"/>
  <c r="I24" i="93" l="1"/>
  <c r="S24" i="93" l="1"/>
  <c r="J24" i="93"/>
  <c r="K24" i="93" s="1"/>
  <c r="Q24" i="93" s="1"/>
  <c r="E25" i="93" l="1"/>
  <c r="H25" i="93" s="1"/>
  <c r="P24" i="93"/>
  <c r="I25" i="93" l="1"/>
  <c r="S25" i="93" s="1"/>
  <c r="J25" i="93" l="1"/>
  <c r="K25" i="93" s="1"/>
  <c r="Q25" i="93" s="1"/>
  <c r="P25" i="93" l="1"/>
  <c r="E26" i="93"/>
  <c r="H26" i="93" s="1"/>
  <c r="I26" i="93" l="1"/>
  <c r="J26" i="93" l="1"/>
  <c r="K26" i="93" s="1"/>
  <c r="Q26" i="93" s="1"/>
  <c r="K27" i="93" s="1"/>
  <c r="S26" i="93"/>
  <c r="P26" i="93" l="1"/>
  <c r="E27" i="93"/>
  <c r="H27" i="93" s="1"/>
  <c r="I27" i="93" l="1"/>
  <c r="J27" i="93" s="1"/>
  <c r="L27" i="93" s="1"/>
  <c r="M1" i="93" s="1"/>
  <c r="Q27" i="93" l="1"/>
  <c r="S27" i="93"/>
  <c r="K28" i="93" l="1"/>
  <c r="Q28" i="93" s="1"/>
  <c r="E28" i="93"/>
  <c r="H28" i="93" s="1"/>
  <c r="I28" i="93" s="1"/>
  <c r="P27" i="93"/>
  <c r="J28" i="93" l="1"/>
  <c r="L28" i="93" s="1"/>
  <c r="E29" i="93"/>
  <c r="H29" i="93" s="1"/>
  <c r="I29" i="93" s="1"/>
  <c r="K29" i="93"/>
  <c r="Q29" i="93" s="1"/>
  <c r="P28" i="93" l="1"/>
  <c r="E30" i="93"/>
  <c r="H30" i="93" s="1"/>
  <c r="K30" i="93"/>
  <c r="Q30" i="93" s="1"/>
  <c r="J29" i="93" l="1"/>
  <c r="L29" i="93" s="1"/>
  <c r="I30" i="93"/>
  <c r="H31" i="93"/>
  <c r="K31" i="93"/>
  <c r="P29" i="93" l="1"/>
  <c r="J30" i="93" s="1"/>
  <c r="P30" i="93" s="1"/>
  <c r="J31" i="93" l="1"/>
  <c r="L30" i="93"/>
  <c r="L31" i="93" s="1"/>
  <c r="U25" i="97" l="1"/>
  <c r="I26" i="97" s="1"/>
  <c r="J26" i="97" s="1"/>
  <c r="Q26" i="97" l="1"/>
  <c r="R26" i="97" s="1"/>
  <c r="U26" i="97"/>
  <c r="S26" i="97" l="1"/>
  <c r="F27" i="97" s="1"/>
  <c r="I27" i="97" s="1"/>
  <c r="L27" i="97" l="1"/>
  <c r="L28" i="97" s="1"/>
  <c r="J27" i="97"/>
  <c r="U27" i="97" s="1"/>
  <c r="I28" i="97"/>
  <c r="K27" i="97" l="1"/>
  <c r="Q27" i="97" s="1"/>
  <c r="R27" i="97" s="1"/>
  <c r="S27" i="97" s="1"/>
  <c r="M27" i="97" l="1"/>
  <c r="K28" i="97"/>
  <c r="N1" i="97" l="1"/>
  <c r="M28" i="97"/>
  <c r="M4" i="107"/>
  <c r="Q4" i="107"/>
  <c r="R4" i="107" l="1"/>
  <c r="S4" i="107" s="1"/>
  <c r="F5" i="107" l="1"/>
  <c r="I5" i="107" s="1"/>
  <c r="J5" i="107" l="1"/>
  <c r="M5" i="107" s="1"/>
  <c r="U5" i="107" l="1"/>
  <c r="Q5" i="107"/>
  <c r="R5" i="107" l="1"/>
  <c r="S5" i="107" s="1"/>
  <c r="F6" i="107" l="1"/>
  <c r="I6" i="107" s="1"/>
  <c r="J6" i="107" l="1"/>
  <c r="M6" i="107" s="1"/>
  <c r="U6" i="107" l="1"/>
  <c r="Q6" i="107"/>
  <c r="R6" i="107" l="1"/>
  <c r="S6" i="107" s="1"/>
  <c r="F7" i="107" l="1"/>
  <c r="I7" i="107" s="1"/>
  <c r="J7" i="107" l="1"/>
  <c r="M7" i="107" s="1"/>
  <c r="Q7" i="107" l="1"/>
  <c r="U7" i="107"/>
  <c r="R7" i="107" l="1"/>
  <c r="S7" i="107" s="1"/>
  <c r="F8" i="107" l="1"/>
  <c r="I8" i="107" s="1"/>
  <c r="J8" i="107" l="1"/>
  <c r="M8" i="107" s="1"/>
  <c r="Q8" i="107" l="1"/>
  <c r="U8" i="107"/>
  <c r="R8" i="107" l="1"/>
  <c r="S8" i="107" s="1"/>
  <c r="F9" i="107" l="1"/>
  <c r="I9" i="107" s="1"/>
  <c r="J9" i="107" l="1"/>
  <c r="K9" i="107" l="1"/>
  <c r="M9" i="107" s="1"/>
  <c r="U9" i="107"/>
  <c r="Q9" i="107" l="1"/>
  <c r="R9" i="107"/>
  <c r="S9" i="107" s="1"/>
  <c r="F10" i="107" l="1"/>
  <c r="I10" i="107" s="1"/>
  <c r="X7" i="107"/>
  <c r="J10" i="107" l="1"/>
  <c r="U10" i="107" s="1"/>
  <c r="K10" i="107" l="1"/>
  <c r="L10" i="107" s="1"/>
  <c r="Q10" i="107" l="1"/>
  <c r="R10" i="107" s="1"/>
  <c r="S10" i="107" s="1"/>
  <c r="F11" i="107" l="1"/>
  <c r="I11" i="107" s="1"/>
  <c r="X8" i="107"/>
  <c r="J11" i="107" l="1"/>
  <c r="K11" i="107" l="1"/>
  <c r="L11" i="107" s="1"/>
  <c r="U11" i="107"/>
  <c r="Q11" i="107" l="1"/>
  <c r="R11" i="107" s="1"/>
  <c r="S11" i="107" s="1"/>
  <c r="F12" i="107" l="1"/>
  <c r="I12" i="107" s="1"/>
  <c r="J12" i="107" l="1"/>
  <c r="K12" i="107" l="1"/>
  <c r="L12" i="107" s="1"/>
  <c r="U12" i="107"/>
  <c r="Q12" i="107" l="1"/>
  <c r="R12" i="107" s="1"/>
  <c r="S12" i="107" s="1"/>
  <c r="F13" i="107" l="1"/>
  <c r="I13" i="107" s="1"/>
  <c r="J13" i="107" l="1"/>
  <c r="K13" i="107" l="1"/>
  <c r="L13" i="107" s="1"/>
  <c r="U13" i="107"/>
  <c r="Q13" i="107" l="1"/>
  <c r="R13" i="107" l="1"/>
  <c r="S13" i="107" s="1"/>
  <c r="F14" i="107" l="1"/>
  <c r="I14" i="107" s="1"/>
  <c r="J14" i="107" l="1"/>
  <c r="K14" i="107" l="1"/>
  <c r="L14" i="107" s="1"/>
  <c r="U14" i="107"/>
  <c r="Q14" i="107" l="1"/>
  <c r="R14" i="107" s="1"/>
  <c r="S14" i="107" l="1"/>
  <c r="F15" i="107" l="1"/>
  <c r="I15" i="107" s="1"/>
  <c r="J15" i="107" l="1"/>
  <c r="K15" i="107" l="1"/>
  <c r="L15" i="107" s="1"/>
  <c r="U15" i="107"/>
  <c r="Q15" i="107" l="1"/>
  <c r="R15" i="107" l="1"/>
  <c r="S15" i="107" s="1"/>
  <c r="F16" i="107" l="1"/>
  <c r="I16" i="107" s="1"/>
  <c r="J16" i="107" l="1"/>
  <c r="K16" i="107" l="1"/>
  <c r="L16" i="107" s="1"/>
  <c r="U16" i="107"/>
  <c r="Q16" i="107" l="1"/>
  <c r="R16" i="107" s="1"/>
  <c r="S16" i="107" s="1"/>
  <c r="F17" i="107" l="1"/>
  <c r="I17" i="107" s="1"/>
  <c r="J17" i="107" l="1"/>
  <c r="U17" i="107" s="1"/>
  <c r="K17" i="107" l="1"/>
  <c r="L17" i="107" s="1"/>
  <c r="Q17" i="107" l="1"/>
  <c r="R17" i="107" l="1"/>
  <c r="S17" i="107" s="1"/>
  <c r="F18" i="107" l="1"/>
  <c r="I18" i="107" s="1"/>
  <c r="J18" i="107" l="1"/>
  <c r="K18" i="107" l="1"/>
  <c r="L18" i="107" s="1"/>
  <c r="U18" i="107"/>
  <c r="Q18" i="107" l="1"/>
  <c r="R18" i="107" s="1"/>
  <c r="S18" i="107" s="1"/>
  <c r="F19" i="107" l="1"/>
  <c r="I19" i="107" s="1"/>
  <c r="J19" i="107" l="1"/>
  <c r="U19" i="107" s="1"/>
  <c r="K19" i="107" l="1"/>
  <c r="L19" i="107" s="1"/>
  <c r="Q19" i="107" l="1"/>
  <c r="R19" i="107" l="1"/>
  <c r="S19" i="107" s="1"/>
  <c r="F20" i="107" l="1"/>
  <c r="I20" i="107" s="1"/>
  <c r="J20" i="107" l="1"/>
  <c r="K20" i="107" l="1"/>
  <c r="L20" i="107" s="1"/>
  <c r="U20" i="107"/>
  <c r="Q20" i="107" l="1"/>
  <c r="R20" i="107" s="1"/>
  <c r="S20" i="107" s="1"/>
  <c r="F21" i="107" l="1"/>
  <c r="I21" i="107" s="1"/>
  <c r="J21" i="107" l="1"/>
  <c r="U21" i="107" s="1"/>
  <c r="K21" i="107" l="1"/>
  <c r="L21" i="107" s="1"/>
  <c r="Q21" i="107" l="1"/>
  <c r="R21" i="107" s="1"/>
  <c r="S21" i="107" s="1"/>
  <c r="F22" i="107" l="1"/>
  <c r="I22" i="107" s="1"/>
  <c r="J22" i="107" l="1"/>
  <c r="U22" i="107" s="1"/>
  <c r="K22" i="107" l="1"/>
  <c r="L22" i="107" s="1"/>
  <c r="Q22" i="107" l="1"/>
  <c r="R22" i="107" s="1"/>
  <c r="S22" i="107" l="1"/>
  <c r="F23" i="107" l="1"/>
  <c r="I23" i="107" s="1"/>
  <c r="J23" i="107" l="1"/>
  <c r="U23" i="107" s="1"/>
  <c r="K23" i="107" l="1"/>
  <c r="L23" i="107" s="1"/>
  <c r="Q23" i="107" l="1"/>
  <c r="R23" i="107" s="1"/>
  <c r="S23" i="107" s="1"/>
  <c r="F24" i="107" l="1"/>
  <c r="I24" i="107" s="1"/>
  <c r="J24" i="107" l="1"/>
  <c r="K24" i="107" l="1"/>
  <c r="L24" i="107" s="1"/>
  <c r="U24" i="107"/>
  <c r="Q24" i="107" l="1"/>
  <c r="R24" i="107" s="1"/>
  <c r="S24" i="107" s="1"/>
  <c r="F25" i="107" l="1"/>
  <c r="I25" i="107" s="1"/>
  <c r="J25" i="107" l="1"/>
  <c r="U25" i="107" s="1"/>
  <c r="K25" i="107" l="1"/>
  <c r="L25" i="107" s="1"/>
  <c r="Q25" i="107" l="1"/>
  <c r="R25" i="107" l="1"/>
  <c r="S25" i="107" s="1"/>
  <c r="F26" i="107" l="1"/>
  <c r="I26" i="107" s="1"/>
  <c r="J26" i="107" l="1"/>
  <c r="U26" i="107" s="1"/>
  <c r="K26" i="107" l="1"/>
  <c r="L26" i="107" s="1"/>
  <c r="Q26" i="107" l="1"/>
  <c r="R26" i="107" l="1"/>
  <c r="S26" i="107" s="1"/>
  <c r="L27" i="107" l="1"/>
  <c r="F27" i="107"/>
  <c r="I27" i="107" s="1"/>
  <c r="J27" i="107" l="1"/>
  <c r="U27" i="107" s="1"/>
  <c r="I28" i="107"/>
  <c r="L28" i="107"/>
  <c r="K27" i="107" l="1"/>
  <c r="Q27" i="107" s="1"/>
  <c r="R27" i="107" s="1"/>
  <c r="S27" i="107" s="1"/>
  <c r="K28" i="107" l="1"/>
  <c r="M27" i="107"/>
  <c r="N1" i="107" l="1"/>
  <c r="M28" i="107"/>
  <c r="K29" i="113"/>
  <c r="M29" i="113" l="1"/>
</calcChain>
</file>

<file path=xl/sharedStrings.xml><?xml version="1.0" encoding="utf-8"?>
<sst xmlns="http://schemas.openxmlformats.org/spreadsheetml/2006/main" count="3293" uniqueCount="36">
  <si>
    <t>Date</t>
  </si>
  <si>
    <t>Days</t>
  </si>
  <si>
    <t>Rate</t>
  </si>
  <si>
    <t>S. No</t>
  </si>
  <si>
    <t>End Balance</t>
  </si>
  <si>
    <t>Y</t>
  </si>
  <si>
    <t>CPZ</t>
  </si>
  <si>
    <t>RPY</t>
  </si>
  <si>
    <t>Disbursement</t>
  </si>
  <si>
    <t>Repayment</t>
  </si>
  <si>
    <t>Pri. Schd</t>
  </si>
  <si>
    <t>N</t>
  </si>
  <si>
    <t>Pay Int</t>
  </si>
  <si>
    <t>Interest On</t>
  </si>
  <si>
    <t>Interest Calculated</t>
  </si>
  <si>
    <t>Interest. Schd</t>
  </si>
  <si>
    <t>Interest Bal</t>
  </si>
  <si>
    <t>EMI</t>
  </si>
  <si>
    <t>D/P</t>
  </si>
  <si>
    <t>IDB</t>
  </si>
  <si>
    <t>Fee</t>
  </si>
  <si>
    <t>DD</t>
  </si>
  <si>
    <t>Fee Schd</t>
  </si>
  <si>
    <t>Capitalized</t>
  </si>
  <si>
    <t>AD</t>
  </si>
  <si>
    <t>Interest rounded</t>
  </si>
  <si>
    <t>Fraction</t>
  </si>
  <si>
    <t>SCHDMTD</t>
  </si>
  <si>
    <t>P</t>
  </si>
  <si>
    <t>E</t>
  </si>
  <si>
    <t>RECAL</t>
  </si>
  <si>
    <t>TILLDATE</t>
  </si>
  <si>
    <t>From Last but one schedule</t>
  </si>
  <si>
    <t>TILLMDT</t>
  </si>
  <si>
    <t>Same as TILLDATE with todate as MDT</t>
  </si>
  <si>
    <t>ADD TERM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</si>
</sst>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_ * #,##0.000_ ;_ * \-#,##0.000_ ;_ * &quot;-&quot;??_ ;_ @_ "/>
    <numFmt numFmtId="167" formatCode="_(* #,##0.000000_);_(* \(#,##0.000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2">
    <xf numFmtId="0" fontId="0" fillId="0" borderId="0" xfId="0"/>
    <xf numFmtId="0" fontId="0" fillId="2" borderId="0" xfId="0" applyFill="1"/>
    <xf numFmtId="0" fontId="2" fillId="2" borderId="0" xfId="0" applyFont="1" applyFill="1"/>
    <xf numFmtId="164" fontId="0" fillId="2" borderId="0" xfId="1" applyFont="1" applyFill="1"/>
    <xf numFmtId="164" fontId="0" fillId="2" borderId="0" xfId="0" applyNumberFormat="1" applyFill="1"/>
    <xf numFmtId="43" fontId="0" fillId="2" borderId="0" xfId="0" applyNumberFormat="1" applyFill="1"/>
    <xf numFmtId="15" fontId="3" fillId="3" borderId="1" xfId="0" applyNumberFormat="1" applyFont="1" applyFill="1" applyBorder="1"/>
    <xf numFmtId="0" fontId="3" fillId="3" borderId="1" xfId="0" applyFont="1" applyFill="1" applyBorder="1"/>
    <xf numFmtId="0" fontId="0" fillId="2" borderId="1" xfId="0" applyFill="1" applyBorder="1"/>
    <xf numFmtId="15" fontId="0" fillId="2" borderId="1" xfId="0" applyNumberFormat="1" applyFont="1" applyFill="1" applyBorder="1"/>
    <xf numFmtId="164" fontId="0" fillId="2" borderId="1" xfId="0" applyNumberFormat="1" applyFill="1" applyBorder="1"/>
    <xf numFmtId="10" fontId="0" fillId="2" borderId="1" xfId="0" applyNumberFormat="1" applyFill="1" applyBorder="1"/>
    <xf numFmtId="165" fontId="0" fillId="2" borderId="1" xfId="1" applyNumberFormat="1" applyFont="1" applyFill="1" applyBorder="1"/>
    <xf numFmtId="164" fontId="0" fillId="2" borderId="1" xfId="1" applyFont="1" applyFill="1" applyBorder="1"/>
    <xf numFmtId="0" fontId="2" fillId="4" borderId="1" xfId="0" applyFont="1" applyFill="1" applyBorder="1"/>
    <xf numFmtId="164" fontId="2" fillId="4" borderId="1" xfId="0" applyNumberFormat="1" applyFont="1" applyFill="1" applyBorder="1"/>
    <xf numFmtId="0" fontId="0" fillId="5" borderId="1" xfId="0" applyFill="1" applyBorder="1"/>
    <xf numFmtId="167" fontId="0" fillId="2" borderId="0" xfId="0" applyNumberFormat="1" applyFill="1"/>
    <xf numFmtId="164" fontId="0" fillId="0" borderId="1" xfId="1" applyFont="1" applyFill="1" applyBorder="1"/>
    <xf numFmtId="0" fontId="0" fillId="0" borderId="1" xfId="0" applyFill="1" applyBorder="1"/>
    <xf numFmtId="15" fontId="0" fillId="0" borderId="1" xfId="0" applyNumberFormat="1" applyFont="1" applyFill="1" applyBorder="1"/>
    <xf numFmtId="166" fontId="0" fillId="0" borderId="1" xfId="0" applyNumberFormat="1" applyFill="1" applyBorder="1"/>
    <xf numFmtId="10" fontId="0" fillId="0" borderId="1" xfId="0" applyNumberFormat="1" applyFill="1" applyBorder="1"/>
    <xf numFmtId="165" fontId="0" fillId="0" borderId="1" xfId="1" applyNumberFormat="1" applyFont="1" applyFill="1" applyBorder="1"/>
    <xf numFmtId="0" fontId="0" fillId="6" borderId="1" xfId="0" applyFill="1" applyBorder="1"/>
    <xf numFmtId="15" fontId="0" fillId="6" borderId="1" xfId="0" applyNumberFormat="1" applyFont="1" applyFill="1" applyBorder="1"/>
    <xf numFmtId="166" fontId="0" fillId="6" borderId="1" xfId="0" applyNumberFormat="1" applyFill="1" applyBorder="1"/>
    <xf numFmtId="10" fontId="0" fillId="6" borderId="1" xfId="0" applyNumberFormat="1" applyFill="1" applyBorder="1"/>
    <xf numFmtId="165" fontId="0" fillId="6" borderId="1" xfId="1" applyNumberFormat="1" applyFont="1" applyFill="1" applyBorder="1"/>
    <xf numFmtId="164" fontId="0" fillId="6" borderId="1" xfId="1" applyFont="1" applyFill="1" applyBorder="1"/>
    <xf numFmtId="8" fontId="0" fillId="2" borderId="0" xfId="0" applyNumberFormat="1" applyFill="1"/>
    <xf numFmtId="0" fontId="0" fillId="7" borderId="1" xfId="0" applyFill="1" applyBorder="1"/>
    <xf numFmtId="15" fontId="0" fillId="7" borderId="1" xfId="0" applyNumberFormat="1" applyFont="1" applyFill="1" applyBorder="1"/>
    <xf numFmtId="166" fontId="0" fillId="7" borderId="1" xfId="0" applyNumberFormat="1" applyFill="1" applyBorder="1"/>
    <xf numFmtId="10" fontId="0" fillId="7" borderId="1" xfId="0" applyNumberFormat="1" applyFill="1" applyBorder="1"/>
    <xf numFmtId="165" fontId="0" fillId="7" borderId="1" xfId="1" applyNumberFormat="1" applyFont="1" applyFill="1" applyBorder="1"/>
    <xf numFmtId="164" fontId="0" fillId="7" borderId="1" xfId="1" applyFont="1" applyFill="1" applyBorder="1"/>
    <xf numFmtId="164" fontId="0" fillId="6" borderId="1" xfId="1" applyNumberFormat="1" applyFont="1" applyFill="1" applyBorder="1"/>
    <xf numFmtId="164" fontId="0" fillId="8" borderId="0" xfId="1" applyFont="1" applyFill="1"/>
    <xf numFmtId="43" fontId="0" fillId="8" borderId="0" xfId="0" applyNumberFormat="1" applyFill="1"/>
    <xf numFmtId="0" fontId="4" fillId="10" borderId="1" xfId="0" applyFont="1" applyFill="1" applyBorder="1"/>
    <xf numFmtId="15" fontId="4" fillId="10" borderId="1" xfId="0" applyNumberFormat="1" applyFont="1" applyFill="1" applyBorder="1"/>
    <xf numFmtId="166" fontId="4" fillId="10" borderId="1" xfId="0" applyNumberFormat="1" applyFont="1" applyFill="1" applyBorder="1"/>
    <xf numFmtId="10" fontId="4" fillId="10" borderId="1" xfId="0" applyNumberFormat="1" applyFont="1" applyFill="1" applyBorder="1"/>
    <xf numFmtId="0" fontId="5" fillId="0" borderId="1" xfId="0" applyFont="1" applyFill="1" applyBorder="1"/>
    <xf numFmtId="15" fontId="5" fillId="0" borderId="1" xfId="0" applyNumberFormat="1" applyFont="1" applyFill="1" applyBorder="1"/>
    <xf numFmtId="166" fontId="5" fillId="0" borderId="1" xfId="0" applyNumberFormat="1" applyFont="1" applyFill="1" applyBorder="1"/>
    <xf numFmtId="10" fontId="5" fillId="0" borderId="1" xfId="0" applyNumberFormat="1" applyFont="1" applyFill="1" applyBorder="1"/>
    <xf numFmtId="165" fontId="5" fillId="0" borderId="1" xfId="1" applyNumberFormat="1" applyFont="1" applyFill="1" applyBorder="1"/>
    <xf numFmtId="164" fontId="5" fillId="0" borderId="1" xfId="1" applyFont="1" applyFill="1" applyBorder="1"/>
    <xf numFmtId="165" fontId="4" fillId="10" borderId="1" xfId="1" applyNumberFormat="1" applyFont="1" applyFill="1" applyBorder="1"/>
    <xf numFmtId="164" fontId="4" fillId="10" borderId="1" xfId="1" applyFont="1" applyFill="1" applyBorder="1"/>
    <xf numFmtId="15" fontId="3" fillId="10" borderId="1" xfId="0" applyNumberFormat="1" applyFont="1" applyFill="1" applyBorder="1"/>
    <xf numFmtId="15" fontId="3" fillId="9" borderId="1" xfId="0" applyNumberFormat="1" applyFont="1" applyFill="1" applyBorder="1"/>
    <xf numFmtId="15" fontId="6" fillId="0" borderId="1" xfId="0" applyNumberFormat="1" applyFont="1" applyFill="1" applyBorder="1"/>
    <xf numFmtId="0" fontId="5" fillId="7" borderId="1" xfId="0" applyFont="1" applyFill="1" applyBorder="1"/>
    <xf numFmtId="15" fontId="5" fillId="7" borderId="1" xfId="0" applyNumberFormat="1" applyFont="1" applyFill="1" applyBorder="1"/>
    <xf numFmtId="166" fontId="5" fillId="7" borderId="1" xfId="0" applyNumberFormat="1" applyFont="1" applyFill="1" applyBorder="1"/>
    <xf numFmtId="10" fontId="5" fillId="7" borderId="1" xfId="0" applyNumberFormat="1" applyFont="1" applyFill="1" applyBorder="1"/>
    <xf numFmtId="165" fontId="5" fillId="7" borderId="1" xfId="1" applyNumberFormat="1" applyFont="1" applyFill="1" applyBorder="1"/>
    <xf numFmtId="164" fontId="5" fillId="7" borderId="1" xfId="1" applyFont="1" applyFill="1" applyBorder="1"/>
    <xf numFmtId="0" fontId="5" fillId="11" borderId="1" xfId="0" applyFont="1" applyFill="1" applyBorder="1"/>
    <xf numFmtId="15" fontId="5" fillId="11" borderId="1" xfId="0" applyNumberFormat="1" applyFont="1" applyFill="1" applyBorder="1"/>
    <xf numFmtId="166" fontId="5" fillId="11" borderId="1" xfId="0" applyNumberFormat="1" applyFont="1" applyFill="1" applyBorder="1"/>
    <xf numFmtId="10" fontId="5" fillId="11" borderId="1" xfId="0" applyNumberFormat="1" applyFont="1" applyFill="1" applyBorder="1"/>
    <xf numFmtId="165" fontId="5" fillId="11" borderId="1" xfId="1" applyNumberFormat="1" applyFont="1" applyFill="1" applyBorder="1"/>
    <xf numFmtId="164" fontId="5" fillId="11" borderId="1" xfId="1" applyFont="1" applyFill="1" applyBorder="1"/>
    <xf numFmtId="0" fontId="7" fillId="0" borderId="1" xfId="0" applyFont="1" applyFill="1" applyBorder="1"/>
    <xf numFmtId="15" fontId="7" fillId="0" borderId="1" xfId="0" applyNumberFormat="1" applyFont="1" applyFill="1" applyBorder="1"/>
    <xf numFmtId="166" fontId="7" fillId="0" borderId="1" xfId="0" applyNumberFormat="1" applyFont="1" applyFill="1" applyBorder="1"/>
    <xf numFmtId="10" fontId="7" fillId="0" borderId="1" xfId="0" applyNumberFormat="1" applyFont="1" applyFill="1" applyBorder="1"/>
    <xf numFmtId="165" fontId="7" fillId="0" borderId="1" xfId="1" applyNumberFormat="1" applyFont="1" applyFill="1" applyBorder="1"/>
    <xf numFmtId="164" fontId="7" fillId="0" borderId="1" xfId="1" applyFont="1" applyFill="1" applyBorder="1"/>
    <xf numFmtId="0" fontId="5" fillId="2" borderId="1" xfId="0" applyFont="1" applyFill="1" applyBorder="1"/>
    <xf numFmtId="15" fontId="5" fillId="2" borderId="1" xfId="0" applyNumberFormat="1" applyFont="1" applyFill="1" applyBorder="1"/>
    <xf numFmtId="166" fontId="5" fillId="2" borderId="1" xfId="0" applyNumberFormat="1" applyFont="1" applyFill="1" applyBorder="1"/>
    <xf numFmtId="10" fontId="5" fillId="2" borderId="1" xfId="0" applyNumberFormat="1" applyFont="1" applyFill="1" applyBorder="1"/>
    <xf numFmtId="165" fontId="5" fillId="2" borderId="1" xfId="1" applyNumberFormat="1" applyFont="1" applyFill="1" applyBorder="1"/>
    <xf numFmtId="164" fontId="5" fillId="2" borderId="1" xfId="1" applyFont="1" applyFill="1" applyBorder="1"/>
    <xf numFmtId="0" fontId="0" fillId="4" borderId="1" xfId="0" applyFill="1" applyBorder="1"/>
    <xf numFmtId="15" fontId="0" fillId="4" borderId="1" xfId="0" applyNumberFormat="1" applyFont="1" applyFill="1" applyBorder="1"/>
    <xf numFmtId="166" fontId="0" fillId="4" borderId="1" xfId="0" applyNumberFormat="1" applyFill="1" applyBorder="1"/>
    <xf numFmtId="10" fontId="0" fillId="4" borderId="1" xfId="0" applyNumberFormat="1" applyFill="1" applyBorder="1"/>
    <xf numFmtId="165" fontId="0" fillId="4" borderId="1" xfId="1" applyNumberFormat="1" applyFont="1" applyFill="1" applyBorder="1"/>
    <xf numFmtId="164" fontId="0" fillId="4" borderId="1" xfId="1" applyFont="1" applyFill="1" applyBorder="1"/>
    <xf numFmtId="166" fontId="0" fillId="2" borderId="1" xfId="0" applyNumberFormat="1" applyFill="1" applyBorder="1"/>
    <xf numFmtId="0" fontId="0" fillId="12" borderId="1" xfId="0" applyFill="1" applyBorder="1"/>
    <xf numFmtId="15" fontId="0" fillId="12" borderId="1" xfId="0" applyNumberFormat="1" applyFont="1" applyFill="1" applyBorder="1"/>
    <xf numFmtId="166" fontId="0" fillId="12" borderId="1" xfId="0" applyNumberFormat="1" applyFill="1" applyBorder="1"/>
    <xf numFmtId="10" fontId="0" fillId="12" borderId="1" xfId="0" applyNumberFormat="1" applyFill="1" applyBorder="1"/>
    <xf numFmtId="165" fontId="0" fillId="12" borderId="1" xfId="1" applyNumberFormat="1" applyFont="1" applyFill="1" applyBorder="1"/>
    <xf numFmtId="164" fontId="0" fillId="12" borderId="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>
      <pane ySplit="2" topLeftCell="A3" activePane="bottomLeft" state="frozen"/>
      <selection pane="bottomLeft" activeCell="I4" sqref="I4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4.28515625" style="1" bestFit="1" customWidth="1"/>
    <col min="4" max="4" width="7" style="1" bestFit="1" customWidth="1"/>
    <col min="5" max="5" width="4.42578125" style="1" bestFit="1" customWidth="1"/>
    <col min="6" max="6" width="13.7109375" style="1" bestFit="1" customWidth="1"/>
    <col min="7" max="7" width="7.140625" style="1" bestFit="1" customWidth="1"/>
    <col min="8" max="8" width="5.140625" style="1" bestFit="1" customWidth="1"/>
    <col min="9" max="9" width="18" style="1" bestFit="1" customWidth="1"/>
    <col min="10" max="10" width="16.140625" style="1" bestFit="1" customWidth="1"/>
    <col min="11" max="11" width="13.28515625" style="1" bestFit="1" customWidth="1"/>
    <col min="12" max="12" width="13.42578125" style="1" bestFit="1" customWidth="1"/>
    <col min="13" max="13" width="13.28515625" style="1" bestFit="1" customWidth="1"/>
    <col min="14" max="14" width="13.5703125" style="1" bestFit="1" customWidth="1"/>
    <col min="15" max="15" width="11" style="1" bestFit="1" customWidth="1"/>
    <col min="16" max="16" width="11" style="1" customWidth="1"/>
    <col min="17" max="17" width="11.140625" style="1" bestFit="1" customWidth="1"/>
    <col min="18" max="18" width="11" style="1" bestFit="1" customWidth="1"/>
    <col min="19" max="19" width="12.5703125" style="1" bestFit="1" customWidth="1"/>
    <col min="20" max="20" width="9.140625" style="1"/>
    <col min="21" max="21" width="10.7109375" style="1" bestFit="1" customWidth="1"/>
    <col min="22" max="23" width="9.140625" style="1"/>
    <col min="24" max="24" width="11" style="1" bestFit="1" customWidth="1"/>
    <col min="25" max="16384" width="9.140625" style="1"/>
  </cols>
  <sheetData>
    <row r="1" spans="1:24" x14ac:dyDescent="0.25">
      <c r="F1" s="1" t="s">
        <v>19</v>
      </c>
      <c r="G1" s="16" t="s">
        <v>24</v>
      </c>
      <c r="I1" s="1" t="s">
        <v>17</v>
      </c>
      <c r="M1" s="3">
        <v>46322.9</v>
      </c>
      <c r="N1" s="5">
        <f>M1-M27</f>
        <v>0.10000000006402843</v>
      </c>
      <c r="P1" s="3" t="s">
        <v>20</v>
      </c>
      <c r="Q1" s="3">
        <v>10000</v>
      </c>
      <c r="R1" s="16" t="s">
        <v>21</v>
      </c>
      <c r="S1" s="4">
        <f>ROUND(IF(R1="FI",Q1,IF(R1="NI",Q1/5,IF(R1="ET",Q1/48,0))),2)</f>
        <v>0</v>
      </c>
    </row>
    <row r="2" spans="1:24" s="2" customFormat="1" x14ac:dyDescent="0.25">
      <c r="A2" s="6" t="s">
        <v>3</v>
      </c>
      <c r="B2" s="7" t="s">
        <v>0</v>
      </c>
      <c r="C2" s="7" t="s">
        <v>6</v>
      </c>
      <c r="D2" s="7" t="s">
        <v>12</v>
      </c>
      <c r="E2" s="7" t="s">
        <v>7</v>
      </c>
      <c r="F2" s="7" t="s">
        <v>13</v>
      </c>
      <c r="G2" s="7" t="s">
        <v>2</v>
      </c>
      <c r="H2" s="7" t="s">
        <v>1</v>
      </c>
      <c r="I2" s="7" t="s">
        <v>14</v>
      </c>
      <c r="J2" s="7" t="s">
        <v>25</v>
      </c>
      <c r="K2" s="7" t="s">
        <v>15</v>
      </c>
      <c r="L2" s="7" t="s">
        <v>10</v>
      </c>
      <c r="M2" s="7" t="s">
        <v>9</v>
      </c>
      <c r="N2" s="7" t="s">
        <v>8</v>
      </c>
      <c r="O2" s="7" t="s">
        <v>18</v>
      </c>
      <c r="P2" s="7" t="s">
        <v>22</v>
      </c>
      <c r="Q2" s="7" t="s">
        <v>16</v>
      </c>
      <c r="R2" s="7" t="s">
        <v>23</v>
      </c>
      <c r="S2" s="7" t="s">
        <v>4</v>
      </c>
      <c r="U2" s="2" t="s">
        <v>26</v>
      </c>
    </row>
    <row r="3" spans="1:24" x14ac:dyDescent="0.25">
      <c r="A3" s="8">
        <v>0</v>
      </c>
      <c r="B3" s="9">
        <v>42745</v>
      </c>
      <c r="C3" s="8" t="s">
        <v>11</v>
      </c>
      <c r="D3" s="8" t="s">
        <v>11</v>
      </c>
      <c r="E3" s="8" t="s">
        <v>11</v>
      </c>
      <c r="F3" s="10">
        <v>0</v>
      </c>
      <c r="G3" s="11">
        <v>0.1</v>
      </c>
      <c r="H3" s="12">
        <v>0</v>
      </c>
      <c r="I3" s="13">
        <v>0</v>
      </c>
      <c r="J3" s="13"/>
      <c r="K3" s="13">
        <v>0</v>
      </c>
      <c r="L3" s="13">
        <v>0</v>
      </c>
      <c r="M3" s="13">
        <f>IF(E3&lt;&gt;"Y",0,IF(A3=24,(F3+K3),#REF!))</f>
        <v>0</v>
      </c>
      <c r="N3" s="13">
        <v>1100000</v>
      </c>
      <c r="O3" s="13">
        <v>100000</v>
      </c>
      <c r="P3" s="13">
        <v>0</v>
      </c>
      <c r="Q3" s="13">
        <v>0</v>
      </c>
      <c r="R3" s="13">
        <f>IF(C3="Y",Q3,0)</f>
        <v>0</v>
      </c>
      <c r="S3" s="13">
        <f>IF(R1="PS",N3-O3+Q1,N3-O3)</f>
        <v>1000000</v>
      </c>
    </row>
    <row r="4" spans="1:24" x14ac:dyDescent="0.25">
      <c r="A4" s="19">
        <v>1</v>
      </c>
      <c r="B4" s="20">
        <v>42791</v>
      </c>
      <c r="C4" s="19" t="s">
        <v>5</v>
      </c>
      <c r="D4" s="19" t="s">
        <v>5</v>
      </c>
      <c r="E4" s="19" t="s">
        <v>5</v>
      </c>
      <c r="F4" s="21">
        <f t="shared" ref="F4" si="0">S3</f>
        <v>1000000</v>
      </c>
      <c r="G4" s="22">
        <f t="shared" ref="G4:G27" si="1">G3</f>
        <v>0.1</v>
      </c>
      <c r="H4" s="23">
        <f t="shared" ref="H4" si="2">IF($G$1="PD",(360*(YEAR(B4)-YEAR(B3)))+(30*(MONTH(B4)-MONTH(B3)))+(DAY(B4)-DAY(B3)),B4-B3)</f>
        <v>46</v>
      </c>
      <c r="I4" s="18">
        <f>(F4*G3*H4/365)+U3</f>
        <v>12602.739726027397</v>
      </c>
      <c r="J4" s="18">
        <f t="shared" ref="J4" si="3">ROUND(I4,2)</f>
        <v>12602.74</v>
      </c>
      <c r="K4" s="18">
        <f t="shared" ref="K4" si="4">IF(M4&gt;(J4+Q3-R3),(J4+Q3-R3),M4)</f>
        <v>12602.74</v>
      </c>
      <c r="L4" s="18">
        <f t="shared" ref="L4" si="5">M4-K4</f>
        <v>33720.160000000003</v>
      </c>
      <c r="M4" s="18">
        <f>M1</f>
        <v>46322.9</v>
      </c>
      <c r="N4" s="18">
        <v>0</v>
      </c>
      <c r="O4" s="18"/>
      <c r="P4" s="18">
        <f>IF(OR($R$1="NI",$R$1="ET"),$S$1,0)</f>
        <v>0</v>
      </c>
      <c r="Q4" s="18">
        <f t="shared" ref="Q4" si="6">Q3-R3+J4-K4</f>
        <v>0</v>
      </c>
      <c r="R4" s="18">
        <f t="shared" ref="R4" si="7">IF(C4="Y",Q4,0)</f>
        <v>0</v>
      </c>
      <c r="S4" s="18">
        <f t="shared" ref="S4" si="8">S3-L4+N4+R4-O4</f>
        <v>966279.84</v>
      </c>
      <c r="U4" s="17">
        <f>ROUND(I4-J4,9)</f>
        <v>-2.73973E-4</v>
      </c>
    </row>
    <row r="5" spans="1:24" x14ac:dyDescent="0.25">
      <c r="A5" s="19">
        <f t="shared" ref="A5:A27" si="9">A4+1</f>
        <v>2</v>
      </c>
      <c r="B5" s="20">
        <v>42819</v>
      </c>
      <c r="C5" s="19" t="s">
        <v>5</v>
      </c>
      <c r="D5" s="19" t="s">
        <v>5</v>
      </c>
      <c r="E5" s="19" t="s">
        <v>5</v>
      </c>
      <c r="F5" s="21">
        <f t="shared" ref="F5:F27" si="10">S4</f>
        <v>966279.84</v>
      </c>
      <c r="G5" s="22">
        <f t="shared" si="1"/>
        <v>0.1</v>
      </c>
      <c r="H5" s="23">
        <f t="shared" ref="H5:H27" si="11">IF($G$1="PD",(360*(YEAR(B5)-YEAR(B4)))+(30*(MONTH(B5)-MONTH(B4)))+(DAY(B5)-DAY(B4)),B5-B4)</f>
        <v>28</v>
      </c>
      <c r="I5" s="18">
        <f>(F5*G4*H5/365)+U4</f>
        <v>7412.5574027393295</v>
      </c>
      <c r="J5" s="18">
        <f t="shared" ref="J5:J27" si="12">ROUND(I5,2)</f>
        <v>7412.56</v>
      </c>
      <c r="K5" s="18">
        <f t="shared" ref="K5:K26" si="13">IF(M5&gt;(J5+Q4-R4),(J5+Q4-R4),M5)</f>
        <v>7412.56</v>
      </c>
      <c r="L5" s="18">
        <f t="shared" ref="L5:L26" si="14">M5-K5</f>
        <v>38910.340000000004</v>
      </c>
      <c r="M5" s="18">
        <f>M1</f>
        <v>46322.9</v>
      </c>
      <c r="N5" s="18">
        <v>0</v>
      </c>
      <c r="O5" s="18"/>
      <c r="P5" s="18">
        <f>IF(OR($R$1="NI",$R$1="ET"),$S$1,0)</f>
        <v>0</v>
      </c>
      <c r="Q5" s="18">
        <f t="shared" ref="Q5:Q27" si="15">Q4-R4+J5-K5</f>
        <v>0</v>
      </c>
      <c r="R5" s="18">
        <f t="shared" ref="R5:R27" si="16">IF(C5="Y",Q5,0)</f>
        <v>0</v>
      </c>
      <c r="S5" s="18">
        <f t="shared" ref="S5:S27" si="17">S4-L5+N5+R5-O5</f>
        <v>927369.5</v>
      </c>
      <c r="U5" s="17">
        <f t="shared" ref="U5:U27" si="18">ROUND(I5-J5,9)</f>
        <v>-2.597261E-3</v>
      </c>
    </row>
    <row r="6" spans="1:24" x14ac:dyDescent="0.25">
      <c r="A6" s="19">
        <f t="shared" si="9"/>
        <v>3</v>
      </c>
      <c r="B6" s="20">
        <v>42850</v>
      </c>
      <c r="C6" s="19" t="s">
        <v>5</v>
      </c>
      <c r="D6" s="19" t="s">
        <v>5</v>
      </c>
      <c r="E6" s="19" t="s">
        <v>5</v>
      </c>
      <c r="F6" s="21">
        <f t="shared" si="10"/>
        <v>927369.5</v>
      </c>
      <c r="G6" s="22">
        <f t="shared" si="1"/>
        <v>0.1</v>
      </c>
      <c r="H6" s="23">
        <f t="shared" si="11"/>
        <v>31</v>
      </c>
      <c r="I6" s="18">
        <f t="shared" ref="I6:I27" si="19">(F6*G5*H6/365)+U5</f>
        <v>7876.2863068485894</v>
      </c>
      <c r="J6" s="18">
        <f t="shared" si="12"/>
        <v>7876.29</v>
      </c>
      <c r="K6" s="18">
        <f t="shared" si="13"/>
        <v>7876.29</v>
      </c>
      <c r="L6" s="18">
        <f t="shared" si="14"/>
        <v>38446.61</v>
      </c>
      <c r="M6" s="18">
        <f t="shared" ref="M6:M26" si="20">M5</f>
        <v>46322.9</v>
      </c>
      <c r="N6" s="18">
        <v>0</v>
      </c>
      <c r="O6" s="18"/>
      <c r="P6" s="18">
        <f>IF(OR($R$1="NI",$R$1="ET"),$S$1,0)</f>
        <v>0</v>
      </c>
      <c r="Q6" s="18">
        <f t="shared" si="15"/>
        <v>0</v>
      </c>
      <c r="R6" s="18">
        <f t="shared" si="16"/>
        <v>0</v>
      </c>
      <c r="S6" s="18">
        <f t="shared" si="17"/>
        <v>888922.89</v>
      </c>
      <c r="U6" s="17">
        <f t="shared" si="18"/>
        <v>-3.693151E-3</v>
      </c>
      <c r="X6" s="4"/>
    </row>
    <row r="7" spans="1:24" x14ac:dyDescent="0.25">
      <c r="A7" s="19">
        <f t="shared" si="9"/>
        <v>4</v>
      </c>
      <c r="B7" s="20">
        <v>42880</v>
      </c>
      <c r="C7" s="19" t="s">
        <v>5</v>
      </c>
      <c r="D7" s="19" t="s">
        <v>5</v>
      </c>
      <c r="E7" s="19" t="s">
        <v>5</v>
      </c>
      <c r="F7" s="21">
        <f t="shared" si="10"/>
        <v>888922.89</v>
      </c>
      <c r="G7" s="22">
        <f t="shared" si="1"/>
        <v>0.1</v>
      </c>
      <c r="H7" s="23">
        <f t="shared" si="11"/>
        <v>30</v>
      </c>
      <c r="I7" s="18">
        <f t="shared" si="19"/>
        <v>7306.2118410955745</v>
      </c>
      <c r="J7" s="18">
        <f t="shared" si="12"/>
        <v>7306.21</v>
      </c>
      <c r="K7" s="18">
        <f t="shared" si="13"/>
        <v>7306.21</v>
      </c>
      <c r="L7" s="18">
        <f t="shared" si="14"/>
        <v>39016.69</v>
      </c>
      <c r="M7" s="18">
        <f t="shared" si="20"/>
        <v>46322.9</v>
      </c>
      <c r="N7" s="18">
        <v>0</v>
      </c>
      <c r="O7" s="18"/>
      <c r="P7" s="18">
        <f>IF(OR($R$1="NI",$R$1="ET"),$S$1,0)</f>
        <v>0</v>
      </c>
      <c r="Q7" s="18">
        <f t="shared" si="15"/>
        <v>0</v>
      </c>
      <c r="R7" s="18">
        <f t="shared" si="16"/>
        <v>0</v>
      </c>
      <c r="S7" s="18">
        <f t="shared" si="17"/>
        <v>849906.2</v>
      </c>
      <c r="U7" s="17">
        <f t="shared" si="18"/>
        <v>1.841096E-3</v>
      </c>
      <c r="X7" s="4">
        <f>S6-S9</f>
        <v>117779.9800000001</v>
      </c>
    </row>
    <row r="8" spans="1:24" x14ac:dyDescent="0.25">
      <c r="A8" s="19">
        <f t="shared" si="9"/>
        <v>5</v>
      </c>
      <c r="B8" s="20">
        <v>42911</v>
      </c>
      <c r="C8" s="19" t="s">
        <v>5</v>
      </c>
      <c r="D8" s="19" t="s">
        <v>5</v>
      </c>
      <c r="E8" s="19" t="s">
        <v>5</v>
      </c>
      <c r="F8" s="21">
        <f t="shared" si="10"/>
        <v>849906.2</v>
      </c>
      <c r="G8" s="22">
        <f t="shared" si="1"/>
        <v>0.1</v>
      </c>
      <c r="H8" s="23">
        <f t="shared" si="11"/>
        <v>31</v>
      </c>
      <c r="I8" s="18">
        <f t="shared" si="19"/>
        <v>7218.383265753534</v>
      </c>
      <c r="J8" s="18">
        <f t="shared" si="12"/>
        <v>7218.38</v>
      </c>
      <c r="K8" s="18">
        <f t="shared" si="13"/>
        <v>7218.38</v>
      </c>
      <c r="L8" s="18">
        <f t="shared" si="14"/>
        <v>39104.520000000004</v>
      </c>
      <c r="M8" s="18">
        <f t="shared" si="20"/>
        <v>46322.9</v>
      </c>
      <c r="N8" s="18">
        <v>0</v>
      </c>
      <c r="O8" s="18"/>
      <c r="P8" s="18">
        <f>IF(OR($R$1="NI",$R$1="ET"),$S$1,0)</f>
        <v>0</v>
      </c>
      <c r="Q8" s="18">
        <f t="shared" si="15"/>
        <v>0</v>
      </c>
      <c r="R8" s="18">
        <f t="shared" si="16"/>
        <v>0</v>
      </c>
      <c r="S8" s="18">
        <f t="shared" si="17"/>
        <v>810801.67999999993</v>
      </c>
      <c r="U8" s="17">
        <f t="shared" si="18"/>
        <v>3.2657540000000001E-3</v>
      </c>
      <c r="X8" s="4">
        <f>S7-S10</f>
        <v>118536.76000000001</v>
      </c>
    </row>
    <row r="9" spans="1:24" x14ac:dyDescent="0.25">
      <c r="A9" s="19">
        <f t="shared" si="9"/>
        <v>6</v>
      </c>
      <c r="B9" s="20">
        <v>42941</v>
      </c>
      <c r="C9" s="19" t="s">
        <v>5</v>
      </c>
      <c r="D9" s="19" t="s">
        <v>5</v>
      </c>
      <c r="E9" s="19" t="s">
        <v>5</v>
      </c>
      <c r="F9" s="21">
        <f t="shared" si="10"/>
        <v>810801.67999999993</v>
      </c>
      <c r="G9" s="22">
        <f t="shared" si="1"/>
        <v>0.1</v>
      </c>
      <c r="H9" s="23">
        <f t="shared" si="11"/>
        <v>30</v>
      </c>
      <c r="I9" s="18">
        <f t="shared" si="19"/>
        <v>6664.1266630142736</v>
      </c>
      <c r="J9" s="18">
        <f t="shared" si="12"/>
        <v>6664.13</v>
      </c>
      <c r="K9" s="18">
        <f t="shared" si="13"/>
        <v>6664.13</v>
      </c>
      <c r="L9" s="18">
        <f t="shared" si="14"/>
        <v>39658.770000000004</v>
      </c>
      <c r="M9" s="18">
        <f t="shared" si="20"/>
        <v>46322.9</v>
      </c>
      <c r="N9" s="18">
        <v>0</v>
      </c>
      <c r="O9" s="18"/>
      <c r="P9" s="18">
        <f t="shared" ref="P9:P27" si="21">IF($R$1="ET",$S$1,0)</f>
        <v>0</v>
      </c>
      <c r="Q9" s="18">
        <f t="shared" si="15"/>
        <v>0</v>
      </c>
      <c r="R9" s="18">
        <f t="shared" si="16"/>
        <v>0</v>
      </c>
      <c r="S9" s="18">
        <f t="shared" si="17"/>
        <v>771142.90999999992</v>
      </c>
      <c r="U9" s="17">
        <f t="shared" si="18"/>
        <v>-3.3369860000000001E-3</v>
      </c>
      <c r="X9" s="5"/>
    </row>
    <row r="10" spans="1:24" x14ac:dyDescent="0.25">
      <c r="A10" s="19">
        <f t="shared" si="9"/>
        <v>7</v>
      </c>
      <c r="B10" s="20">
        <v>42972</v>
      </c>
      <c r="C10" s="19" t="s">
        <v>5</v>
      </c>
      <c r="D10" s="19" t="s">
        <v>5</v>
      </c>
      <c r="E10" s="19" t="s">
        <v>5</v>
      </c>
      <c r="F10" s="21">
        <f t="shared" si="10"/>
        <v>771142.90999999992</v>
      </c>
      <c r="G10" s="22">
        <f t="shared" si="1"/>
        <v>0.1</v>
      </c>
      <c r="H10" s="23">
        <f t="shared" si="11"/>
        <v>31</v>
      </c>
      <c r="I10" s="18">
        <f t="shared" si="19"/>
        <v>6549.4295972605742</v>
      </c>
      <c r="J10" s="18">
        <f t="shared" si="12"/>
        <v>6549.43</v>
      </c>
      <c r="K10" s="18">
        <f t="shared" si="13"/>
        <v>6549.43</v>
      </c>
      <c r="L10" s="18">
        <f t="shared" si="14"/>
        <v>39773.47</v>
      </c>
      <c r="M10" s="18">
        <f t="shared" si="20"/>
        <v>46322.9</v>
      </c>
      <c r="N10" s="18">
        <v>0</v>
      </c>
      <c r="O10" s="18"/>
      <c r="P10" s="18">
        <f t="shared" si="21"/>
        <v>0</v>
      </c>
      <c r="Q10" s="18">
        <f t="shared" si="15"/>
        <v>0</v>
      </c>
      <c r="R10" s="18">
        <f t="shared" si="16"/>
        <v>0</v>
      </c>
      <c r="S10" s="18">
        <f t="shared" si="17"/>
        <v>731369.44</v>
      </c>
      <c r="U10" s="17">
        <f t="shared" si="18"/>
        <v>-4.0273899999999999E-4</v>
      </c>
    </row>
    <row r="11" spans="1:24" x14ac:dyDescent="0.25">
      <c r="A11" s="19">
        <f t="shared" si="9"/>
        <v>8</v>
      </c>
      <c r="B11" s="20">
        <v>43003</v>
      </c>
      <c r="C11" s="19" t="s">
        <v>5</v>
      </c>
      <c r="D11" s="19" t="s">
        <v>5</v>
      </c>
      <c r="E11" s="19" t="s">
        <v>5</v>
      </c>
      <c r="F11" s="21">
        <f t="shared" si="10"/>
        <v>731369.44</v>
      </c>
      <c r="G11" s="22">
        <f t="shared" si="1"/>
        <v>0.1</v>
      </c>
      <c r="H11" s="23">
        <f t="shared" si="11"/>
        <v>31</v>
      </c>
      <c r="I11" s="18">
        <f t="shared" si="19"/>
        <v>6211.6304575349732</v>
      </c>
      <c r="J11" s="18">
        <f t="shared" si="12"/>
        <v>6211.63</v>
      </c>
      <c r="K11" s="18">
        <f t="shared" si="13"/>
        <v>6211.63</v>
      </c>
      <c r="L11" s="18">
        <f t="shared" si="14"/>
        <v>40111.270000000004</v>
      </c>
      <c r="M11" s="18">
        <f t="shared" si="20"/>
        <v>46322.9</v>
      </c>
      <c r="N11" s="18">
        <v>0</v>
      </c>
      <c r="O11" s="18"/>
      <c r="P11" s="18">
        <f t="shared" si="21"/>
        <v>0</v>
      </c>
      <c r="Q11" s="18">
        <f t="shared" si="15"/>
        <v>0</v>
      </c>
      <c r="R11" s="18">
        <f t="shared" si="16"/>
        <v>0</v>
      </c>
      <c r="S11" s="18">
        <f t="shared" si="17"/>
        <v>691258.16999999993</v>
      </c>
      <c r="U11" s="17">
        <f t="shared" si="18"/>
        <v>4.5753500000000002E-4</v>
      </c>
    </row>
    <row r="12" spans="1:24" x14ac:dyDescent="0.25">
      <c r="A12" s="19">
        <f t="shared" si="9"/>
        <v>9</v>
      </c>
      <c r="B12" s="20">
        <v>43033</v>
      </c>
      <c r="C12" s="19" t="s">
        <v>5</v>
      </c>
      <c r="D12" s="19" t="s">
        <v>5</v>
      </c>
      <c r="E12" s="19" t="s">
        <v>5</v>
      </c>
      <c r="F12" s="21">
        <f t="shared" si="10"/>
        <v>691258.16999999993</v>
      </c>
      <c r="G12" s="22">
        <f t="shared" si="1"/>
        <v>0.1</v>
      </c>
      <c r="H12" s="23">
        <f t="shared" si="11"/>
        <v>30</v>
      </c>
      <c r="I12" s="18">
        <f t="shared" si="19"/>
        <v>5681.574457535</v>
      </c>
      <c r="J12" s="18">
        <f t="shared" si="12"/>
        <v>5681.57</v>
      </c>
      <c r="K12" s="18">
        <f t="shared" si="13"/>
        <v>5681.57</v>
      </c>
      <c r="L12" s="18">
        <f t="shared" si="14"/>
        <v>40641.33</v>
      </c>
      <c r="M12" s="18">
        <f t="shared" si="20"/>
        <v>46322.9</v>
      </c>
      <c r="N12" s="18">
        <v>0</v>
      </c>
      <c r="O12" s="18"/>
      <c r="P12" s="18">
        <f t="shared" si="21"/>
        <v>0</v>
      </c>
      <c r="Q12" s="18">
        <f t="shared" si="15"/>
        <v>0</v>
      </c>
      <c r="R12" s="18">
        <f t="shared" si="16"/>
        <v>0</v>
      </c>
      <c r="S12" s="18">
        <f t="shared" si="17"/>
        <v>650616.84</v>
      </c>
      <c r="U12" s="17">
        <f t="shared" si="18"/>
        <v>4.4575350000000003E-3</v>
      </c>
    </row>
    <row r="13" spans="1:24" x14ac:dyDescent="0.25">
      <c r="A13" s="19">
        <f t="shared" si="9"/>
        <v>10</v>
      </c>
      <c r="B13" s="20">
        <v>43064</v>
      </c>
      <c r="C13" s="19" t="s">
        <v>5</v>
      </c>
      <c r="D13" s="19" t="s">
        <v>5</v>
      </c>
      <c r="E13" s="19" t="s">
        <v>5</v>
      </c>
      <c r="F13" s="21">
        <f t="shared" si="10"/>
        <v>650616.84</v>
      </c>
      <c r="G13" s="22">
        <f t="shared" si="1"/>
        <v>0.1</v>
      </c>
      <c r="H13" s="23">
        <f t="shared" si="11"/>
        <v>31</v>
      </c>
      <c r="I13" s="18">
        <f t="shared" si="19"/>
        <v>5525.791317808973</v>
      </c>
      <c r="J13" s="18">
        <f t="shared" si="12"/>
        <v>5525.79</v>
      </c>
      <c r="K13" s="18">
        <f t="shared" si="13"/>
        <v>5525.79</v>
      </c>
      <c r="L13" s="18">
        <f t="shared" si="14"/>
        <v>40797.11</v>
      </c>
      <c r="M13" s="18">
        <f t="shared" si="20"/>
        <v>46322.9</v>
      </c>
      <c r="N13" s="18">
        <v>0</v>
      </c>
      <c r="O13" s="18"/>
      <c r="P13" s="18">
        <f t="shared" si="21"/>
        <v>0</v>
      </c>
      <c r="Q13" s="18">
        <f t="shared" si="15"/>
        <v>0</v>
      </c>
      <c r="R13" s="18">
        <f t="shared" si="16"/>
        <v>0</v>
      </c>
      <c r="S13" s="18">
        <f t="shared" si="17"/>
        <v>609819.73</v>
      </c>
      <c r="U13" s="17">
        <f t="shared" si="18"/>
        <v>1.3178090000000001E-3</v>
      </c>
    </row>
    <row r="14" spans="1:24" x14ac:dyDescent="0.25">
      <c r="A14" s="19">
        <f t="shared" si="9"/>
        <v>11</v>
      </c>
      <c r="B14" s="20">
        <v>43094</v>
      </c>
      <c r="C14" s="19" t="s">
        <v>5</v>
      </c>
      <c r="D14" s="19" t="s">
        <v>5</v>
      </c>
      <c r="E14" s="19" t="s">
        <v>5</v>
      </c>
      <c r="F14" s="21">
        <f t="shared" si="10"/>
        <v>609819.73</v>
      </c>
      <c r="G14" s="22">
        <f t="shared" si="1"/>
        <v>0.1</v>
      </c>
      <c r="H14" s="23">
        <f t="shared" si="11"/>
        <v>30</v>
      </c>
      <c r="I14" s="18">
        <f t="shared" si="19"/>
        <v>5012.2182767131098</v>
      </c>
      <c r="J14" s="18">
        <f t="shared" si="12"/>
        <v>5012.22</v>
      </c>
      <c r="K14" s="18">
        <f t="shared" si="13"/>
        <v>5012.22</v>
      </c>
      <c r="L14" s="18">
        <f t="shared" si="14"/>
        <v>41310.68</v>
      </c>
      <c r="M14" s="18">
        <f t="shared" si="20"/>
        <v>46322.9</v>
      </c>
      <c r="N14" s="18">
        <v>0</v>
      </c>
      <c r="O14" s="18"/>
      <c r="P14" s="18">
        <f t="shared" si="21"/>
        <v>0</v>
      </c>
      <c r="Q14" s="18">
        <f t="shared" si="15"/>
        <v>0</v>
      </c>
      <c r="R14" s="18">
        <f t="shared" si="16"/>
        <v>0</v>
      </c>
      <c r="S14" s="18">
        <f t="shared" si="17"/>
        <v>568509.04999999993</v>
      </c>
      <c r="U14" s="17">
        <f t="shared" si="18"/>
        <v>-1.723287E-3</v>
      </c>
    </row>
    <row r="15" spans="1:24" x14ac:dyDescent="0.25">
      <c r="A15" s="19">
        <f t="shared" si="9"/>
        <v>12</v>
      </c>
      <c r="B15" s="20">
        <v>43125</v>
      </c>
      <c r="C15" s="19" t="s">
        <v>5</v>
      </c>
      <c r="D15" s="19" t="s">
        <v>5</v>
      </c>
      <c r="E15" s="19" t="s">
        <v>5</v>
      </c>
      <c r="F15" s="21">
        <f t="shared" si="10"/>
        <v>568509.04999999993</v>
      </c>
      <c r="G15" s="22">
        <f t="shared" si="1"/>
        <v>0.1</v>
      </c>
      <c r="H15" s="23">
        <f t="shared" si="11"/>
        <v>31</v>
      </c>
      <c r="I15" s="18">
        <f t="shared" si="19"/>
        <v>4828.4313041102605</v>
      </c>
      <c r="J15" s="18">
        <f t="shared" si="12"/>
        <v>4828.43</v>
      </c>
      <c r="K15" s="18">
        <f t="shared" si="13"/>
        <v>4828.43</v>
      </c>
      <c r="L15" s="18">
        <f t="shared" si="14"/>
        <v>41494.47</v>
      </c>
      <c r="M15" s="18">
        <f t="shared" si="20"/>
        <v>46322.9</v>
      </c>
      <c r="N15" s="18">
        <v>0</v>
      </c>
      <c r="O15" s="18"/>
      <c r="P15" s="18">
        <f t="shared" si="21"/>
        <v>0</v>
      </c>
      <c r="Q15" s="18">
        <f t="shared" si="15"/>
        <v>0</v>
      </c>
      <c r="R15" s="18">
        <f t="shared" si="16"/>
        <v>0</v>
      </c>
      <c r="S15" s="18">
        <f t="shared" si="17"/>
        <v>527014.57999999996</v>
      </c>
      <c r="U15" s="17">
        <f t="shared" si="18"/>
        <v>1.30411E-3</v>
      </c>
    </row>
    <row r="16" spans="1:24" x14ac:dyDescent="0.25">
      <c r="A16" s="19">
        <f t="shared" si="9"/>
        <v>13</v>
      </c>
      <c r="B16" s="20">
        <v>43156</v>
      </c>
      <c r="C16" s="19" t="s">
        <v>5</v>
      </c>
      <c r="D16" s="19" t="s">
        <v>5</v>
      </c>
      <c r="E16" s="19" t="s">
        <v>5</v>
      </c>
      <c r="F16" s="21">
        <f t="shared" si="10"/>
        <v>527014.57999999996</v>
      </c>
      <c r="G16" s="22">
        <f t="shared" si="1"/>
        <v>0.1</v>
      </c>
      <c r="H16" s="23">
        <f t="shared" si="11"/>
        <v>31</v>
      </c>
      <c r="I16" s="18">
        <f t="shared" si="19"/>
        <v>4476.0155452058898</v>
      </c>
      <c r="J16" s="18">
        <f t="shared" si="12"/>
        <v>4476.0200000000004</v>
      </c>
      <c r="K16" s="18">
        <f t="shared" si="13"/>
        <v>4476.0200000000004</v>
      </c>
      <c r="L16" s="18">
        <f t="shared" si="14"/>
        <v>41846.880000000005</v>
      </c>
      <c r="M16" s="18">
        <f t="shared" si="20"/>
        <v>46322.9</v>
      </c>
      <c r="N16" s="18">
        <v>0</v>
      </c>
      <c r="O16" s="18"/>
      <c r="P16" s="18">
        <f t="shared" si="21"/>
        <v>0</v>
      </c>
      <c r="Q16" s="18">
        <f t="shared" si="15"/>
        <v>0</v>
      </c>
      <c r="R16" s="18">
        <f t="shared" si="16"/>
        <v>0</v>
      </c>
      <c r="S16" s="18">
        <f t="shared" si="17"/>
        <v>485167.69999999995</v>
      </c>
      <c r="U16" s="17">
        <f t="shared" si="18"/>
        <v>-4.4547939999999998E-3</v>
      </c>
    </row>
    <row r="17" spans="1:21" x14ac:dyDescent="0.25">
      <c r="A17" s="19">
        <f t="shared" si="9"/>
        <v>14</v>
      </c>
      <c r="B17" s="20">
        <v>43184</v>
      </c>
      <c r="C17" s="19" t="s">
        <v>5</v>
      </c>
      <c r="D17" s="19" t="s">
        <v>5</v>
      </c>
      <c r="E17" s="19" t="s">
        <v>5</v>
      </c>
      <c r="F17" s="21">
        <f t="shared" si="10"/>
        <v>485167.69999999995</v>
      </c>
      <c r="G17" s="22">
        <f t="shared" si="1"/>
        <v>0.1</v>
      </c>
      <c r="H17" s="23">
        <f t="shared" si="11"/>
        <v>28</v>
      </c>
      <c r="I17" s="18">
        <f t="shared" si="19"/>
        <v>3721.8299561649037</v>
      </c>
      <c r="J17" s="18">
        <f t="shared" si="12"/>
        <v>3721.83</v>
      </c>
      <c r="K17" s="18">
        <f t="shared" si="13"/>
        <v>3721.83</v>
      </c>
      <c r="L17" s="18">
        <f t="shared" si="14"/>
        <v>42601.07</v>
      </c>
      <c r="M17" s="18">
        <f t="shared" si="20"/>
        <v>46322.9</v>
      </c>
      <c r="N17" s="18">
        <v>0</v>
      </c>
      <c r="O17" s="18"/>
      <c r="P17" s="18">
        <f t="shared" si="21"/>
        <v>0</v>
      </c>
      <c r="Q17" s="18">
        <f t="shared" si="15"/>
        <v>0</v>
      </c>
      <c r="R17" s="18">
        <f t="shared" si="16"/>
        <v>0</v>
      </c>
      <c r="S17" s="18">
        <f t="shared" si="17"/>
        <v>442566.62999999995</v>
      </c>
      <c r="U17" s="17">
        <f t="shared" si="18"/>
        <v>-4.3835000000000003E-5</v>
      </c>
    </row>
    <row r="18" spans="1:21" x14ac:dyDescent="0.25">
      <c r="A18" s="19">
        <f t="shared" si="9"/>
        <v>15</v>
      </c>
      <c r="B18" s="20">
        <v>43215</v>
      </c>
      <c r="C18" s="19" t="s">
        <v>5</v>
      </c>
      <c r="D18" s="19" t="s">
        <v>5</v>
      </c>
      <c r="E18" s="19" t="s">
        <v>5</v>
      </c>
      <c r="F18" s="21">
        <f t="shared" si="10"/>
        <v>442566.62999999995</v>
      </c>
      <c r="G18" s="22">
        <f t="shared" si="1"/>
        <v>0.1</v>
      </c>
      <c r="H18" s="23">
        <f t="shared" si="11"/>
        <v>31</v>
      </c>
      <c r="I18" s="18">
        <f t="shared" si="19"/>
        <v>3758.7850328773293</v>
      </c>
      <c r="J18" s="18">
        <f t="shared" si="12"/>
        <v>3758.79</v>
      </c>
      <c r="K18" s="18">
        <f t="shared" si="13"/>
        <v>3758.79</v>
      </c>
      <c r="L18" s="18">
        <f t="shared" si="14"/>
        <v>42564.11</v>
      </c>
      <c r="M18" s="18">
        <f t="shared" si="20"/>
        <v>46322.9</v>
      </c>
      <c r="N18" s="18">
        <v>0</v>
      </c>
      <c r="O18" s="18"/>
      <c r="P18" s="18">
        <f t="shared" si="21"/>
        <v>0</v>
      </c>
      <c r="Q18" s="18">
        <f t="shared" si="15"/>
        <v>0</v>
      </c>
      <c r="R18" s="18">
        <f t="shared" si="16"/>
        <v>0</v>
      </c>
      <c r="S18" s="18">
        <f t="shared" si="17"/>
        <v>400002.51999999996</v>
      </c>
      <c r="U18" s="17">
        <f t="shared" si="18"/>
        <v>-4.9671230000000004E-3</v>
      </c>
    </row>
    <row r="19" spans="1:21" x14ac:dyDescent="0.25">
      <c r="A19" s="19">
        <f t="shared" si="9"/>
        <v>16</v>
      </c>
      <c r="B19" s="20">
        <v>43245</v>
      </c>
      <c r="C19" s="19" t="s">
        <v>5</v>
      </c>
      <c r="D19" s="19" t="s">
        <v>5</v>
      </c>
      <c r="E19" s="19" t="s">
        <v>5</v>
      </c>
      <c r="F19" s="21">
        <f t="shared" si="10"/>
        <v>400002.51999999996</v>
      </c>
      <c r="G19" s="22">
        <f t="shared" si="1"/>
        <v>0.1</v>
      </c>
      <c r="H19" s="23">
        <f t="shared" si="11"/>
        <v>30</v>
      </c>
      <c r="I19" s="18">
        <f t="shared" si="19"/>
        <v>3287.6869780824795</v>
      </c>
      <c r="J19" s="18">
        <f t="shared" si="12"/>
        <v>3287.69</v>
      </c>
      <c r="K19" s="18">
        <f t="shared" si="13"/>
        <v>3287.69</v>
      </c>
      <c r="L19" s="18">
        <f t="shared" si="14"/>
        <v>43035.21</v>
      </c>
      <c r="M19" s="18">
        <f t="shared" si="20"/>
        <v>46322.9</v>
      </c>
      <c r="N19" s="18">
        <v>0</v>
      </c>
      <c r="O19" s="18"/>
      <c r="P19" s="18">
        <f t="shared" si="21"/>
        <v>0</v>
      </c>
      <c r="Q19" s="18">
        <f t="shared" si="15"/>
        <v>0</v>
      </c>
      <c r="R19" s="18">
        <f t="shared" si="16"/>
        <v>0</v>
      </c>
      <c r="S19" s="18">
        <f t="shared" si="17"/>
        <v>356967.30999999994</v>
      </c>
      <c r="U19" s="17">
        <f t="shared" si="18"/>
        <v>-3.0219180000000002E-3</v>
      </c>
    </row>
    <row r="20" spans="1:21" x14ac:dyDescent="0.25">
      <c r="A20" s="19">
        <f t="shared" si="9"/>
        <v>17</v>
      </c>
      <c r="B20" s="20">
        <v>43276</v>
      </c>
      <c r="C20" s="19" t="s">
        <v>5</v>
      </c>
      <c r="D20" s="19" t="s">
        <v>5</v>
      </c>
      <c r="E20" s="19" t="s">
        <v>5</v>
      </c>
      <c r="F20" s="21">
        <f t="shared" si="10"/>
        <v>356967.30999999994</v>
      </c>
      <c r="G20" s="22">
        <f t="shared" si="1"/>
        <v>0.1</v>
      </c>
      <c r="H20" s="23">
        <f t="shared" si="11"/>
        <v>31</v>
      </c>
      <c r="I20" s="18">
        <f t="shared" si="19"/>
        <v>3031.7741315066573</v>
      </c>
      <c r="J20" s="18">
        <f t="shared" si="12"/>
        <v>3031.77</v>
      </c>
      <c r="K20" s="18">
        <f t="shared" si="13"/>
        <v>3031.77</v>
      </c>
      <c r="L20" s="18">
        <f t="shared" si="14"/>
        <v>43291.130000000005</v>
      </c>
      <c r="M20" s="18">
        <f t="shared" si="20"/>
        <v>46322.9</v>
      </c>
      <c r="N20" s="18">
        <v>0</v>
      </c>
      <c r="O20" s="18"/>
      <c r="P20" s="18">
        <f t="shared" si="21"/>
        <v>0</v>
      </c>
      <c r="Q20" s="18">
        <f t="shared" si="15"/>
        <v>0</v>
      </c>
      <c r="R20" s="18">
        <f t="shared" si="16"/>
        <v>0</v>
      </c>
      <c r="S20" s="18">
        <f t="shared" si="17"/>
        <v>313676.17999999993</v>
      </c>
      <c r="U20" s="17">
        <f t="shared" si="18"/>
        <v>4.1315070000000004E-3</v>
      </c>
    </row>
    <row r="21" spans="1:21" x14ac:dyDescent="0.25">
      <c r="A21" s="19">
        <f t="shared" si="9"/>
        <v>18</v>
      </c>
      <c r="B21" s="20">
        <v>43306</v>
      </c>
      <c r="C21" s="19" t="s">
        <v>5</v>
      </c>
      <c r="D21" s="19" t="s">
        <v>5</v>
      </c>
      <c r="E21" s="19" t="s">
        <v>5</v>
      </c>
      <c r="F21" s="21">
        <f t="shared" si="10"/>
        <v>313676.17999999993</v>
      </c>
      <c r="G21" s="22">
        <f t="shared" si="1"/>
        <v>0.1</v>
      </c>
      <c r="H21" s="23">
        <f t="shared" si="11"/>
        <v>30</v>
      </c>
      <c r="I21" s="18">
        <f t="shared" si="19"/>
        <v>2578.1645150686431</v>
      </c>
      <c r="J21" s="18">
        <f t="shared" si="12"/>
        <v>2578.16</v>
      </c>
      <c r="K21" s="18">
        <f t="shared" si="13"/>
        <v>2578.16</v>
      </c>
      <c r="L21" s="18">
        <f t="shared" si="14"/>
        <v>43744.740000000005</v>
      </c>
      <c r="M21" s="18">
        <f t="shared" si="20"/>
        <v>46322.9</v>
      </c>
      <c r="N21" s="18">
        <v>0</v>
      </c>
      <c r="O21" s="18"/>
      <c r="P21" s="18">
        <f t="shared" si="21"/>
        <v>0</v>
      </c>
      <c r="Q21" s="18">
        <f t="shared" si="15"/>
        <v>0</v>
      </c>
      <c r="R21" s="18">
        <f t="shared" si="16"/>
        <v>0</v>
      </c>
      <c r="S21" s="18">
        <f t="shared" si="17"/>
        <v>269931.43999999994</v>
      </c>
      <c r="U21" s="17">
        <f t="shared" si="18"/>
        <v>4.515069E-3</v>
      </c>
    </row>
    <row r="22" spans="1:21" x14ac:dyDescent="0.25">
      <c r="A22" s="19">
        <f t="shared" si="9"/>
        <v>19</v>
      </c>
      <c r="B22" s="20">
        <v>43337</v>
      </c>
      <c r="C22" s="19" t="s">
        <v>5</v>
      </c>
      <c r="D22" s="19" t="s">
        <v>5</v>
      </c>
      <c r="E22" s="19" t="s">
        <v>5</v>
      </c>
      <c r="F22" s="21">
        <f t="shared" si="10"/>
        <v>269931.43999999994</v>
      </c>
      <c r="G22" s="22">
        <f t="shared" si="1"/>
        <v>0.1</v>
      </c>
      <c r="H22" s="23">
        <f t="shared" si="11"/>
        <v>31</v>
      </c>
      <c r="I22" s="18">
        <f t="shared" si="19"/>
        <v>2292.5729095895476</v>
      </c>
      <c r="J22" s="18">
        <f t="shared" si="12"/>
        <v>2292.5700000000002</v>
      </c>
      <c r="K22" s="18">
        <f t="shared" si="13"/>
        <v>2292.5700000000002</v>
      </c>
      <c r="L22" s="18">
        <f t="shared" si="14"/>
        <v>44030.33</v>
      </c>
      <c r="M22" s="18">
        <f t="shared" si="20"/>
        <v>46322.9</v>
      </c>
      <c r="N22" s="18">
        <v>0</v>
      </c>
      <c r="O22" s="18"/>
      <c r="P22" s="18">
        <f t="shared" si="21"/>
        <v>0</v>
      </c>
      <c r="Q22" s="18">
        <f t="shared" si="15"/>
        <v>0</v>
      </c>
      <c r="R22" s="18">
        <f t="shared" si="16"/>
        <v>0</v>
      </c>
      <c r="S22" s="18">
        <f t="shared" si="17"/>
        <v>225901.10999999993</v>
      </c>
      <c r="U22" s="17">
        <f t="shared" si="18"/>
        <v>2.9095900000000001E-3</v>
      </c>
    </row>
    <row r="23" spans="1:21" x14ac:dyDescent="0.25">
      <c r="A23" s="19">
        <f t="shared" si="9"/>
        <v>20</v>
      </c>
      <c r="B23" s="20">
        <v>43368</v>
      </c>
      <c r="C23" s="19" t="s">
        <v>5</v>
      </c>
      <c r="D23" s="19" t="s">
        <v>5</v>
      </c>
      <c r="E23" s="19" t="s">
        <v>5</v>
      </c>
      <c r="F23" s="21">
        <f t="shared" si="10"/>
        <v>225901.10999999993</v>
      </c>
      <c r="G23" s="22">
        <f t="shared" si="1"/>
        <v>0.1</v>
      </c>
      <c r="H23" s="23">
        <f t="shared" si="11"/>
        <v>31</v>
      </c>
      <c r="I23" s="18">
        <f t="shared" si="19"/>
        <v>1918.615076713287</v>
      </c>
      <c r="J23" s="18">
        <f t="shared" si="12"/>
        <v>1918.62</v>
      </c>
      <c r="K23" s="18">
        <f t="shared" si="13"/>
        <v>1918.62</v>
      </c>
      <c r="L23" s="18">
        <f t="shared" si="14"/>
        <v>44404.28</v>
      </c>
      <c r="M23" s="18">
        <f t="shared" si="20"/>
        <v>46322.9</v>
      </c>
      <c r="N23" s="18">
        <v>0</v>
      </c>
      <c r="O23" s="18"/>
      <c r="P23" s="18">
        <f t="shared" si="21"/>
        <v>0</v>
      </c>
      <c r="Q23" s="18">
        <f t="shared" si="15"/>
        <v>0</v>
      </c>
      <c r="R23" s="18">
        <f t="shared" si="16"/>
        <v>0</v>
      </c>
      <c r="S23" s="18">
        <f t="shared" si="17"/>
        <v>181496.82999999993</v>
      </c>
      <c r="U23" s="17">
        <f t="shared" si="18"/>
        <v>-4.9232870000000001E-3</v>
      </c>
    </row>
    <row r="24" spans="1:21" x14ac:dyDescent="0.25">
      <c r="A24" s="19">
        <f t="shared" si="9"/>
        <v>21</v>
      </c>
      <c r="B24" s="20">
        <v>43398</v>
      </c>
      <c r="C24" s="19" t="s">
        <v>5</v>
      </c>
      <c r="D24" s="19" t="s">
        <v>5</v>
      </c>
      <c r="E24" s="19" t="s">
        <v>5</v>
      </c>
      <c r="F24" s="21">
        <f t="shared" si="10"/>
        <v>181496.82999999993</v>
      </c>
      <c r="G24" s="22">
        <f t="shared" si="1"/>
        <v>0.1</v>
      </c>
      <c r="H24" s="23">
        <f t="shared" si="11"/>
        <v>30</v>
      </c>
      <c r="I24" s="18">
        <f t="shared" si="19"/>
        <v>1491.7498438362868</v>
      </c>
      <c r="J24" s="18">
        <f t="shared" si="12"/>
        <v>1491.75</v>
      </c>
      <c r="K24" s="18">
        <f t="shared" si="13"/>
        <v>1491.75</v>
      </c>
      <c r="L24" s="18">
        <f t="shared" si="14"/>
        <v>44831.15</v>
      </c>
      <c r="M24" s="18">
        <f t="shared" si="20"/>
        <v>46322.9</v>
      </c>
      <c r="N24" s="18">
        <v>0</v>
      </c>
      <c r="O24" s="18"/>
      <c r="P24" s="18">
        <f t="shared" si="21"/>
        <v>0</v>
      </c>
      <c r="Q24" s="18">
        <f t="shared" si="15"/>
        <v>0</v>
      </c>
      <c r="R24" s="18">
        <f t="shared" si="16"/>
        <v>0</v>
      </c>
      <c r="S24" s="18">
        <f t="shared" si="17"/>
        <v>136665.67999999993</v>
      </c>
      <c r="U24" s="17">
        <f t="shared" si="18"/>
        <v>-1.56164E-4</v>
      </c>
    </row>
    <row r="25" spans="1:21" x14ac:dyDescent="0.25">
      <c r="A25" s="19">
        <f t="shared" si="9"/>
        <v>22</v>
      </c>
      <c r="B25" s="20">
        <v>43429</v>
      </c>
      <c r="C25" s="19" t="s">
        <v>5</v>
      </c>
      <c r="D25" s="19" t="s">
        <v>5</v>
      </c>
      <c r="E25" s="19" t="s">
        <v>5</v>
      </c>
      <c r="F25" s="21">
        <f t="shared" si="10"/>
        <v>136665.67999999993</v>
      </c>
      <c r="G25" s="22">
        <f t="shared" si="1"/>
        <v>0.1</v>
      </c>
      <c r="H25" s="23">
        <f t="shared" si="11"/>
        <v>31</v>
      </c>
      <c r="I25" s="18">
        <f t="shared" si="19"/>
        <v>1160.7220575346298</v>
      </c>
      <c r="J25" s="18">
        <f t="shared" si="12"/>
        <v>1160.72</v>
      </c>
      <c r="K25" s="18">
        <f t="shared" si="13"/>
        <v>1160.72</v>
      </c>
      <c r="L25" s="18">
        <f t="shared" si="14"/>
        <v>45162.18</v>
      </c>
      <c r="M25" s="18">
        <f t="shared" si="20"/>
        <v>46322.9</v>
      </c>
      <c r="N25" s="18">
        <v>0</v>
      </c>
      <c r="O25" s="18"/>
      <c r="P25" s="18">
        <f t="shared" si="21"/>
        <v>0</v>
      </c>
      <c r="Q25" s="18">
        <f t="shared" si="15"/>
        <v>0</v>
      </c>
      <c r="R25" s="18">
        <f t="shared" si="16"/>
        <v>0</v>
      </c>
      <c r="S25" s="18">
        <f t="shared" si="17"/>
        <v>91503.499999999942</v>
      </c>
      <c r="U25" s="17">
        <f t="shared" si="18"/>
        <v>2.0575350000000001E-3</v>
      </c>
    </row>
    <row r="26" spans="1:21" x14ac:dyDescent="0.25">
      <c r="A26" s="19">
        <f t="shared" si="9"/>
        <v>23</v>
      </c>
      <c r="B26" s="20">
        <v>43459</v>
      </c>
      <c r="C26" s="19" t="s">
        <v>5</v>
      </c>
      <c r="D26" s="19" t="s">
        <v>5</v>
      </c>
      <c r="E26" s="19" t="s">
        <v>5</v>
      </c>
      <c r="F26" s="21">
        <f t="shared" si="10"/>
        <v>91503.499999999942</v>
      </c>
      <c r="G26" s="22">
        <f t="shared" si="1"/>
        <v>0.1</v>
      </c>
      <c r="H26" s="23">
        <f t="shared" si="11"/>
        <v>30</v>
      </c>
      <c r="I26" s="18">
        <f t="shared" si="19"/>
        <v>752.08561917883503</v>
      </c>
      <c r="J26" s="18">
        <f t="shared" si="12"/>
        <v>752.09</v>
      </c>
      <c r="K26" s="18">
        <f t="shared" si="13"/>
        <v>752.09</v>
      </c>
      <c r="L26" s="18">
        <f t="shared" si="14"/>
        <v>45570.810000000005</v>
      </c>
      <c r="M26" s="18">
        <f t="shared" si="20"/>
        <v>46322.9</v>
      </c>
      <c r="N26" s="18">
        <v>0</v>
      </c>
      <c r="O26" s="18"/>
      <c r="P26" s="18">
        <f t="shared" si="21"/>
        <v>0</v>
      </c>
      <c r="Q26" s="18">
        <f t="shared" si="15"/>
        <v>0</v>
      </c>
      <c r="R26" s="18">
        <f t="shared" si="16"/>
        <v>0</v>
      </c>
      <c r="S26" s="18">
        <f t="shared" si="17"/>
        <v>45932.689999999937</v>
      </c>
      <c r="U26" s="17">
        <f t="shared" si="18"/>
        <v>-4.380821E-3</v>
      </c>
    </row>
    <row r="27" spans="1:21" x14ac:dyDescent="0.25">
      <c r="A27" s="19">
        <f t="shared" si="9"/>
        <v>24</v>
      </c>
      <c r="B27" s="20">
        <v>43490</v>
      </c>
      <c r="C27" s="19" t="s">
        <v>5</v>
      </c>
      <c r="D27" s="19" t="s">
        <v>5</v>
      </c>
      <c r="E27" s="19" t="s">
        <v>5</v>
      </c>
      <c r="F27" s="21">
        <f t="shared" si="10"/>
        <v>45932.689999999937</v>
      </c>
      <c r="G27" s="22">
        <f t="shared" si="1"/>
        <v>0.1</v>
      </c>
      <c r="H27" s="23">
        <f t="shared" si="11"/>
        <v>31</v>
      </c>
      <c r="I27" s="18">
        <f t="shared" si="19"/>
        <v>390.10887671324605</v>
      </c>
      <c r="J27" s="18">
        <f t="shared" si="12"/>
        <v>390.11</v>
      </c>
      <c r="K27" s="18">
        <f>J27+Q26-R26</f>
        <v>390.11</v>
      </c>
      <c r="L27" s="18">
        <f>S26</f>
        <v>45932.689999999937</v>
      </c>
      <c r="M27" s="18">
        <f>L27+K27</f>
        <v>46322.799999999937</v>
      </c>
      <c r="N27" s="18">
        <v>0</v>
      </c>
      <c r="O27" s="18"/>
      <c r="P27" s="18">
        <f t="shared" si="21"/>
        <v>0</v>
      </c>
      <c r="Q27" s="18">
        <f t="shared" si="15"/>
        <v>0</v>
      </c>
      <c r="R27" s="18">
        <f t="shared" si="16"/>
        <v>0</v>
      </c>
      <c r="S27" s="18">
        <f t="shared" si="17"/>
        <v>0</v>
      </c>
      <c r="U27" s="17">
        <f t="shared" si="18"/>
        <v>-1.1232869999999999E-3</v>
      </c>
    </row>
    <row r="28" spans="1:21" x14ac:dyDescent="0.25">
      <c r="A28" s="14"/>
      <c r="B28" s="14"/>
      <c r="C28" s="14"/>
      <c r="D28" s="14"/>
      <c r="E28" s="14"/>
      <c r="F28" s="14"/>
      <c r="G28" s="14"/>
      <c r="H28" s="14"/>
      <c r="I28" s="15">
        <f>SUM(I3:I27)</f>
        <v>111749.49115891333</v>
      </c>
      <c r="J28" s="15"/>
      <c r="K28" s="15">
        <f>SUM(K3:K27)</f>
        <v>111749.50000000001</v>
      </c>
      <c r="L28" s="15">
        <f>SUM(L3:L27)</f>
        <v>1000000</v>
      </c>
      <c r="M28" s="15">
        <f>SUM(M3:M27)</f>
        <v>1111749.5000000005</v>
      </c>
      <c r="N28" s="14"/>
      <c r="O28" s="14"/>
      <c r="P28" s="15">
        <f>SUM(P3:P27)</f>
        <v>0</v>
      </c>
      <c r="Q28" s="14"/>
      <c r="R28" s="14"/>
      <c r="S28" s="14"/>
    </row>
    <row r="31" spans="1:21" x14ac:dyDescent="0.25">
      <c r="M31" s="5"/>
    </row>
  </sheetData>
  <dataValidations count="2">
    <dataValidation type="list" allowBlank="1" showInputMessage="1" showErrorMessage="1" sqref="R1">
      <formula1>"DD, PS, FI, ET, NI"</formula1>
    </dataValidation>
    <dataValidation type="list" allowBlank="1" showInputMessage="1" showErrorMessage="1" sqref="G1">
      <formula1>"PD,AD"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pane ySplit="2" topLeftCell="A3" activePane="bottomLeft" state="frozen"/>
      <selection pane="bottomLeft" activeCell="J28" sqref="J28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4.28515625" style="1" bestFit="1" customWidth="1"/>
    <col min="4" max="4" width="7" style="1" bestFit="1" customWidth="1"/>
    <col min="5" max="5" width="4.42578125" style="1" bestFit="1" customWidth="1"/>
    <col min="6" max="6" width="13.7109375" style="1" bestFit="1" customWidth="1"/>
    <col min="7" max="7" width="7.140625" style="1" bestFit="1" customWidth="1"/>
    <col min="8" max="8" width="5.140625" style="1" bestFit="1" customWidth="1"/>
    <col min="9" max="9" width="18" style="1" bestFit="1" customWidth="1"/>
    <col min="10" max="10" width="16.140625" style="1" bestFit="1" customWidth="1"/>
    <col min="11" max="11" width="13.28515625" style="1" bestFit="1" customWidth="1"/>
    <col min="12" max="12" width="13.42578125" style="1" bestFit="1" customWidth="1"/>
    <col min="13" max="13" width="13.28515625" style="1" bestFit="1" customWidth="1"/>
    <col min="14" max="14" width="13.5703125" style="1" bestFit="1" customWidth="1"/>
    <col min="15" max="15" width="11" style="1" bestFit="1" customWidth="1"/>
    <col min="16" max="16" width="11" style="1" customWidth="1"/>
    <col min="17" max="17" width="11.140625" style="1" bestFit="1" customWidth="1"/>
    <col min="18" max="18" width="11" style="1" bestFit="1" customWidth="1"/>
    <col min="19" max="19" width="12.5703125" style="1" bestFit="1" customWidth="1"/>
    <col min="20" max="20" width="9.140625" style="1"/>
    <col min="21" max="21" width="10.7109375" style="1" bestFit="1" customWidth="1"/>
    <col min="22" max="16384" width="9.140625" style="1"/>
  </cols>
  <sheetData>
    <row r="1" spans="1:21" x14ac:dyDescent="0.25">
      <c r="F1" s="1" t="s">
        <v>19</v>
      </c>
      <c r="G1" s="16" t="s">
        <v>24</v>
      </c>
      <c r="I1" s="1" t="s">
        <v>17</v>
      </c>
      <c r="M1" s="3">
        <v>46322.9</v>
      </c>
      <c r="N1" s="5">
        <f>M1-M27</f>
        <v>-3129.2909253610342</v>
      </c>
      <c r="O1" s="4">
        <f>M16-M27</f>
        <v>-2856.3109253610382</v>
      </c>
      <c r="P1" s="3" t="s">
        <v>20</v>
      </c>
      <c r="Q1" s="3">
        <v>10000</v>
      </c>
      <c r="R1" s="16" t="s">
        <v>21</v>
      </c>
      <c r="S1" s="4">
        <f>ROUND(IF(R1="FI",Q1,IF(R1="NI",Q1/5,IF(R1="ET",Q1/48,0))),2)</f>
        <v>0</v>
      </c>
    </row>
    <row r="2" spans="1:21" s="2" customFormat="1" x14ac:dyDescent="0.25">
      <c r="A2" s="6" t="s">
        <v>3</v>
      </c>
      <c r="B2" s="7" t="s">
        <v>0</v>
      </c>
      <c r="C2" s="7" t="s">
        <v>6</v>
      </c>
      <c r="D2" s="7" t="s">
        <v>12</v>
      </c>
      <c r="E2" s="7" t="s">
        <v>7</v>
      </c>
      <c r="F2" s="7" t="s">
        <v>13</v>
      </c>
      <c r="G2" s="7" t="s">
        <v>2</v>
      </c>
      <c r="H2" s="7" t="s">
        <v>1</v>
      </c>
      <c r="I2" s="7" t="s">
        <v>14</v>
      </c>
      <c r="J2" s="7" t="s">
        <v>25</v>
      </c>
      <c r="K2" s="7" t="s">
        <v>15</v>
      </c>
      <c r="L2" s="7" t="s">
        <v>10</v>
      </c>
      <c r="M2" s="7" t="s">
        <v>9</v>
      </c>
      <c r="N2" s="7" t="s">
        <v>8</v>
      </c>
      <c r="O2" s="7" t="s">
        <v>18</v>
      </c>
      <c r="P2" s="7" t="s">
        <v>22</v>
      </c>
      <c r="Q2" s="7" t="s">
        <v>16</v>
      </c>
      <c r="R2" s="7" t="s">
        <v>23</v>
      </c>
      <c r="S2" s="7" t="s">
        <v>4</v>
      </c>
      <c r="U2" s="2" t="s">
        <v>26</v>
      </c>
    </row>
    <row r="3" spans="1:21" x14ac:dyDescent="0.25">
      <c r="A3" s="8">
        <v>0</v>
      </c>
      <c r="B3" s="9">
        <v>42745</v>
      </c>
      <c r="C3" s="8" t="s">
        <v>11</v>
      </c>
      <c r="D3" s="8" t="s">
        <v>11</v>
      </c>
      <c r="E3" s="8" t="s">
        <v>11</v>
      </c>
      <c r="F3" s="10">
        <v>0</v>
      </c>
      <c r="G3" s="11">
        <v>0.1</v>
      </c>
      <c r="H3" s="12">
        <v>0</v>
      </c>
      <c r="I3" s="13">
        <v>0</v>
      </c>
      <c r="J3" s="13"/>
      <c r="K3" s="13">
        <v>0</v>
      </c>
      <c r="L3" s="13">
        <v>0</v>
      </c>
      <c r="M3" s="13">
        <f>IF(E3&lt;&gt;"Y",0,IF(A3=24,(F3+K3),#REF!))</f>
        <v>0</v>
      </c>
      <c r="N3" s="13">
        <v>1100000</v>
      </c>
      <c r="O3" s="13">
        <v>100000</v>
      </c>
      <c r="P3" s="13">
        <v>0</v>
      </c>
      <c r="Q3" s="13">
        <v>0</v>
      </c>
      <c r="R3" s="13">
        <f>IF(C3="Y",Q3,0)</f>
        <v>0</v>
      </c>
      <c r="S3" s="13">
        <f>IF(R1="PS",N3-O3+Q1,N3-O3)</f>
        <v>1000000</v>
      </c>
    </row>
    <row r="4" spans="1:21" x14ac:dyDescent="0.25">
      <c r="A4" s="19">
        <v>1</v>
      </c>
      <c r="B4" s="20">
        <v>42791</v>
      </c>
      <c r="C4" s="19" t="s">
        <v>5</v>
      </c>
      <c r="D4" s="19" t="s">
        <v>5</v>
      </c>
      <c r="E4" s="19" t="s">
        <v>5</v>
      </c>
      <c r="F4" s="21">
        <f t="shared" ref="F4:F27" si="0">S3</f>
        <v>1000000</v>
      </c>
      <c r="G4" s="22">
        <f t="shared" ref="G4:G27" si="1">G3</f>
        <v>0.1</v>
      </c>
      <c r="H4" s="23">
        <f t="shared" ref="H4:H27" si="2">IF($G$1="PD",(360*(YEAR(B4)-YEAR(B3)))+(30*(MONTH(B4)-MONTH(B3)))+(DAY(B4)-DAY(B3)),B4-B3)</f>
        <v>46</v>
      </c>
      <c r="I4" s="18">
        <f>(F4*G3*H4/365)+U3</f>
        <v>12602.739726027397</v>
      </c>
      <c r="J4" s="18">
        <f t="shared" ref="J4:J27" si="3">ROUND(I4,2)</f>
        <v>12602.74</v>
      </c>
      <c r="K4" s="18">
        <f t="shared" ref="K4:K26" si="4">IF(M4&gt;(J4+Q3-R3),(J4+Q3-R3),M4)</f>
        <v>12602.74</v>
      </c>
      <c r="L4" s="18">
        <f t="shared" ref="L4:L26" si="5">M4-K4</f>
        <v>33720.160000000003</v>
      </c>
      <c r="M4" s="18">
        <f>M1</f>
        <v>46322.9</v>
      </c>
      <c r="N4" s="18">
        <v>0</v>
      </c>
      <c r="O4" s="18"/>
      <c r="P4" s="18">
        <f>IF(OR($R$1="NI",$R$1="ET"),$S$1,0)</f>
        <v>0</v>
      </c>
      <c r="Q4" s="18">
        <f t="shared" ref="Q4:Q27" si="6">Q3-R3+J4-K4</f>
        <v>0</v>
      </c>
      <c r="R4" s="18">
        <f t="shared" ref="R4:R27" si="7">IF(C4="Y",Q4,0)</f>
        <v>0</v>
      </c>
      <c r="S4" s="18">
        <f t="shared" ref="S4:S27" si="8">S3-L4+N4+R4-O4</f>
        <v>966279.84</v>
      </c>
      <c r="U4" s="17">
        <f>ROUND(I4-J4,9)</f>
        <v>-2.73973E-4</v>
      </c>
    </row>
    <row r="5" spans="1:21" x14ac:dyDescent="0.25">
      <c r="A5" s="19">
        <f t="shared" ref="A5:A27" si="9">A4+1</f>
        <v>2</v>
      </c>
      <c r="B5" s="20">
        <v>42819</v>
      </c>
      <c r="C5" s="19" t="s">
        <v>5</v>
      </c>
      <c r="D5" s="19" t="s">
        <v>5</v>
      </c>
      <c r="E5" s="19" t="s">
        <v>5</v>
      </c>
      <c r="F5" s="21">
        <f t="shared" si="0"/>
        <v>966279.84</v>
      </c>
      <c r="G5" s="22">
        <f t="shared" si="1"/>
        <v>0.1</v>
      </c>
      <c r="H5" s="23">
        <f t="shared" si="2"/>
        <v>28</v>
      </c>
      <c r="I5" s="18">
        <f>(F5*G4*H5/365)+U4</f>
        <v>7412.5574027393295</v>
      </c>
      <c r="J5" s="18">
        <f t="shared" si="3"/>
        <v>7412.56</v>
      </c>
      <c r="K5" s="18">
        <f t="shared" si="4"/>
        <v>7412.56</v>
      </c>
      <c r="L5" s="18">
        <f t="shared" si="5"/>
        <v>38910.340000000004</v>
      </c>
      <c r="M5" s="18">
        <f>M1</f>
        <v>46322.9</v>
      </c>
      <c r="N5" s="18">
        <v>0</v>
      </c>
      <c r="O5" s="18"/>
      <c r="P5" s="18">
        <f>IF(OR($R$1="NI",$R$1="ET"),$S$1,0)</f>
        <v>0</v>
      </c>
      <c r="Q5" s="18">
        <f t="shared" si="6"/>
        <v>0</v>
      </c>
      <c r="R5" s="18">
        <f t="shared" si="7"/>
        <v>0</v>
      </c>
      <c r="S5" s="18">
        <f t="shared" si="8"/>
        <v>927369.5</v>
      </c>
      <c r="U5" s="17">
        <f>ROUND(I5-J5,9)</f>
        <v>-2.597261E-3</v>
      </c>
    </row>
    <row r="6" spans="1:21" x14ac:dyDescent="0.25">
      <c r="A6" s="44">
        <f t="shared" si="9"/>
        <v>3</v>
      </c>
      <c r="B6" s="45">
        <v>42850</v>
      </c>
      <c r="C6" s="44" t="s">
        <v>5</v>
      </c>
      <c r="D6" s="44" t="s">
        <v>5</v>
      </c>
      <c r="E6" s="44" t="s">
        <v>5</v>
      </c>
      <c r="F6" s="46">
        <f t="shared" si="0"/>
        <v>927369.5</v>
      </c>
      <c r="G6" s="47">
        <v>0.11</v>
      </c>
      <c r="H6" s="23">
        <f t="shared" si="2"/>
        <v>31</v>
      </c>
      <c r="I6" s="18">
        <f t="shared" ref="I6:I27" si="10">(F6*G5*H6/365)+U5</f>
        <v>7876.2863068485894</v>
      </c>
      <c r="J6" s="18">
        <f t="shared" si="3"/>
        <v>7876.29</v>
      </c>
      <c r="K6" s="18">
        <f t="shared" si="4"/>
        <v>7876.29</v>
      </c>
      <c r="L6" s="18">
        <f t="shared" si="5"/>
        <v>38446.61</v>
      </c>
      <c r="M6" s="18">
        <f t="shared" ref="M6:M26" si="11">M5</f>
        <v>46322.9</v>
      </c>
      <c r="N6" s="18">
        <v>0</v>
      </c>
      <c r="O6" s="18"/>
      <c r="P6" s="18">
        <f>IF(OR($R$1="NI",$R$1="ET"),$S$1,0)</f>
        <v>0</v>
      </c>
      <c r="Q6" s="18">
        <f t="shared" si="6"/>
        <v>0</v>
      </c>
      <c r="R6" s="18">
        <f t="shared" si="7"/>
        <v>0</v>
      </c>
      <c r="S6" s="18">
        <f t="shared" si="8"/>
        <v>888922.89</v>
      </c>
      <c r="U6" s="17">
        <f t="shared" ref="U6:U27" si="12">ROUND(I6-J6,9)</f>
        <v>-3.693151E-3</v>
      </c>
    </row>
    <row r="7" spans="1:21" x14ac:dyDescent="0.25">
      <c r="A7" s="44">
        <f t="shared" si="9"/>
        <v>4</v>
      </c>
      <c r="B7" s="45">
        <v>42880</v>
      </c>
      <c r="C7" s="44" t="s">
        <v>5</v>
      </c>
      <c r="D7" s="44" t="s">
        <v>5</v>
      </c>
      <c r="E7" s="44" t="s">
        <v>5</v>
      </c>
      <c r="F7" s="46">
        <f t="shared" si="0"/>
        <v>888922.89</v>
      </c>
      <c r="G7" s="47">
        <f t="shared" si="1"/>
        <v>0.11</v>
      </c>
      <c r="H7" s="23">
        <f t="shared" si="2"/>
        <v>30</v>
      </c>
      <c r="I7" s="18">
        <f t="shared" si="10"/>
        <v>8036.833394520233</v>
      </c>
      <c r="J7" s="18">
        <f t="shared" si="3"/>
        <v>8036.83</v>
      </c>
      <c r="K7" s="18">
        <f t="shared" si="4"/>
        <v>8036.83</v>
      </c>
      <c r="L7" s="18">
        <f t="shared" si="5"/>
        <v>38992.556358213034</v>
      </c>
      <c r="M7" s="18">
        <v>47029.386358213036</v>
      </c>
      <c r="N7" s="18">
        <v>0</v>
      </c>
      <c r="O7" s="18"/>
      <c r="P7" s="18">
        <f>IF(OR($R$1="NI",$R$1="ET"),$S$1,0)</f>
        <v>0</v>
      </c>
      <c r="Q7" s="18">
        <f t="shared" si="6"/>
        <v>0</v>
      </c>
      <c r="R7" s="18">
        <f t="shared" si="7"/>
        <v>0</v>
      </c>
      <c r="S7" s="18">
        <f t="shared" si="8"/>
        <v>849930.33364178694</v>
      </c>
      <c r="U7" s="17">
        <f t="shared" si="12"/>
        <v>3.3945199999999998E-3</v>
      </c>
    </row>
    <row r="8" spans="1:21" x14ac:dyDescent="0.25">
      <c r="A8" s="44">
        <f t="shared" si="9"/>
        <v>5</v>
      </c>
      <c r="B8" s="45">
        <v>42911</v>
      </c>
      <c r="C8" s="44" t="s">
        <v>5</v>
      </c>
      <c r="D8" s="44" t="s">
        <v>5</v>
      </c>
      <c r="E8" s="44" t="s">
        <v>5</v>
      </c>
      <c r="F8" s="46">
        <f t="shared" si="0"/>
        <v>849930.33364178694</v>
      </c>
      <c r="G8" s="47">
        <f t="shared" si="1"/>
        <v>0.11</v>
      </c>
      <c r="H8" s="23">
        <f t="shared" si="2"/>
        <v>31</v>
      </c>
      <c r="I8" s="18">
        <f t="shared" si="10"/>
        <v>7940.4484293651885</v>
      </c>
      <c r="J8" s="18">
        <f t="shared" si="3"/>
        <v>7940.45</v>
      </c>
      <c r="K8" s="18">
        <f t="shared" si="4"/>
        <v>7940.45</v>
      </c>
      <c r="L8" s="18">
        <f t="shared" si="5"/>
        <v>39088.936358213039</v>
      </c>
      <c r="M8" s="18">
        <f>M7</f>
        <v>47029.386358213036</v>
      </c>
      <c r="N8" s="18">
        <v>0</v>
      </c>
      <c r="O8" s="18"/>
      <c r="P8" s="18">
        <f>IF(OR($R$1="NI",$R$1="ET"),$S$1,0)</f>
        <v>0</v>
      </c>
      <c r="Q8" s="18">
        <f t="shared" si="6"/>
        <v>0</v>
      </c>
      <c r="R8" s="18">
        <f t="shared" si="7"/>
        <v>0</v>
      </c>
      <c r="S8" s="18">
        <f t="shared" si="8"/>
        <v>810841.39728357387</v>
      </c>
      <c r="U8" s="17">
        <f t="shared" si="12"/>
        <v>-1.5706349999999999E-3</v>
      </c>
    </row>
    <row r="9" spans="1:21" x14ac:dyDescent="0.25">
      <c r="A9" s="19">
        <f t="shared" si="9"/>
        <v>6</v>
      </c>
      <c r="B9" s="20">
        <v>42941</v>
      </c>
      <c r="C9" s="19" t="s">
        <v>5</v>
      </c>
      <c r="D9" s="19" t="s">
        <v>5</v>
      </c>
      <c r="E9" s="19" t="s">
        <v>5</v>
      </c>
      <c r="F9" s="21">
        <f t="shared" si="0"/>
        <v>810841.39728357387</v>
      </c>
      <c r="G9" s="22">
        <f>G5</f>
        <v>0.1</v>
      </c>
      <c r="H9" s="23">
        <f t="shared" si="2"/>
        <v>30</v>
      </c>
      <c r="I9" s="18">
        <f t="shared" si="10"/>
        <v>7330.8932541206004</v>
      </c>
      <c r="J9" s="18">
        <f t="shared" si="3"/>
        <v>7330.89</v>
      </c>
      <c r="K9" s="18">
        <f t="shared" si="4"/>
        <v>7330.89</v>
      </c>
      <c r="L9" s="18">
        <f t="shared" si="5"/>
        <v>39698.496358213037</v>
      </c>
      <c r="M9" s="18">
        <f t="shared" si="11"/>
        <v>47029.386358213036</v>
      </c>
      <c r="N9" s="18">
        <v>0</v>
      </c>
      <c r="O9" s="18"/>
      <c r="P9" s="18">
        <f t="shared" ref="P9:P27" si="13">IF($R$1="ET",$S$1,0)</f>
        <v>0</v>
      </c>
      <c r="Q9" s="18">
        <f t="shared" si="6"/>
        <v>0</v>
      </c>
      <c r="R9" s="18">
        <f t="shared" si="7"/>
        <v>0</v>
      </c>
      <c r="S9" s="18">
        <f t="shared" si="8"/>
        <v>771142.90092536085</v>
      </c>
      <c r="U9" s="17">
        <f t="shared" si="12"/>
        <v>3.254121E-3</v>
      </c>
    </row>
    <row r="10" spans="1:21" x14ac:dyDescent="0.25">
      <c r="A10" s="19">
        <f t="shared" si="9"/>
        <v>7</v>
      </c>
      <c r="B10" s="20">
        <v>42972</v>
      </c>
      <c r="C10" s="19" t="s">
        <v>5</v>
      </c>
      <c r="D10" s="19" t="s">
        <v>5</v>
      </c>
      <c r="E10" s="19" t="s">
        <v>5</v>
      </c>
      <c r="F10" s="21">
        <f t="shared" si="0"/>
        <v>771142.90092536085</v>
      </c>
      <c r="G10" s="22">
        <f t="shared" si="1"/>
        <v>0.1</v>
      </c>
      <c r="H10" s="23">
        <f t="shared" si="2"/>
        <v>31</v>
      </c>
      <c r="I10" s="18">
        <f t="shared" si="10"/>
        <v>6549.4361112952975</v>
      </c>
      <c r="J10" s="18">
        <f t="shared" si="3"/>
        <v>6549.44</v>
      </c>
      <c r="K10" s="18">
        <f t="shared" si="4"/>
        <v>6549.44</v>
      </c>
      <c r="L10" s="18">
        <f t="shared" si="5"/>
        <v>39773.46</v>
      </c>
      <c r="M10" s="18">
        <f>M6</f>
        <v>46322.9</v>
      </c>
      <c r="N10" s="18">
        <v>0</v>
      </c>
      <c r="O10" s="18"/>
      <c r="P10" s="18">
        <f t="shared" si="13"/>
        <v>0</v>
      </c>
      <c r="Q10" s="18">
        <f t="shared" si="6"/>
        <v>0</v>
      </c>
      <c r="R10" s="18">
        <f t="shared" si="7"/>
        <v>0</v>
      </c>
      <c r="S10" s="18">
        <f t="shared" si="8"/>
        <v>731369.44092536089</v>
      </c>
      <c r="U10" s="17">
        <f t="shared" si="12"/>
        <v>-3.8887050000000001E-3</v>
      </c>
    </row>
    <row r="11" spans="1:21" x14ac:dyDescent="0.25">
      <c r="A11" s="19">
        <f t="shared" si="9"/>
        <v>8</v>
      </c>
      <c r="B11" s="20">
        <v>43003</v>
      </c>
      <c r="C11" s="19" t="s">
        <v>5</v>
      </c>
      <c r="D11" s="19" t="s">
        <v>5</v>
      </c>
      <c r="E11" s="19" t="s">
        <v>5</v>
      </c>
      <c r="F11" s="21">
        <f t="shared" si="0"/>
        <v>731369.44092536089</v>
      </c>
      <c r="G11" s="22">
        <f t="shared" si="1"/>
        <v>0.1</v>
      </c>
      <c r="H11" s="23">
        <f t="shared" si="2"/>
        <v>31</v>
      </c>
      <c r="I11" s="18">
        <f t="shared" si="10"/>
        <v>6211.6269794282034</v>
      </c>
      <c r="J11" s="18">
        <f t="shared" si="3"/>
        <v>6211.63</v>
      </c>
      <c r="K11" s="18">
        <f t="shared" si="4"/>
        <v>6211.63</v>
      </c>
      <c r="L11" s="18">
        <f t="shared" si="5"/>
        <v>40111.270000000004</v>
      </c>
      <c r="M11" s="18">
        <f t="shared" si="11"/>
        <v>46322.9</v>
      </c>
      <c r="N11" s="18">
        <v>0</v>
      </c>
      <c r="O11" s="18"/>
      <c r="P11" s="18">
        <f t="shared" si="13"/>
        <v>0</v>
      </c>
      <c r="Q11" s="18">
        <f t="shared" si="6"/>
        <v>0</v>
      </c>
      <c r="R11" s="18">
        <f t="shared" si="7"/>
        <v>0</v>
      </c>
      <c r="S11" s="18">
        <f t="shared" si="8"/>
        <v>691258.17092536087</v>
      </c>
      <c r="U11" s="17">
        <f t="shared" si="12"/>
        <v>-3.020572E-3</v>
      </c>
    </row>
    <row r="12" spans="1:21" x14ac:dyDescent="0.25">
      <c r="A12" s="44">
        <f t="shared" si="9"/>
        <v>9</v>
      </c>
      <c r="B12" s="45">
        <v>43033</v>
      </c>
      <c r="C12" s="44" t="s">
        <v>5</v>
      </c>
      <c r="D12" s="44" t="s">
        <v>5</v>
      </c>
      <c r="E12" s="44" t="s">
        <v>5</v>
      </c>
      <c r="F12" s="46">
        <f t="shared" si="0"/>
        <v>691258.17092536087</v>
      </c>
      <c r="G12" s="47">
        <v>0.12</v>
      </c>
      <c r="H12" s="23">
        <f t="shared" si="2"/>
        <v>30</v>
      </c>
      <c r="I12" s="18">
        <f t="shared" si="10"/>
        <v>5681.570987033705</v>
      </c>
      <c r="J12" s="18">
        <f t="shared" si="3"/>
        <v>5681.57</v>
      </c>
      <c r="K12" s="18">
        <f t="shared" si="4"/>
        <v>5681.57</v>
      </c>
      <c r="L12" s="18">
        <f t="shared" si="5"/>
        <v>40641.33</v>
      </c>
      <c r="M12" s="18">
        <f t="shared" si="11"/>
        <v>46322.9</v>
      </c>
      <c r="N12" s="18">
        <v>0</v>
      </c>
      <c r="O12" s="18"/>
      <c r="P12" s="18">
        <f t="shared" si="13"/>
        <v>0</v>
      </c>
      <c r="Q12" s="18">
        <f t="shared" si="6"/>
        <v>0</v>
      </c>
      <c r="R12" s="18">
        <f t="shared" si="7"/>
        <v>0</v>
      </c>
      <c r="S12" s="18">
        <f t="shared" si="8"/>
        <v>650616.84092536091</v>
      </c>
      <c r="U12" s="17">
        <f t="shared" si="12"/>
        <v>9.8703399999999991E-4</v>
      </c>
    </row>
    <row r="13" spans="1:21" x14ac:dyDescent="0.25">
      <c r="A13" s="44">
        <f t="shared" si="9"/>
        <v>10</v>
      </c>
      <c r="B13" s="45">
        <v>43064</v>
      </c>
      <c r="C13" s="44" t="s">
        <v>5</v>
      </c>
      <c r="D13" s="44" t="s">
        <v>5</v>
      </c>
      <c r="E13" s="44" t="s">
        <v>5</v>
      </c>
      <c r="F13" s="46">
        <f t="shared" si="0"/>
        <v>650616.84092536091</v>
      </c>
      <c r="G13" s="47">
        <f t="shared" si="1"/>
        <v>0.12</v>
      </c>
      <c r="H13" s="23">
        <f t="shared" si="2"/>
        <v>31</v>
      </c>
      <c r="I13" s="18">
        <f t="shared" si="10"/>
        <v>6630.945228793842</v>
      </c>
      <c r="J13" s="18">
        <f t="shared" si="3"/>
        <v>6630.95</v>
      </c>
      <c r="K13" s="18">
        <f t="shared" si="4"/>
        <v>6630.95</v>
      </c>
      <c r="L13" s="18">
        <f t="shared" si="5"/>
        <v>39691.950000000004</v>
      </c>
      <c r="M13" s="18">
        <f t="shared" si="11"/>
        <v>46322.9</v>
      </c>
      <c r="N13" s="18">
        <v>0</v>
      </c>
      <c r="O13" s="18"/>
      <c r="P13" s="18">
        <f t="shared" si="13"/>
        <v>0</v>
      </c>
      <c r="Q13" s="18">
        <f t="shared" si="6"/>
        <v>0</v>
      </c>
      <c r="R13" s="18">
        <f t="shared" si="7"/>
        <v>0</v>
      </c>
      <c r="S13" s="18">
        <f t="shared" si="8"/>
        <v>610924.89092536096</v>
      </c>
      <c r="U13" s="17">
        <f t="shared" si="12"/>
        <v>-4.7712060000000001E-3</v>
      </c>
    </row>
    <row r="14" spans="1:21" x14ac:dyDescent="0.25">
      <c r="A14" s="44">
        <f t="shared" si="9"/>
        <v>11</v>
      </c>
      <c r="B14" s="45">
        <v>43094</v>
      </c>
      <c r="C14" s="44" t="s">
        <v>5</v>
      </c>
      <c r="D14" s="44" t="s">
        <v>5</v>
      </c>
      <c r="E14" s="44" t="s">
        <v>5</v>
      </c>
      <c r="F14" s="46">
        <f t="shared" si="0"/>
        <v>610924.89092536096</v>
      </c>
      <c r="G14" s="47">
        <f t="shared" si="1"/>
        <v>0.12</v>
      </c>
      <c r="H14" s="23">
        <f t="shared" si="2"/>
        <v>30</v>
      </c>
      <c r="I14" s="18">
        <f t="shared" si="10"/>
        <v>6025.5557968249559</v>
      </c>
      <c r="J14" s="18">
        <f t="shared" si="3"/>
        <v>6025.56</v>
      </c>
      <c r="K14" s="18">
        <f t="shared" si="4"/>
        <v>6025.56</v>
      </c>
      <c r="L14" s="18">
        <f t="shared" si="5"/>
        <v>40297.340000000004</v>
      </c>
      <c r="M14" s="18">
        <f t="shared" si="11"/>
        <v>46322.9</v>
      </c>
      <c r="N14" s="18">
        <v>0</v>
      </c>
      <c r="O14" s="18"/>
      <c r="P14" s="18">
        <f t="shared" si="13"/>
        <v>0</v>
      </c>
      <c r="Q14" s="18">
        <f t="shared" si="6"/>
        <v>0</v>
      </c>
      <c r="R14" s="18">
        <f t="shared" si="7"/>
        <v>0</v>
      </c>
      <c r="S14" s="18">
        <f t="shared" si="8"/>
        <v>570627.55092536099</v>
      </c>
      <c r="U14" s="17">
        <f t="shared" si="12"/>
        <v>-4.203175E-3</v>
      </c>
    </row>
    <row r="15" spans="1:21" x14ac:dyDescent="0.25">
      <c r="A15" s="19">
        <f t="shared" si="9"/>
        <v>12</v>
      </c>
      <c r="B15" s="20">
        <v>43125</v>
      </c>
      <c r="C15" s="19" t="s">
        <v>5</v>
      </c>
      <c r="D15" s="19" t="s">
        <v>5</v>
      </c>
      <c r="E15" s="19" t="s">
        <v>5</v>
      </c>
      <c r="F15" s="21">
        <f t="shared" si="0"/>
        <v>570627.55092536099</v>
      </c>
      <c r="G15" s="22">
        <f>G11</f>
        <v>0.1</v>
      </c>
      <c r="H15" s="23">
        <f t="shared" si="2"/>
        <v>31</v>
      </c>
      <c r="I15" s="18">
        <f t="shared" si="10"/>
        <v>5815.7067268040219</v>
      </c>
      <c r="J15" s="18">
        <f t="shared" si="3"/>
        <v>5815.71</v>
      </c>
      <c r="K15" s="18">
        <f t="shared" si="4"/>
        <v>5815.71</v>
      </c>
      <c r="L15" s="18">
        <f t="shared" si="5"/>
        <v>40507.19</v>
      </c>
      <c r="M15" s="18">
        <f t="shared" si="11"/>
        <v>46322.9</v>
      </c>
      <c r="N15" s="18">
        <v>0</v>
      </c>
      <c r="O15" s="18"/>
      <c r="P15" s="18">
        <f t="shared" si="13"/>
        <v>0</v>
      </c>
      <c r="Q15" s="18">
        <f t="shared" si="6"/>
        <v>0</v>
      </c>
      <c r="R15" s="18">
        <f t="shared" si="7"/>
        <v>0</v>
      </c>
      <c r="S15" s="18">
        <f t="shared" si="8"/>
        <v>530120.36092536105</v>
      </c>
      <c r="U15" s="17">
        <f t="shared" si="12"/>
        <v>-3.2731959999999999E-3</v>
      </c>
    </row>
    <row r="16" spans="1:21" x14ac:dyDescent="0.25">
      <c r="A16" s="19">
        <f t="shared" si="9"/>
        <v>13</v>
      </c>
      <c r="B16" s="20">
        <v>43156</v>
      </c>
      <c r="C16" s="19" t="s">
        <v>5</v>
      </c>
      <c r="D16" s="19" t="s">
        <v>5</v>
      </c>
      <c r="E16" s="19" t="s">
        <v>5</v>
      </c>
      <c r="F16" s="21">
        <f t="shared" si="0"/>
        <v>530120.36092536105</v>
      </c>
      <c r="G16" s="22">
        <f t="shared" si="1"/>
        <v>0.1</v>
      </c>
      <c r="H16" s="48">
        <f t="shared" si="2"/>
        <v>31</v>
      </c>
      <c r="I16" s="49">
        <f t="shared" si="10"/>
        <v>4502.3888332933684</v>
      </c>
      <c r="J16" s="49">
        <f t="shared" si="3"/>
        <v>4502.3900000000003</v>
      </c>
      <c r="K16" s="49">
        <f t="shared" si="4"/>
        <v>4502.3900000000003</v>
      </c>
      <c r="L16" s="49">
        <f t="shared" si="5"/>
        <v>42093.49</v>
      </c>
      <c r="M16" s="49">
        <v>46595.88</v>
      </c>
      <c r="N16" s="49">
        <v>0</v>
      </c>
      <c r="O16" s="49"/>
      <c r="P16" s="49">
        <f t="shared" si="13"/>
        <v>0</v>
      </c>
      <c r="Q16" s="49">
        <f t="shared" si="6"/>
        <v>0</v>
      </c>
      <c r="R16" s="49">
        <f t="shared" si="7"/>
        <v>0</v>
      </c>
      <c r="S16" s="49">
        <f t="shared" si="8"/>
        <v>488026.87092536106</v>
      </c>
      <c r="U16" s="17">
        <f t="shared" si="12"/>
        <v>-1.1667069999999999E-3</v>
      </c>
    </row>
    <row r="17" spans="1:21" x14ac:dyDescent="0.25">
      <c r="A17" s="19">
        <f t="shared" si="9"/>
        <v>14</v>
      </c>
      <c r="B17" s="20">
        <v>43184</v>
      </c>
      <c r="C17" s="19" t="s">
        <v>5</v>
      </c>
      <c r="D17" s="19" t="s">
        <v>5</v>
      </c>
      <c r="E17" s="19" t="s">
        <v>5</v>
      </c>
      <c r="F17" s="21">
        <f t="shared" si="0"/>
        <v>488026.87092536106</v>
      </c>
      <c r="G17" s="22">
        <f t="shared" si="1"/>
        <v>0.1</v>
      </c>
      <c r="H17" s="48">
        <f t="shared" si="2"/>
        <v>28</v>
      </c>
      <c r="I17" s="49">
        <f t="shared" si="10"/>
        <v>3743.7666102546741</v>
      </c>
      <c r="J17" s="49">
        <f t="shared" si="3"/>
        <v>3743.77</v>
      </c>
      <c r="K17" s="49">
        <f t="shared" si="4"/>
        <v>3743.77</v>
      </c>
      <c r="L17" s="49">
        <f t="shared" si="5"/>
        <v>42852.11</v>
      </c>
      <c r="M17" s="49">
        <f t="shared" si="11"/>
        <v>46595.88</v>
      </c>
      <c r="N17" s="49">
        <v>0</v>
      </c>
      <c r="O17" s="49"/>
      <c r="P17" s="49">
        <f t="shared" si="13"/>
        <v>0</v>
      </c>
      <c r="Q17" s="49">
        <f t="shared" si="6"/>
        <v>0</v>
      </c>
      <c r="R17" s="49">
        <f t="shared" si="7"/>
        <v>0</v>
      </c>
      <c r="S17" s="49">
        <f t="shared" si="8"/>
        <v>445174.76092536107</v>
      </c>
      <c r="U17" s="17">
        <f t="shared" si="12"/>
        <v>-3.389745E-3</v>
      </c>
    </row>
    <row r="18" spans="1:21" x14ac:dyDescent="0.25">
      <c r="A18" s="40">
        <f t="shared" si="9"/>
        <v>15</v>
      </c>
      <c r="B18" s="41">
        <v>43215</v>
      </c>
      <c r="C18" s="40" t="s">
        <v>5</v>
      </c>
      <c r="D18" s="40" t="s">
        <v>5</v>
      </c>
      <c r="E18" s="40" t="s">
        <v>5</v>
      </c>
      <c r="F18" s="42">
        <f t="shared" si="0"/>
        <v>445174.76092536107</v>
      </c>
      <c r="G18" s="43">
        <v>0.13</v>
      </c>
      <c r="H18" s="48">
        <f t="shared" si="2"/>
        <v>31</v>
      </c>
      <c r="I18" s="49">
        <f t="shared" si="10"/>
        <v>3780.9329359224512</v>
      </c>
      <c r="J18" s="49">
        <f t="shared" si="3"/>
        <v>3780.93</v>
      </c>
      <c r="K18" s="49">
        <f t="shared" si="4"/>
        <v>3780.93</v>
      </c>
      <c r="L18" s="49">
        <f t="shared" si="5"/>
        <v>42814.95</v>
      </c>
      <c r="M18" s="49">
        <f t="shared" si="11"/>
        <v>46595.88</v>
      </c>
      <c r="N18" s="49">
        <v>0</v>
      </c>
      <c r="O18" s="49"/>
      <c r="P18" s="49">
        <f t="shared" si="13"/>
        <v>0</v>
      </c>
      <c r="Q18" s="49">
        <f t="shared" si="6"/>
        <v>0</v>
      </c>
      <c r="R18" s="49">
        <f t="shared" si="7"/>
        <v>0</v>
      </c>
      <c r="S18" s="49">
        <f t="shared" si="8"/>
        <v>402359.81092536106</v>
      </c>
      <c r="U18" s="17">
        <f t="shared" si="12"/>
        <v>2.9359220000000001E-3</v>
      </c>
    </row>
    <row r="19" spans="1:21" x14ac:dyDescent="0.25">
      <c r="A19" s="40">
        <f t="shared" si="9"/>
        <v>16</v>
      </c>
      <c r="B19" s="41">
        <v>43245</v>
      </c>
      <c r="C19" s="40" t="s">
        <v>5</v>
      </c>
      <c r="D19" s="40" t="s">
        <v>5</v>
      </c>
      <c r="E19" s="40" t="s">
        <v>5</v>
      </c>
      <c r="F19" s="42">
        <f t="shared" si="0"/>
        <v>402359.81092536106</v>
      </c>
      <c r="G19" s="43">
        <f t="shared" si="1"/>
        <v>0.13</v>
      </c>
      <c r="H19" s="48">
        <f t="shared" si="2"/>
        <v>30</v>
      </c>
      <c r="I19" s="49">
        <f t="shared" si="10"/>
        <v>4299.1899567683231</v>
      </c>
      <c r="J19" s="49">
        <f t="shared" si="3"/>
        <v>4299.1899999999996</v>
      </c>
      <c r="K19" s="49">
        <f t="shared" si="4"/>
        <v>4299.1899999999996</v>
      </c>
      <c r="L19" s="49">
        <f t="shared" si="5"/>
        <v>42296.689999999995</v>
      </c>
      <c r="M19" s="49">
        <f t="shared" si="11"/>
        <v>46595.88</v>
      </c>
      <c r="N19" s="49">
        <v>0</v>
      </c>
      <c r="O19" s="49"/>
      <c r="P19" s="49">
        <f t="shared" si="13"/>
        <v>0</v>
      </c>
      <c r="Q19" s="49">
        <f t="shared" si="6"/>
        <v>0</v>
      </c>
      <c r="R19" s="49">
        <f t="shared" si="7"/>
        <v>0</v>
      </c>
      <c r="S19" s="49">
        <f t="shared" si="8"/>
        <v>360063.12092536106</v>
      </c>
      <c r="U19" s="17">
        <f t="shared" si="12"/>
        <v>-4.3232000000000002E-5</v>
      </c>
    </row>
    <row r="20" spans="1:21" x14ac:dyDescent="0.25">
      <c r="A20" s="40">
        <f t="shared" si="9"/>
        <v>17</v>
      </c>
      <c r="B20" s="41">
        <v>43276</v>
      </c>
      <c r="C20" s="40" t="s">
        <v>5</v>
      </c>
      <c r="D20" s="40" t="s">
        <v>5</v>
      </c>
      <c r="E20" s="40" t="s">
        <v>5</v>
      </c>
      <c r="F20" s="42">
        <f t="shared" si="0"/>
        <v>360063.12092536106</v>
      </c>
      <c r="G20" s="43">
        <f t="shared" si="1"/>
        <v>0.13</v>
      </c>
      <c r="H20" s="48">
        <f t="shared" si="2"/>
        <v>31</v>
      </c>
      <c r="I20" s="49">
        <f t="shared" si="10"/>
        <v>3975.4914015055488</v>
      </c>
      <c r="J20" s="49">
        <f t="shared" si="3"/>
        <v>3975.49</v>
      </c>
      <c r="K20" s="49">
        <f t="shared" si="4"/>
        <v>3975.49</v>
      </c>
      <c r="L20" s="49">
        <f t="shared" si="5"/>
        <v>42620.39</v>
      </c>
      <c r="M20" s="49">
        <f t="shared" si="11"/>
        <v>46595.88</v>
      </c>
      <c r="N20" s="49">
        <v>0</v>
      </c>
      <c r="O20" s="49"/>
      <c r="P20" s="49">
        <f t="shared" si="13"/>
        <v>0</v>
      </c>
      <c r="Q20" s="49">
        <f t="shared" si="6"/>
        <v>0</v>
      </c>
      <c r="R20" s="49">
        <f t="shared" si="7"/>
        <v>0</v>
      </c>
      <c r="S20" s="49">
        <f t="shared" si="8"/>
        <v>317442.73092536104</v>
      </c>
      <c r="U20" s="17">
        <f t="shared" si="12"/>
        <v>1.4015060000000001E-3</v>
      </c>
    </row>
    <row r="21" spans="1:21" x14ac:dyDescent="0.25">
      <c r="A21" s="19">
        <f t="shared" si="9"/>
        <v>18</v>
      </c>
      <c r="B21" s="20">
        <v>43306</v>
      </c>
      <c r="C21" s="19" t="s">
        <v>5</v>
      </c>
      <c r="D21" s="19" t="s">
        <v>5</v>
      </c>
      <c r="E21" s="19" t="s">
        <v>5</v>
      </c>
      <c r="F21" s="21">
        <f t="shared" si="0"/>
        <v>317442.73092536104</v>
      </c>
      <c r="G21" s="22">
        <f>G17</f>
        <v>0.1</v>
      </c>
      <c r="H21" s="48">
        <f t="shared" si="2"/>
        <v>30</v>
      </c>
      <c r="I21" s="49">
        <f t="shared" si="10"/>
        <v>3391.8552387906798</v>
      </c>
      <c r="J21" s="49">
        <f t="shared" si="3"/>
        <v>3391.86</v>
      </c>
      <c r="K21" s="49">
        <f t="shared" si="4"/>
        <v>3391.86</v>
      </c>
      <c r="L21" s="49">
        <f t="shared" si="5"/>
        <v>43204.02</v>
      </c>
      <c r="M21" s="49">
        <f t="shared" si="11"/>
        <v>46595.88</v>
      </c>
      <c r="N21" s="49">
        <v>0</v>
      </c>
      <c r="O21" s="49"/>
      <c r="P21" s="49">
        <f t="shared" si="13"/>
        <v>0</v>
      </c>
      <c r="Q21" s="49">
        <f t="shared" si="6"/>
        <v>0</v>
      </c>
      <c r="R21" s="49">
        <f t="shared" si="7"/>
        <v>0</v>
      </c>
      <c r="S21" s="49">
        <f t="shared" si="8"/>
        <v>274238.71092536103</v>
      </c>
      <c r="U21" s="17">
        <f t="shared" si="12"/>
        <v>-4.7612089999999998E-3</v>
      </c>
    </row>
    <row r="22" spans="1:21" x14ac:dyDescent="0.25">
      <c r="A22" s="19">
        <f t="shared" si="9"/>
        <v>19</v>
      </c>
      <c r="B22" s="20">
        <v>43337</v>
      </c>
      <c r="C22" s="19" t="s">
        <v>5</v>
      </c>
      <c r="D22" s="19" t="s">
        <v>5</v>
      </c>
      <c r="E22" s="19" t="s">
        <v>5</v>
      </c>
      <c r="F22" s="21">
        <f t="shared" si="0"/>
        <v>274238.71092536103</v>
      </c>
      <c r="G22" s="22">
        <f t="shared" si="1"/>
        <v>0.1</v>
      </c>
      <c r="H22" s="48">
        <f t="shared" si="2"/>
        <v>31</v>
      </c>
      <c r="I22" s="49">
        <f t="shared" si="10"/>
        <v>2329.1459343214633</v>
      </c>
      <c r="J22" s="49">
        <f t="shared" si="3"/>
        <v>2329.15</v>
      </c>
      <c r="K22" s="49">
        <f t="shared" si="4"/>
        <v>2329.15</v>
      </c>
      <c r="L22" s="49">
        <f t="shared" si="5"/>
        <v>44266.729999999996</v>
      </c>
      <c r="M22" s="49">
        <f t="shared" si="11"/>
        <v>46595.88</v>
      </c>
      <c r="N22" s="49">
        <v>0</v>
      </c>
      <c r="O22" s="49"/>
      <c r="P22" s="49">
        <f t="shared" si="13"/>
        <v>0</v>
      </c>
      <c r="Q22" s="49">
        <f t="shared" si="6"/>
        <v>0</v>
      </c>
      <c r="R22" s="49">
        <f t="shared" si="7"/>
        <v>0</v>
      </c>
      <c r="S22" s="49">
        <f t="shared" si="8"/>
        <v>229971.98092536104</v>
      </c>
      <c r="U22" s="17">
        <f t="shared" si="12"/>
        <v>-4.065679E-3</v>
      </c>
    </row>
    <row r="23" spans="1:21" x14ac:dyDescent="0.25">
      <c r="A23" s="19">
        <f t="shared" si="9"/>
        <v>20</v>
      </c>
      <c r="B23" s="20">
        <v>43368</v>
      </c>
      <c r="C23" s="19" t="s">
        <v>5</v>
      </c>
      <c r="D23" s="19" t="s">
        <v>5</v>
      </c>
      <c r="E23" s="19" t="s">
        <v>5</v>
      </c>
      <c r="F23" s="21">
        <f t="shared" si="0"/>
        <v>229971.98092536104</v>
      </c>
      <c r="G23" s="22">
        <f t="shared" si="1"/>
        <v>0.1</v>
      </c>
      <c r="H23" s="48">
        <f t="shared" si="2"/>
        <v>31</v>
      </c>
      <c r="I23" s="49">
        <f t="shared" si="10"/>
        <v>1953.1826216322859</v>
      </c>
      <c r="J23" s="49">
        <f t="shared" si="3"/>
        <v>1953.18</v>
      </c>
      <c r="K23" s="49">
        <f t="shared" si="4"/>
        <v>1953.18</v>
      </c>
      <c r="L23" s="49">
        <f t="shared" si="5"/>
        <v>44642.7</v>
      </c>
      <c r="M23" s="49">
        <f t="shared" si="11"/>
        <v>46595.88</v>
      </c>
      <c r="N23" s="49">
        <v>0</v>
      </c>
      <c r="O23" s="49"/>
      <c r="P23" s="49">
        <f t="shared" si="13"/>
        <v>0</v>
      </c>
      <c r="Q23" s="49">
        <f t="shared" si="6"/>
        <v>0</v>
      </c>
      <c r="R23" s="49">
        <f t="shared" si="7"/>
        <v>0</v>
      </c>
      <c r="S23" s="49">
        <f t="shared" si="8"/>
        <v>185329.28092536103</v>
      </c>
      <c r="U23" s="17">
        <f t="shared" si="12"/>
        <v>2.621632E-3</v>
      </c>
    </row>
    <row r="24" spans="1:21" x14ac:dyDescent="0.25">
      <c r="A24" s="19">
        <f t="shared" si="9"/>
        <v>21</v>
      </c>
      <c r="B24" s="20">
        <v>43398</v>
      </c>
      <c r="C24" s="19" t="s">
        <v>5</v>
      </c>
      <c r="D24" s="19" t="s">
        <v>5</v>
      </c>
      <c r="E24" s="19" t="s">
        <v>5</v>
      </c>
      <c r="F24" s="21">
        <f t="shared" si="0"/>
        <v>185329.28092536103</v>
      </c>
      <c r="G24" s="22">
        <f t="shared" si="1"/>
        <v>0.1</v>
      </c>
      <c r="H24" s="48">
        <f t="shared" si="2"/>
        <v>30</v>
      </c>
      <c r="I24" s="49">
        <f t="shared" si="10"/>
        <v>1523.2569854020908</v>
      </c>
      <c r="J24" s="49">
        <f t="shared" si="3"/>
        <v>1523.26</v>
      </c>
      <c r="K24" s="49">
        <f t="shared" si="4"/>
        <v>1523.26</v>
      </c>
      <c r="L24" s="49">
        <f t="shared" si="5"/>
        <v>45072.619999999995</v>
      </c>
      <c r="M24" s="49">
        <f t="shared" si="11"/>
        <v>46595.88</v>
      </c>
      <c r="N24" s="49">
        <v>0</v>
      </c>
      <c r="O24" s="49"/>
      <c r="P24" s="49">
        <f t="shared" si="13"/>
        <v>0</v>
      </c>
      <c r="Q24" s="49">
        <f t="shared" si="6"/>
        <v>0</v>
      </c>
      <c r="R24" s="49">
        <f t="shared" si="7"/>
        <v>0</v>
      </c>
      <c r="S24" s="49">
        <f t="shared" si="8"/>
        <v>140256.66092536104</v>
      </c>
      <c r="U24" s="17">
        <f t="shared" si="12"/>
        <v>-3.0145979999999998E-3</v>
      </c>
    </row>
    <row r="25" spans="1:21" x14ac:dyDescent="0.25">
      <c r="A25" s="19">
        <f t="shared" si="9"/>
        <v>22</v>
      </c>
      <c r="B25" s="20">
        <v>43429</v>
      </c>
      <c r="C25" s="19" t="s">
        <v>5</v>
      </c>
      <c r="D25" s="19" t="s">
        <v>5</v>
      </c>
      <c r="E25" s="19" t="s">
        <v>5</v>
      </c>
      <c r="F25" s="21">
        <f t="shared" si="0"/>
        <v>140256.66092536104</v>
      </c>
      <c r="G25" s="22">
        <f t="shared" si="1"/>
        <v>0.1</v>
      </c>
      <c r="H25" s="48">
        <f t="shared" si="2"/>
        <v>31</v>
      </c>
      <c r="I25" s="49">
        <f t="shared" si="10"/>
        <v>1191.2179412064363</v>
      </c>
      <c r="J25" s="49">
        <f t="shared" si="3"/>
        <v>1191.22</v>
      </c>
      <c r="K25" s="49">
        <f t="shared" si="4"/>
        <v>1191.22</v>
      </c>
      <c r="L25" s="49">
        <f t="shared" si="5"/>
        <v>45404.659999999996</v>
      </c>
      <c r="M25" s="49">
        <f t="shared" si="11"/>
        <v>46595.88</v>
      </c>
      <c r="N25" s="49">
        <v>0</v>
      </c>
      <c r="O25" s="49"/>
      <c r="P25" s="49">
        <f t="shared" si="13"/>
        <v>0</v>
      </c>
      <c r="Q25" s="49">
        <f t="shared" si="6"/>
        <v>0</v>
      </c>
      <c r="R25" s="49">
        <f t="shared" si="7"/>
        <v>0</v>
      </c>
      <c r="S25" s="49">
        <f t="shared" si="8"/>
        <v>94852.000925361033</v>
      </c>
      <c r="U25" s="17">
        <f t="shared" si="12"/>
        <v>-2.0587940000000001E-3</v>
      </c>
    </row>
    <row r="26" spans="1:21" x14ac:dyDescent="0.25">
      <c r="A26" s="19">
        <f t="shared" si="9"/>
        <v>23</v>
      </c>
      <c r="B26" s="20">
        <v>43459</v>
      </c>
      <c r="C26" s="19" t="s">
        <v>5</v>
      </c>
      <c r="D26" s="19" t="s">
        <v>5</v>
      </c>
      <c r="E26" s="19" t="s">
        <v>5</v>
      </c>
      <c r="F26" s="21">
        <f t="shared" si="0"/>
        <v>94852.000925361033</v>
      </c>
      <c r="G26" s="22">
        <f t="shared" si="1"/>
        <v>0.1</v>
      </c>
      <c r="H26" s="48">
        <f t="shared" si="2"/>
        <v>30</v>
      </c>
      <c r="I26" s="49">
        <f t="shared" si="10"/>
        <v>779.603428263762</v>
      </c>
      <c r="J26" s="49">
        <f t="shared" si="3"/>
        <v>779.6</v>
      </c>
      <c r="K26" s="49">
        <f t="shared" si="4"/>
        <v>779.6</v>
      </c>
      <c r="L26" s="49">
        <f t="shared" si="5"/>
        <v>45816.28</v>
      </c>
      <c r="M26" s="49">
        <f t="shared" si="11"/>
        <v>46595.88</v>
      </c>
      <c r="N26" s="49">
        <v>0</v>
      </c>
      <c r="O26" s="49"/>
      <c r="P26" s="49">
        <f t="shared" si="13"/>
        <v>0</v>
      </c>
      <c r="Q26" s="49">
        <f t="shared" si="6"/>
        <v>0</v>
      </c>
      <c r="R26" s="49">
        <f t="shared" si="7"/>
        <v>0</v>
      </c>
      <c r="S26" s="49">
        <f t="shared" si="8"/>
        <v>49035.720925361034</v>
      </c>
      <c r="U26" s="17">
        <f t="shared" si="12"/>
        <v>3.4282639999999999E-3</v>
      </c>
    </row>
    <row r="27" spans="1:21" x14ac:dyDescent="0.25">
      <c r="A27" s="19">
        <f t="shared" si="9"/>
        <v>24</v>
      </c>
      <c r="B27" s="20">
        <v>43490</v>
      </c>
      <c r="C27" s="19" t="s">
        <v>5</v>
      </c>
      <c r="D27" s="19" t="s">
        <v>5</v>
      </c>
      <c r="E27" s="19" t="s">
        <v>5</v>
      </c>
      <c r="F27" s="21">
        <f t="shared" si="0"/>
        <v>49035.720925361034</v>
      </c>
      <c r="G27" s="22">
        <f t="shared" si="1"/>
        <v>0.1</v>
      </c>
      <c r="H27" s="35">
        <f t="shared" si="2"/>
        <v>31</v>
      </c>
      <c r="I27" s="36">
        <f t="shared" si="10"/>
        <v>416.47119502734029</v>
      </c>
      <c r="J27" s="36">
        <f t="shared" si="3"/>
        <v>416.47</v>
      </c>
      <c r="K27" s="36">
        <f>J27+Q26-R26</f>
        <v>416.47</v>
      </c>
      <c r="L27" s="36">
        <f>S26</f>
        <v>49035.720925361034</v>
      </c>
      <c r="M27" s="36">
        <f>L27+K27</f>
        <v>49452.190925361036</v>
      </c>
      <c r="N27" s="36">
        <v>0</v>
      </c>
      <c r="O27" s="36"/>
      <c r="P27" s="36">
        <f t="shared" si="13"/>
        <v>0</v>
      </c>
      <c r="Q27" s="36">
        <f t="shared" si="6"/>
        <v>0</v>
      </c>
      <c r="R27" s="36">
        <f t="shared" si="7"/>
        <v>0</v>
      </c>
      <c r="S27" s="36">
        <f t="shared" si="8"/>
        <v>0</v>
      </c>
      <c r="U27" s="17">
        <f t="shared" si="12"/>
        <v>1.195027E-3</v>
      </c>
    </row>
    <row r="28" spans="1:21" x14ac:dyDescent="0.25">
      <c r="A28" s="14"/>
      <c r="B28" s="14"/>
      <c r="C28" s="14"/>
      <c r="D28" s="14"/>
      <c r="E28" s="14"/>
      <c r="F28" s="14"/>
      <c r="G28" s="14"/>
      <c r="H28" s="14"/>
      <c r="I28" s="15">
        <f>SUM(I3:I27)</f>
        <v>120001.1034261898</v>
      </c>
      <c r="J28" s="15">
        <f>SUM(J3:J27)</f>
        <v>120001.12999999999</v>
      </c>
      <c r="K28" s="15">
        <f>SUM(K3:K27)</f>
        <v>120001.12999999999</v>
      </c>
      <c r="L28" s="15">
        <f>SUM(L3:L27)</f>
        <v>1000000.0000000001</v>
      </c>
      <c r="M28" s="15">
        <f>SUM(M3:M27)</f>
        <v>1120001.1300000004</v>
      </c>
      <c r="N28" s="14"/>
      <c r="O28" s="14"/>
      <c r="P28" s="15">
        <f>SUM(P3:P27)</f>
        <v>0</v>
      </c>
      <c r="Q28" s="14"/>
      <c r="R28" s="14"/>
      <c r="S28" s="14"/>
    </row>
    <row r="31" spans="1:21" x14ac:dyDescent="0.25">
      <c r="M31" s="5"/>
    </row>
  </sheetData>
  <dataValidations count="2">
    <dataValidation type="list" allowBlank="1" showInputMessage="1" showErrorMessage="1" sqref="G1">
      <formula1>"PD,AD"</formula1>
    </dataValidation>
    <dataValidation type="list" allowBlank="1" showInputMessage="1" showErrorMessage="1" sqref="R1">
      <formula1>"DD, PS, FI, ET, NI"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pane ySplit="2" topLeftCell="A3" activePane="bottomLeft" state="frozen"/>
      <selection pane="bottomLeft" activeCell="S7" sqref="S7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4.28515625" style="1" bestFit="1" customWidth="1"/>
    <col min="4" max="4" width="7" style="1" bestFit="1" customWidth="1"/>
    <col min="5" max="5" width="4.42578125" style="1" bestFit="1" customWidth="1"/>
    <col min="6" max="6" width="13.7109375" style="1" bestFit="1" customWidth="1"/>
    <col min="7" max="7" width="7.140625" style="1" bestFit="1" customWidth="1"/>
    <col min="8" max="8" width="5.140625" style="1" bestFit="1" customWidth="1"/>
    <col min="9" max="9" width="18" style="1" bestFit="1" customWidth="1"/>
    <col min="10" max="10" width="16.140625" style="1" bestFit="1" customWidth="1"/>
    <col min="11" max="11" width="13.28515625" style="1" bestFit="1" customWidth="1"/>
    <col min="12" max="12" width="13.42578125" style="1" bestFit="1" customWidth="1"/>
    <col min="13" max="13" width="13.28515625" style="1" bestFit="1" customWidth="1"/>
    <col min="14" max="14" width="13.5703125" style="1" bestFit="1" customWidth="1"/>
    <col min="15" max="15" width="11" style="1" bestFit="1" customWidth="1"/>
    <col min="16" max="16" width="11" style="1" customWidth="1"/>
    <col min="17" max="17" width="11.140625" style="1" bestFit="1" customWidth="1"/>
    <col min="18" max="18" width="11" style="1" bestFit="1" customWidth="1"/>
    <col min="19" max="19" width="12.5703125" style="1" bestFit="1" customWidth="1"/>
    <col min="20" max="20" width="9.140625" style="1"/>
    <col min="21" max="21" width="10.7109375" style="1" bestFit="1" customWidth="1"/>
    <col min="22" max="16384" width="9.140625" style="1"/>
  </cols>
  <sheetData>
    <row r="1" spans="1:21" x14ac:dyDescent="0.25">
      <c r="F1" s="1" t="s">
        <v>19</v>
      </c>
      <c r="G1" s="16" t="s">
        <v>24</v>
      </c>
      <c r="I1" s="1" t="s">
        <v>17</v>
      </c>
      <c r="M1" s="3">
        <v>46322.9</v>
      </c>
      <c r="N1" s="5">
        <f>M1-M28</f>
        <v>7.9999999921710696E-2</v>
      </c>
      <c r="O1" s="4">
        <f>46322.8-'10'!M28</f>
        <v>-2.0000000076834112E-2</v>
      </c>
      <c r="P1" s="3" t="s">
        <v>20</v>
      </c>
      <c r="Q1" s="3">
        <v>10000</v>
      </c>
      <c r="R1" s="16" t="s">
        <v>21</v>
      </c>
      <c r="S1" s="4">
        <f>ROUND(IF(R1="FI",Q1,IF(R1="NI",Q1/5,IF(R1="ET",Q1/48,0))),2)</f>
        <v>0</v>
      </c>
    </row>
    <row r="2" spans="1:21" s="2" customFormat="1" x14ac:dyDescent="0.25">
      <c r="A2" s="6" t="s">
        <v>3</v>
      </c>
      <c r="B2" s="7" t="s">
        <v>0</v>
      </c>
      <c r="C2" s="7" t="s">
        <v>6</v>
      </c>
      <c r="D2" s="7" t="s">
        <v>12</v>
      </c>
      <c r="E2" s="7" t="s">
        <v>7</v>
      </c>
      <c r="F2" s="7" t="s">
        <v>13</v>
      </c>
      <c r="G2" s="7" t="s">
        <v>2</v>
      </c>
      <c r="H2" s="7" t="s">
        <v>1</v>
      </c>
      <c r="I2" s="7" t="s">
        <v>14</v>
      </c>
      <c r="J2" s="7" t="s">
        <v>25</v>
      </c>
      <c r="K2" s="7" t="s">
        <v>15</v>
      </c>
      <c r="L2" s="7" t="s">
        <v>10</v>
      </c>
      <c r="M2" s="7" t="s">
        <v>9</v>
      </c>
      <c r="N2" s="7" t="s">
        <v>8</v>
      </c>
      <c r="O2" s="7" t="s">
        <v>18</v>
      </c>
      <c r="P2" s="7" t="s">
        <v>22</v>
      </c>
      <c r="Q2" s="7" t="s">
        <v>16</v>
      </c>
      <c r="R2" s="7" t="s">
        <v>23</v>
      </c>
      <c r="S2" s="7" t="s">
        <v>4</v>
      </c>
      <c r="U2" s="2" t="s">
        <v>26</v>
      </c>
    </row>
    <row r="3" spans="1:21" x14ac:dyDescent="0.25">
      <c r="A3" s="8">
        <v>0</v>
      </c>
      <c r="B3" s="9">
        <v>42745</v>
      </c>
      <c r="C3" s="8" t="s">
        <v>11</v>
      </c>
      <c r="D3" s="8" t="s">
        <v>11</v>
      </c>
      <c r="E3" s="8" t="s">
        <v>11</v>
      </c>
      <c r="F3" s="10">
        <v>0</v>
      </c>
      <c r="G3" s="11">
        <v>0.1</v>
      </c>
      <c r="H3" s="12">
        <v>0</v>
      </c>
      <c r="I3" s="13">
        <v>0</v>
      </c>
      <c r="J3" s="13"/>
      <c r="K3" s="13">
        <v>0</v>
      </c>
      <c r="L3" s="13">
        <v>0</v>
      </c>
      <c r="M3" s="13">
        <f>IF(E3&lt;&gt;"Y",0,IF(A3=24,(F3+K3),#REF!))</f>
        <v>0</v>
      </c>
      <c r="N3" s="13">
        <v>1100000</v>
      </c>
      <c r="O3" s="13">
        <v>100000</v>
      </c>
      <c r="P3" s="13">
        <v>0</v>
      </c>
      <c r="Q3" s="13">
        <v>0</v>
      </c>
      <c r="R3" s="13">
        <f>IF(C3="Y",Q3,0)</f>
        <v>0</v>
      </c>
      <c r="S3" s="13">
        <f>IF(R1="PS",N3-O3+Q1,N3-O3)</f>
        <v>1000000</v>
      </c>
    </row>
    <row r="4" spans="1:21" x14ac:dyDescent="0.25">
      <c r="A4" s="19">
        <v>1</v>
      </c>
      <c r="B4" s="20">
        <v>42791</v>
      </c>
      <c r="C4" s="19" t="s">
        <v>5</v>
      </c>
      <c r="D4" s="19" t="s">
        <v>5</v>
      </c>
      <c r="E4" s="19" t="s">
        <v>5</v>
      </c>
      <c r="F4" s="21">
        <f t="shared" ref="F4:F28" si="0">S3</f>
        <v>1000000</v>
      </c>
      <c r="G4" s="22">
        <f t="shared" ref="G4:G28" si="1">G3</f>
        <v>0.1</v>
      </c>
      <c r="H4" s="23">
        <f t="shared" ref="H4:H28" si="2">IF($G$1="PD",(360*(YEAR(B4)-YEAR(B3)))+(30*(MONTH(B4)-MONTH(B3)))+(DAY(B4)-DAY(B3)),B4-B3)</f>
        <v>46</v>
      </c>
      <c r="I4" s="18">
        <f>(F4*G3*H4/365)+U3</f>
        <v>12602.739726027397</v>
      </c>
      <c r="J4" s="18">
        <f t="shared" ref="J4:J28" si="3">ROUND(I4,2)</f>
        <v>12602.74</v>
      </c>
      <c r="K4" s="18">
        <f t="shared" ref="K4:K27" si="4">IF(M4&gt;(J4+Q3-R3),(J4+Q3-R3),M4)</f>
        <v>12602.74</v>
      </c>
      <c r="L4" s="18">
        <f t="shared" ref="L4:L27" si="5">M4-K4</f>
        <v>33720.160000000003</v>
      </c>
      <c r="M4" s="18">
        <f>M1</f>
        <v>46322.9</v>
      </c>
      <c r="N4" s="18">
        <v>0</v>
      </c>
      <c r="O4" s="18"/>
      <c r="P4" s="18">
        <f t="shared" ref="P4:P9" si="6">IF(OR($R$1="NI",$R$1="ET"),$S$1,0)</f>
        <v>0</v>
      </c>
      <c r="Q4" s="18">
        <f t="shared" ref="Q4:Q28" si="7">Q3-R3+J4-K4</f>
        <v>0</v>
      </c>
      <c r="R4" s="18">
        <f t="shared" ref="R4:R28" si="8">IF(C4="Y",Q4,0)</f>
        <v>0</v>
      </c>
      <c r="S4" s="18">
        <f t="shared" ref="S4:S28" si="9">S3-L4+N4+R4-O4</f>
        <v>966279.84</v>
      </c>
      <c r="U4" s="17">
        <f>ROUND(I4-J4,9)</f>
        <v>-2.73973E-4</v>
      </c>
    </row>
    <row r="5" spans="1:21" x14ac:dyDescent="0.25">
      <c r="A5" s="19">
        <f t="shared" ref="A5:A28" si="10">A4+1</f>
        <v>2</v>
      </c>
      <c r="B5" s="20">
        <v>42819</v>
      </c>
      <c r="C5" s="19" t="s">
        <v>5</v>
      </c>
      <c r="D5" s="19" t="s">
        <v>5</v>
      </c>
      <c r="E5" s="19" t="s">
        <v>5</v>
      </c>
      <c r="F5" s="21">
        <f t="shared" si="0"/>
        <v>966279.84</v>
      </c>
      <c r="G5" s="22">
        <f t="shared" si="1"/>
        <v>0.1</v>
      </c>
      <c r="H5" s="23">
        <f t="shared" si="2"/>
        <v>28</v>
      </c>
      <c r="I5" s="18">
        <f>(F5*G4*H5/365)+U4</f>
        <v>7412.5574027393295</v>
      </c>
      <c r="J5" s="18">
        <f t="shared" si="3"/>
        <v>7412.56</v>
      </c>
      <c r="K5" s="18">
        <f t="shared" si="4"/>
        <v>7412.56</v>
      </c>
      <c r="L5" s="18">
        <f t="shared" si="5"/>
        <v>38910.340000000004</v>
      </c>
      <c r="M5" s="18">
        <f>M1</f>
        <v>46322.9</v>
      </c>
      <c r="N5" s="18">
        <v>0</v>
      </c>
      <c r="O5" s="18"/>
      <c r="P5" s="18">
        <f t="shared" si="6"/>
        <v>0</v>
      </c>
      <c r="Q5" s="18">
        <f t="shared" si="7"/>
        <v>0</v>
      </c>
      <c r="R5" s="18">
        <f t="shared" si="8"/>
        <v>0</v>
      </c>
      <c r="S5" s="18">
        <f t="shared" si="9"/>
        <v>927369.5</v>
      </c>
      <c r="U5" s="17">
        <f t="shared" ref="U5:U28" si="11">ROUND(I5-J5,9)</f>
        <v>-2.597261E-3</v>
      </c>
    </row>
    <row r="6" spans="1:21" x14ac:dyDescent="0.25">
      <c r="A6" s="40"/>
      <c r="B6" s="41">
        <v>42840</v>
      </c>
      <c r="C6" s="40" t="s">
        <v>11</v>
      </c>
      <c r="D6" s="40" t="s">
        <v>11</v>
      </c>
      <c r="E6" s="40" t="s">
        <v>11</v>
      </c>
      <c r="F6" s="42">
        <f t="shared" ref="F6" si="12">S5</f>
        <v>927369.5</v>
      </c>
      <c r="G6" s="43">
        <v>0.11</v>
      </c>
      <c r="H6" s="23">
        <f t="shared" ref="H6:H8" si="13">IF($G$1="PD",(360*(YEAR(B6)-YEAR(B5)))+(30*(MONTH(B6)-MONTH(B5)))+(DAY(B6)-DAY(B5)),B6-B5)</f>
        <v>21</v>
      </c>
      <c r="I6" s="18">
        <f>(F6*G5*H6/365)+U5</f>
        <v>5335.5479506842057</v>
      </c>
      <c r="J6" s="18">
        <f t="shared" ref="J6:J7" si="14">ROUND(I6,2)</f>
        <v>5335.55</v>
      </c>
      <c r="K6" s="18">
        <f t="shared" ref="K6:K7" si="15">IF(M6&gt;(J6+Q5-R5),(J6+Q5-R5),M6)</f>
        <v>0</v>
      </c>
      <c r="L6" s="18">
        <f t="shared" ref="L6:L7" si="16">M6-K6</f>
        <v>0</v>
      </c>
      <c r="M6" s="18">
        <v>0</v>
      </c>
      <c r="N6" s="18">
        <v>0</v>
      </c>
      <c r="O6" s="18"/>
      <c r="P6" s="18">
        <f t="shared" si="6"/>
        <v>0</v>
      </c>
      <c r="Q6" s="18">
        <f t="shared" ref="Q6:Q7" si="17">Q5-R5+J6-K6</f>
        <v>5335.55</v>
      </c>
      <c r="R6" s="18">
        <f t="shared" ref="R6:R7" si="18">IF(C6="Y",Q6,0)</f>
        <v>0</v>
      </c>
      <c r="S6" s="18">
        <f t="shared" ref="S6:S7" si="19">S5-L6+N6+R6-O6</f>
        <v>927369.5</v>
      </c>
      <c r="U6" s="17">
        <f t="shared" si="11"/>
        <v>-2.0493159999999998E-3</v>
      </c>
    </row>
    <row r="7" spans="1:21" x14ac:dyDescent="0.25">
      <c r="A7" s="40">
        <f>A5+1</f>
        <v>3</v>
      </c>
      <c r="B7" s="41">
        <v>42850</v>
      </c>
      <c r="C7" s="40" t="s">
        <v>5</v>
      </c>
      <c r="D7" s="40" t="s">
        <v>5</v>
      </c>
      <c r="E7" s="40" t="s">
        <v>5</v>
      </c>
      <c r="F7" s="42">
        <f>S5</f>
        <v>927369.5</v>
      </c>
      <c r="G7" s="43">
        <f>G6</f>
        <v>0.11</v>
      </c>
      <c r="H7" s="35">
        <f t="shared" ref="H7" si="20">IF($G$1="PD",(360*(YEAR(B7)-YEAR(B6)))+(30*(MONTH(B7)-MONTH(B6)))+(DAY(B7)-DAY(B6)),B7-B6)</f>
        <v>10</v>
      </c>
      <c r="I7" s="36">
        <f t="shared" ref="I7" si="21">(F7*G6*H7/365)+U6</f>
        <v>2794.8101424648221</v>
      </c>
      <c r="J7" s="36">
        <f t="shared" si="14"/>
        <v>2794.81</v>
      </c>
      <c r="K7" s="36">
        <f t="shared" si="15"/>
        <v>8130.3600000000006</v>
      </c>
      <c r="L7" s="36">
        <f t="shared" si="16"/>
        <v>38784.370000000003</v>
      </c>
      <c r="M7" s="36">
        <v>46914.73</v>
      </c>
      <c r="N7" s="36">
        <v>0</v>
      </c>
      <c r="O7" s="36"/>
      <c r="P7" s="36">
        <f t="shared" si="6"/>
        <v>0</v>
      </c>
      <c r="Q7" s="36">
        <f t="shared" si="17"/>
        <v>0</v>
      </c>
      <c r="R7" s="36">
        <f t="shared" si="18"/>
        <v>0</v>
      </c>
      <c r="S7" s="36">
        <f t="shared" si="19"/>
        <v>888585.13</v>
      </c>
      <c r="U7" s="17">
        <f t="shared" si="11"/>
        <v>1.4246500000000001E-4</v>
      </c>
    </row>
    <row r="8" spans="1:21" x14ac:dyDescent="0.25">
      <c r="A8" s="40">
        <f t="shared" si="10"/>
        <v>4</v>
      </c>
      <c r="B8" s="41">
        <v>42880</v>
      </c>
      <c r="C8" s="40" t="s">
        <v>5</v>
      </c>
      <c r="D8" s="40" t="s">
        <v>5</v>
      </c>
      <c r="E8" s="40" t="s">
        <v>5</v>
      </c>
      <c r="F8" s="42">
        <f t="shared" si="0"/>
        <v>888585.13</v>
      </c>
      <c r="G8" s="43">
        <f t="shared" si="1"/>
        <v>0.11</v>
      </c>
      <c r="H8" s="35">
        <f t="shared" si="13"/>
        <v>30</v>
      </c>
      <c r="I8" s="36">
        <f t="shared" ref="I8" si="22">(F8*G7*H8/365)+U7</f>
        <v>8033.7835095882874</v>
      </c>
      <c r="J8" s="36">
        <f t="shared" ref="J8" si="23">ROUND(I8,2)</f>
        <v>8033.78</v>
      </c>
      <c r="K8" s="36">
        <f t="shared" ref="K8" si="24">IF(M8&gt;(J8+Q7-R7),(J8+Q7-R7),M8)</f>
        <v>8033.78</v>
      </c>
      <c r="L8" s="36">
        <f t="shared" ref="L8" si="25">M8-K8</f>
        <v>38880.950000000004</v>
      </c>
      <c r="M8" s="36">
        <f>M7</f>
        <v>46914.73</v>
      </c>
      <c r="N8" s="36">
        <v>0</v>
      </c>
      <c r="O8" s="36"/>
      <c r="P8" s="36">
        <f t="shared" si="6"/>
        <v>0</v>
      </c>
      <c r="Q8" s="36">
        <f t="shared" ref="Q8" si="26">Q7-R7+J8-K8</f>
        <v>0</v>
      </c>
      <c r="R8" s="36">
        <f t="shared" ref="R8" si="27">IF(C8="Y",Q8,0)</f>
        <v>0</v>
      </c>
      <c r="S8" s="36">
        <f t="shared" ref="S8" si="28">S7-L8+N8+R8-O8</f>
        <v>849704.18</v>
      </c>
      <c r="U8" s="17">
        <f t="shared" si="11"/>
        <v>3.5095880000000001E-3</v>
      </c>
    </row>
    <row r="9" spans="1:21" x14ac:dyDescent="0.25">
      <c r="A9" s="40">
        <f t="shared" si="10"/>
        <v>5</v>
      </c>
      <c r="B9" s="41">
        <v>42911</v>
      </c>
      <c r="C9" s="40" t="s">
        <v>5</v>
      </c>
      <c r="D9" s="40" t="s">
        <v>5</v>
      </c>
      <c r="E9" s="40" t="s">
        <v>5</v>
      </c>
      <c r="F9" s="42">
        <f t="shared" si="0"/>
        <v>849704.18</v>
      </c>
      <c r="G9" s="43">
        <f t="shared" si="1"/>
        <v>0.11</v>
      </c>
      <c r="H9" s="35">
        <f t="shared" si="2"/>
        <v>31</v>
      </c>
      <c r="I9" s="36">
        <f t="shared" ref="I9:I28" si="29">(F9*G8*H9/365)+U8</f>
        <v>7938.3357117797823</v>
      </c>
      <c r="J9" s="36">
        <f t="shared" si="3"/>
        <v>7938.34</v>
      </c>
      <c r="K9" s="36">
        <f t="shared" si="4"/>
        <v>7938.34</v>
      </c>
      <c r="L9" s="36">
        <f t="shared" si="5"/>
        <v>38976.39</v>
      </c>
      <c r="M9" s="36">
        <f>M8</f>
        <v>46914.73</v>
      </c>
      <c r="N9" s="36">
        <v>0</v>
      </c>
      <c r="O9" s="36"/>
      <c r="P9" s="36">
        <f t="shared" si="6"/>
        <v>0</v>
      </c>
      <c r="Q9" s="36">
        <f t="shared" si="7"/>
        <v>0</v>
      </c>
      <c r="R9" s="36">
        <f t="shared" si="8"/>
        <v>0</v>
      </c>
      <c r="S9" s="36">
        <f t="shared" si="9"/>
        <v>810727.79</v>
      </c>
      <c r="U9" s="17">
        <f t="shared" si="11"/>
        <v>-4.2882199999999997E-3</v>
      </c>
    </row>
    <row r="10" spans="1:21" x14ac:dyDescent="0.25">
      <c r="A10" s="19">
        <f t="shared" si="10"/>
        <v>6</v>
      </c>
      <c r="B10" s="20">
        <v>42941</v>
      </c>
      <c r="C10" s="19" t="s">
        <v>5</v>
      </c>
      <c r="D10" s="19" t="s">
        <v>5</v>
      </c>
      <c r="E10" s="19" t="s">
        <v>5</v>
      </c>
      <c r="F10" s="21">
        <f t="shared" si="0"/>
        <v>810727.79</v>
      </c>
      <c r="G10" s="22">
        <f>G5</f>
        <v>0.1</v>
      </c>
      <c r="H10" s="35">
        <f t="shared" si="2"/>
        <v>30</v>
      </c>
      <c r="I10" s="36">
        <f t="shared" si="29"/>
        <v>7329.8634021909602</v>
      </c>
      <c r="J10" s="36">
        <f t="shared" si="3"/>
        <v>7329.86</v>
      </c>
      <c r="K10" s="36">
        <f t="shared" si="4"/>
        <v>7329.86</v>
      </c>
      <c r="L10" s="36">
        <f t="shared" si="5"/>
        <v>39584.870000000003</v>
      </c>
      <c r="M10" s="36">
        <f t="shared" ref="M10:M27" si="30">M9</f>
        <v>46914.73</v>
      </c>
      <c r="N10" s="36">
        <v>0</v>
      </c>
      <c r="O10" s="36"/>
      <c r="P10" s="36">
        <f t="shared" ref="P10:P28" si="31">IF($R$1="ET",$S$1,0)</f>
        <v>0</v>
      </c>
      <c r="Q10" s="36">
        <f t="shared" si="7"/>
        <v>0</v>
      </c>
      <c r="R10" s="36">
        <f t="shared" si="8"/>
        <v>0</v>
      </c>
      <c r="S10" s="36">
        <f t="shared" si="9"/>
        <v>771142.92</v>
      </c>
      <c r="U10" s="17">
        <f t="shared" si="11"/>
        <v>3.4021910000000002E-3</v>
      </c>
    </row>
    <row r="11" spans="1:21" x14ac:dyDescent="0.25">
      <c r="A11" s="19">
        <f t="shared" si="10"/>
        <v>7</v>
      </c>
      <c r="B11" s="20">
        <v>42972</v>
      </c>
      <c r="C11" s="19" t="s">
        <v>5</v>
      </c>
      <c r="D11" s="19" t="s">
        <v>5</v>
      </c>
      <c r="E11" s="19" t="s">
        <v>5</v>
      </c>
      <c r="F11" s="21">
        <f t="shared" si="0"/>
        <v>771142.92</v>
      </c>
      <c r="G11" s="22">
        <f t="shared" si="1"/>
        <v>0.1</v>
      </c>
      <c r="H11" s="23">
        <f t="shared" si="2"/>
        <v>31</v>
      </c>
      <c r="I11" s="18">
        <f t="shared" si="29"/>
        <v>6549.4364213690824</v>
      </c>
      <c r="J11" s="18">
        <f t="shared" si="3"/>
        <v>6549.44</v>
      </c>
      <c r="K11" s="18">
        <f t="shared" si="4"/>
        <v>6549.44</v>
      </c>
      <c r="L11" s="18">
        <f t="shared" si="5"/>
        <v>39773.46</v>
      </c>
      <c r="M11" s="18">
        <f>M5</f>
        <v>46322.9</v>
      </c>
      <c r="N11" s="18">
        <v>0</v>
      </c>
      <c r="O11" s="18"/>
      <c r="P11" s="18">
        <f t="shared" si="31"/>
        <v>0</v>
      </c>
      <c r="Q11" s="18">
        <f t="shared" si="7"/>
        <v>0</v>
      </c>
      <c r="R11" s="18">
        <f t="shared" si="8"/>
        <v>0</v>
      </c>
      <c r="S11" s="18">
        <f t="shared" si="9"/>
        <v>731369.46000000008</v>
      </c>
      <c r="U11" s="17">
        <f t="shared" si="11"/>
        <v>-3.5786310000000001E-3</v>
      </c>
    </row>
    <row r="12" spans="1:21" x14ac:dyDescent="0.25">
      <c r="A12" s="19">
        <f t="shared" si="10"/>
        <v>8</v>
      </c>
      <c r="B12" s="20">
        <v>43003</v>
      </c>
      <c r="C12" s="19" t="s">
        <v>5</v>
      </c>
      <c r="D12" s="19" t="s">
        <v>5</v>
      </c>
      <c r="E12" s="19" t="s">
        <v>5</v>
      </c>
      <c r="F12" s="21">
        <f t="shared" si="0"/>
        <v>731369.46000000008</v>
      </c>
      <c r="G12" s="22">
        <f t="shared" si="1"/>
        <v>0.1</v>
      </c>
      <c r="H12" s="23">
        <f t="shared" si="2"/>
        <v>31</v>
      </c>
      <c r="I12" s="18">
        <f t="shared" si="29"/>
        <v>6211.6274515059877</v>
      </c>
      <c r="J12" s="18">
        <f t="shared" si="3"/>
        <v>6211.63</v>
      </c>
      <c r="K12" s="18">
        <f t="shared" si="4"/>
        <v>6211.63</v>
      </c>
      <c r="L12" s="18">
        <f t="shared" si="5"/>
        <v>40111.270000000004</v>
      </c>
      <c r="M12" s="18">
        <f t="shared" si="30"/>
        <v>46322.9</v>
      </c>
      <c r="N12" s="18">
        <v>0</v>
      </c>
      <c r="O12" s="18"/>
      <c r="P12" s="18">
        <f t="shared" si="31"/>
        <v>0</v>
      </c>
      <c r="Q12" s="18">
        <f t="shared" si="7"/>
        <v>0</v>
      </c>
      <c r="R12" s="18">
        <f t="shared" si="8"/>
        <v>0</v>
      </c>
      <c r="S12" s="18">
        <f t="shared" si="9"/>
        <v>691258.19000000006</v>
      </c>
      <c r="U12" s="17">
        <f t="shared" si="11"/>
        <v>-2.5484940000000001E-3</v>
      </c>
    </row>
    <row r="13" spans="1:21" x14ac:dyDescent="0.25">
      <c r="A13" s="19">
        <f t="shared" si="10"/>
        <v>9</v>
      </c>
      <c r="B13" s="20">
        <v>43033</v>
      </c>
      <c r="C13" s="19" t="s">
        <v>5</v>
      </c>
      <c r="D13" s="19" t="s">
        <v>5</v>
      </c>
      <c r="E13" s="19" t="s">
        <v>5</v>
      </c>
      <c r="F13" s="21">
        <f t="shared" si="0"/>
        <v>691258.19000000006</v>
      </c>
      <c r="G13" s="22">
        <f t="shared" si="1"/>
        <v>0.1</v>
      </c>
      <c r="H13" s="23">
        <f t="shared" si="2"/>
        <v>30</v>
      </c>
      <c r="I13" s="18">
        <f t="shared" si="29"/>
        <v>5681.5716158895621</v>
      </c>
      <c r="J13" s="18">
        <f t="shared" si="3"/>
        <v>5681.57</v>
      </c>
      <c r="K13" s="18">
        <f t="shared" si="4"/>
        <v>5681.57</v>
      </c>
      <c r="L13" s="18">
        <f t="shared" si="5"/>
        <v>40641.33</v>
      </c>
      <c r="M13" s="18">
        <f t="shared" si="30"/>
        <v>46322.9</v>
      </c>
      <c r="N13" s="18">
        <v>0</v>
      </c>
      <c r="O13" s="18"/>
      <c r="P13" s="18">
        <f t="shared" si="31"/>
        <v>0</v>
      </c>
      <c r="Q13" s="18">
        <f t="shared" si="7"/>
        <v>0</v>
      </c>
      <c r="R13" s="18">
        <f t="shared" si="8"/>
        <v>0</v>
      </c>
      <c r="S13" s="18">
        <f t="shared" si="9"/>
        <v>650616.8600000001</v>
      </c>
      <c r="U13" s="17">
        <f t="shared" si="11"/>
        <v>1.61589E-3</v>
      </c>
    </row>
    <row r="14" spans="1:21" x14ac:dyDescent="0.25">
      <c r="A14" s="19">
        <f t="shared" si="10"/>
        <v>10</v>
      </c>
      <c r="B14" s="20">
        <v>43064</v>
      </c>
      <c r="C14" s="19" t="s">
        <v>5</v>
      </c>
      <c r="D14" s="19" t="s">
        <v>5</v>
      </c>
      <c r="E14" s="19" t="s">
        <v>5</v>
      </c>
      <c r="F14" s="21">
        <f t="shared" si="0"/>
        <v>650616.8600000001</v>
      </c>
      <c r="G14" s="22">
        <f t="shared" si="1"/>
        <v>0.1</v>
      </c>
      <c r="H14" s="23">
        <f t="shared" si="2"/>
        <v>31</v>
      </c>
      <c r="I14" s="18">
        <f t="shared" si="29"/>
        <v>5525.7886460269874</v>
      </c>
      <c r="J14" s="18">
        <f t="shared" si="3"/>
        <v>5525.79</v>
      </c>
      <c r="K14" s="18">
        <f t="shared" si="4"/>
        <v>5525.79</v>
      </c>
      <c r="L14" s="18">
        <f t="shared" si="5"/>
        <v>40797.11</v>
      </c>
      <c r="M14" s="18">
        <f t="shared" si="30"/>
        <v>46322.9</v>
      </c>
      <c r="N14" s="18">
        <v>0</v>
      </c>
      <c r="O14" s="18"/>
      <c r="P14" s="18">
        <f t="shared" si="31"/>
        <v>0</v>
      </c>
      <c r="Q14" s="18">
        <f t="shared" si="7"/>
        <v>0</v>
      </c>
      <c r="R14" s="18">
        <f t="shared" si="8"/>
        <v>0</v>
      </c>
      <c r="S14" s="18">
        <f t="shared" si="9"/>
        <v>609819.75000000012</v>
      </c>
      <c r="U14" s="17">
        <f t="shared" si="11"/>
        <v>-1.3539730000000001E-3</v>
      </c>
    </row>
    <row r="15" spans="1:21" x14ac:dyDescent="0.25">
      <c r="A15" s="19">
        <f t="shared" si="10"/>
        <v>11</v>
      </c>
      <c r="B15" s="20">
        <v>43094</v>
      </c>
      <c r="C15" s="19" t="s">
        <v>5</v>
      </c>
      <c r="D15" s="19" t="s">
        <v>5</v>
      </c>
      <c r="E15" s="19" t="s">
        <v>5</v>
      </c>
      <c r="F15" s="21">
        <f t="shared" si="0"/>
        <v>609819.75000000012</v>
      </c>
      <c r="G15" s="22">
        <f t="shared" si="1"/>
        <v>0.1</v>
      </c>
      <c r="H15" s="23">
        <f t="shared" si="2"/>
        <v>30</v>
      </c>
      <c r="I15" s="18">
        <f t="shared" si="29"/>
        <v>5012.2157693146728</v>
      </c>
      <c r="J15" s="18">
        <f t="shared" si="3"/>
        <v>5012.22</v>
      </c>
      <c r="K15" s="18">
        <f t="shared" si="4"/>
        <v>5012.22</v>
      </c>
      <c r="L15" s="18">
        <f t="shared" si="5"/>
        <v>41310.68</v>
      </c>
      <c r="M15" s="18">
        <f t="shared" si="30"/>
        <v>46322.9</v>
      </c>
      <c r="N15" s="18">
        <v>0</v>
      </c>
      <c r="O15" s="18"/>
      <c r="P15" s="18">
        <f t="shared" si="31"/>
        <v>0</v>
      </c>
      <c r="Q15" s="18">
        <f t="shared" si="7"/>
        <v>0</v>
      </c>
      <c r="R15" s="18">
        <f t="shared" si="8"/>
        <v>0</v>
      </c>
      <c r="S15" s="18">
        <f t="shared" si="9"/>
        <v>568509.07000000007</v>
      </c>
      <c r="U15" s="17">
        <f t="shared" si="11"/>
        <v>-4.2306849999999997E-3</v>
      </c>
    </row>
    <row r="16" spans="1:21" x14ac:dyDescent="0.25">
      <c r="A16" s="19">
        <f t="shared" si="10"/>
        <v>12</v>
      </c>
      <c r="B16" s="20">
        <v>43125</v>
      </c>
      <c r="C16" s="19" t="s">
        <v>5</v>
      </c>
      <c r="D16" s="19" t="s">
        <v>5</v>
      </c>
      <c r="E16" s="19" t="s">
        <v>5</v>
      </c>
      <c r="F16" s="21">
        <f t="shared" si="0"/>
        <v>568509.07000000007</v>
      </c>
      <c r="G16" s="22">
        <f t="shared" si="1"/>
        <v>0.1</v>
      </c>
      <c r="H16" s="23">
        <f t="shared" si="2"/>
        <v>31</v>
      </c>
      <c r="I16" s="18">
        <f t="shared" si="29"/>
        <v>4828.428966575274</v>
      </c>
      <c r="J16" s="18">
        <f t="shared" si="3"/>
        <v>4828.43</v>
      </c>
      <c r="K16" s="18">
        <f t="shared" si="4"/>
        <v>4828.43</v>
      </c>
      <c r="L16" s="18">
        <f t="shared" si="5"/>
        <v>41494.47</v>
      </c>
      <c r="M16" s="18">
        <f t="shared" si="30"/>
        <v>46322.9</v>
      </c>
      <c r="N16" s="18">
        <v>0</v>
      </c>
      <c r="O16" s="18"/>
      <c r="P16" s="18">
        <f t="shared" si="31"/>
        <v>0</v>
      </c>
      <c r="Q16" s="18">
        <f t="shared" si="7"/>
        <v>0</v>
      </c>
      <c r="R16" s="18">
        <f t="shared" si="8"/>
        <v>0</v>
      </c>
      <c r="S16" s="18">
        <f t="shared" si="9"/>
        <v>527014.60000000009</v>
      </c>
      <c r="U16" s="17">
        <f t="shared" si="11"/>
        <v>-1.0334249999999999E-3</v>
      </c>
    </row>
    <row r="17" spans="1:21" x14ac:dyDescent="0.25">
      <c r="A17" s="19">
        <f t="shared" si="10"/>
        <v>13</v>
      </c>
      <c r="B17" s="20">
        <v>43156</v>
      </c>
      <c r="C17" s="19" t="s">
        <v>5</v>
      </c>
      <c r="D17" s="19" t="s">
        <v>5</v>
      </c>
      <c r="E17" s="19" t="s">
        <v>5</v>
      </c>
      <c r="F17" s="21">
        <f t="shared" si="0"/>
        <v>527014.60000000009</v>
      </c>
      <c r="G17" s="22">
        <f t="shared" si="1"/>
        <v>0.1</v>
      </c>
      <c r="H17" s="23">
        <f t="shared" si="2"/>
        <v>31</v>
      </c>
      <c r="I17" s="18">
        <f t="shared" si="29"/>
        <v>4476.0133775339054</v>
      </c>
      <c r="J17" s="18">
        <f t="shared" si="3"/>
        <v>4476.01</v>
      </c>
      <c r="K17" s="18">
        <f t="shared" si="4"/>
        <v>4476.01</v>
      </c>
      <c r="L17" s="18">
        <f t="shared" si="5"/>
        <v>41846.89</v>
      </c>
      <c r="M17" s="18">
        <f t="shared" si="30"/>
        <v>46322.9</v>
      </c>
      <c r="N17" s="18">
        <v>0</v>
      </c>
      <c r="O17" s="18"/>
      <c r="P17" s="18">
        <f t="shared" si="31"/>
        <v>0</v>
      </c>
      <c r="Q17" s="18">
        <f t="shared" si="7"/>
        <v>0</v>
      </c>
      <c r="R17" s="18">
        <f t="shared" si="8"/>
        <v>0</v>
      </c>
      <c r="S17" s="18">
        <f t="shared" si="9"/>
        <v>485167.71000000008</v>
      </c>
      <c r="U17" s="17">
        <f t="shared" si="11"/>
        <v>3.3775340000000002E-3</v>
      </c>
    </row>
    <row r="18" spans="1:21" x14ac:dyDescent="0.25">
      <c r="A18" s="19">
        <f t="shared" si="10"/>
        <v>14</v>
      </c>
      <c r="B18" s="20">
        <v>43184</v>
      </c>
      <c r="C18" s="19" t="s">
        <v>5</v>
      </c>
      <c r="D18" s="19" t="s">
        <v>5</v>
      </c>
      <c r="E18" s="19" t="s">
        <v>5</v>
      </c>
      <c r="F18" s="21">
        <f t="shared" si="0"/>
        <v>485167.71000000008</v>
      </c>
      <c r="G18" s="22">
        <f t="shared" si="1"/>
        <v>0.1</v>
      </c>
      <c r="H18" s="23">
        <f t="shared" si="2"/>
        <v>28</v>
      </c>
      <c r="I18" s="18">
        <f t="shared" si="29"/>
        <v>3721.8378652052334</v>
      </c>
      <c r="J18" s="18">
        <f t="shared" si="3"/>
        <v>3721.84</v>
      </c>
      <c r="K18" s="18">
        <f t="shared" si="4"/>
        <v>3721.84</v>
      </c>
      <c r="L18" s="18">
        <f t="shared" si="5"/>
        <v>42601.06</v>
      </c>
      <c r="M18" s="18">
        <f t="shared" si="30"/>
        <v>46322.9</v>
      </c>
      <c r="N18" s="18">
        <v>0</v>
      </c>
      <c r="O18" s="18"/>
      <c r="P18" s="18">
        <f t="shared" si="31"/>
        <v>0</v>
      </c>
      <c r="Q18" s="18">
        <f t="shared" si="7"/>
        <v>0</v>
      </c>
      <c r="R18" s="18">
        <f t="shared" si="8"/>
        <v>0</v>
      </c>
      <c r="S18" s="18">
        <f t="shared" si="9"/>
        <v>442566.65000000008</v>
      </c>
      <c r="U18" s="17">
        <f t="shared" si="11"/>
        <v>-2.1347950000000001E-3</v>
      </c>
    </row>
    <row r="19" spans="1:21" x14ac:dyDescent="0.25">
      <c r="A19" s="19">
        <f t="shared" si="10"/>
        <v>15</v>
      </c>
      <c r="B19" s="20">
        <v>43215</v>
      </c>
      <c r="C19" s="19" t="s">
        <v>5</v>
      </c>
      <c r="D19" s="19" t="s">
        <v>5</v>
      </c>
      <c r="E19" s="19" t="s">
        <v>5</v>
      </c>
      <c r="F19" s="21">
        <f t="shared" si="0"/>
        <v>442566.65000000008</v>
      </c>
      <c r="G19" s="22">
        <f t="shared" si="1"/>
        <v>0.1</v>
      </c>
      <c r="H19" s="23">
        <f t="shared" si="2"/>
        <v>31</v>
      </c>
      <c r="I19" s="18">
        <f t="shared" si="29"/>
        <v>3758.783111780343</v>
      </c>
      <c r="J19" s="18">
        <f t="shared" si="3"/>
        <v>3758.78</v>
      </c>
      <c r="K19" s="18">
        <f t="shared" si="4"/>
        <v>3758.78</v>
      </c>
      <c r="L19" s="18">
        <f t="shared" si="5"/>
        <v>42564.12</v>
      </c>
      <c r="M19" s="18">
        <f t="shared" si="30"/>
        <v>46322.9</v>
      </c>
      <c r="N19" s="18">
        <v>0</v>
      </c>
      <c r="O19" s="18"/>
      <c r="P19" s="18">
        <f t="shared" si="31"/>
        <v>0</v>
      </c>
      <c r="Q19" s="18">
        <f t="shared" si="7"/>
        <v>0</v>
      </c>
      <c r="R19" s="18">
        <f t="shared" si="8"/>
        <v>0</v>
      </c>
      <c r="S19" s="18">
        <f t="shared" si="9"/>
        <v>400002.53000000009</v>
      </c>
      <c r="U19" s="17">
        <f t="shared" si="11"/>
        <v>3.1117800000000002E-3</v>
      </c>
    </row>
    <row r="20" spans="1:21" x14ac:dyDescent="0.25">
      <c r="A20" s="19">
        <f t="shared" si="10"/>
        <v>16</v>
      </c>
      <c r="B20" s="20">
        <v>43245</v>
      </c>
      <c r="C20" s="19" t="s">
        <v>5</v>
      </c>
      <c r="D20" s="19" t="s">
        <v>5</v>
      </c>
      <c r="E20" s="19" t="s">
        <v>5</v>
      </c>
      <c r="F20" s="21">
        <f t="shared" si="0"/>
        <v>400002.53000000009</v>
      </c>
      <c r="G20" s="22">
        <f t="shared" si="1"/>
        <v>0.1</v>
      </c>
      <c r="H20" s="23">
        <f t="shared" si="2"/>
        <v>30</v>
      </c>
      <c r="I20" s="18">
        <f t="shared" si="29"/>
        <v>3287.6951391772609</v>
      </c>
      <c r="J20" s="18">
        <f t="shared" si="3"/>
        <v>3287.7</v>
      </c>
      <c r="K20" s="18">
        <f t="shared" si="4"/>
        <v>3287.7</v>
      </c>
      <c r="L20" s="18">
        <f t="shared" si="5"/>
        <v>43035.200000000004</v>
      </c>
      <c r="M20" s="18">
        <f t="shared" si="30"/>
        <v>46322.9</v>
      </c>
      <c r="N20" s="18">
        <v>0</v>
      </c>
      <c r="O20" s="18"/>
      <c r="P20" s="18">
        <f t="shared" si="31"/>
        <v>0</v>
      </c>
      <c r="Q20" s="18">
        <f t="shared" si="7"/>
        <v>0</v>
      </c>
      <c r="R20" s="18">
        <f t="shared" si="8"/>
        <v>0</v>
      </c>
      <c r="S20" s="18">
        <f t="shared" si="9"/>
        <v>356967.33000000007</v>
      </c>
      <c r="U20" s="17">
        <f t="shared" si="11"/>
        <v>-4.8608230000000002E-3</v>
      </c>
    </row>
    <row r="21" spans="1:21" x14ac:dyDescent="0.25">
      <c r="A21" s="19">
        <f t="shared" si="10"/>
        <v>17</v>
      </c>
      <c r="B21" s="20">
        <v>43276</v>
      </c>
      <c r="C21" s="19" t="s">
        <v>5</v>
      </c>
      <c r="D21" s="19" t="s">
        <v>5</v>
      </c>
      <c r="E21" s="19" t="s">
        <v>5</v>
      </c>
      <c r="F21" s="21">
        <f t="shared" si="0"/>
        <v>356967.33000000007</v>
      </c>
      <c r="G21" s="22">
        <f t="shared" si="1"/>
        <v>0.1</v>
      </c>
      <c r="H21" s="23">
        <f t="shared" si="2"/>
        <v>31</v>
      </c>
      <c r="I21" s="18">
        <f t="shared" si="29"/>
        <v>3031.7724624646721</v>
      </c>
      <c r="J21" s="18">
        <f t="shared" si="3"/>
        <v>3031.77</v>
      </c>
      <c r="K21" s="18">
        <f t="shared" si="4"/>
        <v>3031.77</v>
      </c>
      <c r="L21" s="18">
        <f t="shared" si="5"/>
        <v>43291.130000000005</v>
      </c>
      <c r="M21" s="18">
        <f t="shared" si="30"/>
        <v>46322.9</v>
      </c>
      <c r="N21" s="18">
        <v>0</v>
      </c>
      <c r="O21" s="18"/>
      <c r="P21" s="18">
        <f t="shared" si="31"/>
        <v>0</v>
      </c>
      <c r="Q21" s="18">
        <f t="shared" si="7"/>
        <v>0</v>
      </c>
      <c r="R21" s="18">
        <f t="shared" si="8"/>
        <v>0</v>
      </c>
      <c r="S21" s="18">
        <f t="shared" si="9"/>
        <v>313676.20000000007</v>
      </c>
      <c r="U21" s="17">
        <f t="shared" si="11"/>
        <v>2.4624650000000001E-3</v>
      </c>
    </row>
    <row r="22" spans="1:21" x14ac:dyDescent="0.25">
      <c r="A22" s="19">
        <f t="shared" si="10"/>
        <v>18</v>
      </c>
      <c r="B22" s="20">
        <v>43306</v>
      </c>
      <c r="C22" s="19" t="s">
        <v>5</v>
      </c>
      <c r="D22" s="19" t="s">
        <v>5</v>
      </c>
      <c r="E22" s="19" t="s">
        <v>5</v>
      </c>
      <c r="F22" s="21">
        <f t="shared" si="0"/>
        <v>313676.20000000007</v>
      </c>
      <c r="G22" s="22">
        <f t="shared" si="1"/>
        <v>0.1</v>
      </c>
      <c r="H22" s="23">
        <f t="shared" si="2"/>
        <v>30</v>
      </c>
      <c r="I22" s="18">
        <f t="shared" si="29"/>
        <v>2578.1630104102064</v>
      </c>
      <c r="J22" s="18">
        <f t="shared" si="3"/>
        <v>2578.16</v>
      </c>
      <c r="K22" s="18">
        <f t="shared" si="4"/>
        <v>2578.16</v>
      </c>
      <c r="L22" s="18">
        <f t="shared" si="5"/>
        <v>43744.740000000005</v>
      </c>
      <c r="M22" s="18">
        <f t="shared" si="30"/>
        <v>46322.9</v>
      </c>
      <c r="N22" s="18">
        <v>0</v>
      </c>
      <c r="O22" s="18"/>
      <c r="P22" s="18">
        <f t="shared" si="31"/>
        <v>0</v>
      </c>
      <c r="Q22" s="18">
        <f t="shared" si="7"/>
        <v>0</v>
      </c>
      <c r="R22" s="18">
        <f t="shared" si="8"/>
        <v>0</v>
      </c>
      <c r="S22" s="18">
        <f t="shared" si="9"/>
        <v>269931.46000000008</v>
      </c>
      <c r="U22" s="17">
        <f t="shared" si="11"/>
        <v>3.0104099999999998E-3</v>
      </c>
    </row>
    <row r="23" spans="1:21" x14ac:dyDescent="0.25">
      <c r="A23" s="19">
        <f t="shared" si="10"/>
        <v>19</v>
      </c>
      <c r="B23" s="20">
        <v>43337</v>
      </c>
      <c r="C23" s="19" t="s">
        <v>5</v>
      </c>
      <c r="D23" s="19" t="s">
        <v>5</v>
      </c>
      <c r="E23" s="19" t="s">
        <v>5</v>
      </c>
      <c r="F23" s="21">
        <f t="shared" si="0"/>
        <v>269931.46000000008</v>
      </c>
      <c r="G23" s="22">
        <f t="shared" si="1"/>
        <v>0.1</v>
      </c>
      <c r="H23" s="23">
        <f t="shared" si="2"/>
        <v>31</v>
      </c>
      <c r="I23" s="18">
        <f t="shared" si="29"/>
        <v>2292.5715747935624</v>
      </c>
      <c r="J23" s="18">
        <f t="shared" si="3"/>
        <v>2292.5700000000002</v>
      </c>
      <c r="K23" s="18">
        <f t="shared" si="4"/>
        <v>2292.5700000000002</v>
      </c>
      <c r="L23" s="18">
        <f t="shared" si="5"/>
        <v>44030.33</v>
      </c>
      <c r="M23" s="18">
        <f t="shared" si="30"/>
        <v>46322.9</v>
      </c>
      <c r="N23" s="18">
        <v>0</v>
      </c>
      <c r="O23" s="18"/>
      <c r="P23" s="18">
        <f t="shared" si="31"/>
        <v>0</v>
      </c>
      <c r="Q23" s="18">
        <f t="shared" si="7"/>
        <v>0</v>
      </c>
      <c r="R23" s="18">
        <f t="shared" si="8"/>
        <v>0</v>
      </c>
      <c r="S23" s="18">
        <f t="shared" si="9"/>
        <v>225901.13000000006</v>
      </c>
      <c r="U23" s="17">
        <f t="shared" si="11"/>
        <v>1.574794E-3</v>
      </c>
    </row>
    <row r="24" spans="1:21" x14ac:dyDescent="0.25">
      <c r="A24" s="19">
        <f t="shared" si="10"/>
        <v>20</v>
      </c>
      <c r="B24" s="20">
        <v>43368</v>
      </c>
      <c r="C24" s="19" t="s">
        <v>5</v>
      </c>
      <c r="D24" s="19" t="s">
        <v>5</v>
      </c>
      <c r="E24" s="19" t="s">
        <v>5</v>
      </c>
      <c r="F24" s="21">
        <f t="shared" si="0"/>
        <v>225901.13000000006</v>
      </c>
      <c r="G24" s="22">
        <f t="shared" si="1"/>
        <v>0.1</v>
      </c>
      <c r="H24" s="23">
        <f t="shared" si="2"/>
        <v>31</v>
      </c>
      <c r="I24" s="18">
        <f t="shared" si="29"/>
        <v>1918.613911780302</v>
      </c>
      <c r="J24" s="18">
        <f t="shared" si="3"/>
        <v>1918.61</v>
      </c>
      <c r="K24" s="18">
        <f t="shared" si="4"/>
        <v>1918.61</v>
      </c>
      <c r="L24" s="18">
        <f t="shared" si="5"/>
        <v>44404.29</v>
      </c>
      <c r="M24" s="18">
        <f t="shared" si="30"/>
        <v>46322.9</v>
      </c>
      <c r="N24" s="18">
        <v>0</v>
      </c>
      <c r="O24" s="18"/>
      <c r="P24" s="18">
        <f t="shared" si="31"/>
        <v>0</v>
      </c>
      <c r="Q24" s="18">
        <f t="shared" si="7"/>
        <v>0</v>
      </c>
      <c r="R24" s="18">
        <f t="shared" si="8"/>
        <v>0</v>
      </c>
      <c r="S24" s="18">
        <f t="shared" si="9"/>
        <v>181496.84000000005</v>
      </c>
      <c r="U24" s="17">
        <f t="shared" si="11"/>
        <v>3.9117800000000001E-3</v>
      </c>
    </row>
    <row r="25" spans="1:21" x14ac:dyDescent="0.25">
      <c r="A25" s="19">
        <f t="shared" si="10"/>
        <v>21</v>
      </c>
      <c r="B25" s="20">
        <v>43398</v>
      </c>
      <c r="C25" s="19" t="s">
        <v>5</v>
      </c>
      <c r="D25" s="19" t="s">
        <v>5</v>
      </c>
      <c r="E25" s="19" t="s">
        <v>5</v>
      </c>
      <c r="F25" s="21">
        <f t="shared" si="0"/>
        <v>181496.84000000005</v>
      </c>
      <c r="G25" s="22">
        <f t="shared" si="1"/>
        <v>0.1</v>
      </c>
      <c r="H25" s="23">
        <f t="shared" si="2"/>
        <v>30</v>
      </c>
      <c r="I25" s="18">
        <f t="shared" si="29"/>
        <v>1491.7587610950688</v>
      </c>
      <c r="J25" s="18">
        <f t="shared" si="3"/>
        <v>1491.76</v>
      </c>
      <c r="K25" s="18">
        <f t="shared" si="4"/>
        <v>1491.76</v>
      </c>
      <c r="L25" s="18">
        <f t="shared" si="5"/>
        <v>44831.14</v>
      </c>
      <c r="M25" s="18">
        <f t="shared" si="30"/>
        <v>46322.9</v>
      </c>
      <c r="N25" s="18">
        <v>0</v>
      </c>
      <c r="O25" s="18"/>
      <c r="P25" s="18">
        <f t="shared" si="31"/>
        <v>0</v>
      </c>
      <c r="Q25" s="18">
        <f t="shared" si="7"/>
        <v>0</v>
      </c>
      <c r="R25" s="18">
        <f t="shared" si="8"/>
        <v>0</v>
      </c>
      <c r="S25" s="18">
        <f t="shared" si="9"/>
        <v>136665.70000000007</v>
      </c>
      <c r="U25" s="17">
        <f t="shared" si="11"/>
        <v>-1.238905E-3</v>
      </c>
    </row>
    <row r="26" spans="1:21" x14ac:dyDescent="0.25">
      <c r="A26" s="19">
        <f t="shared" si="10"/>
        <v>22</v>
      </c>
      <c r="B26" s="20">
        <v>43429</v>
      </c>
      <c r="C26" s="19" t="s">
        <v>5</v>
      </c>
      <c r="D26" s="19" t="s">
        <v>5</v>
      </c>
      <c r="E26" s="19" t="s">
        <v>5</v>
      </c>
      <c r="F26" s="21">
        <f t="shared" si="0"/>
        <v>136665.70000000007</v>
      </c>
      <c r="G26" s="22">
        <f t="shared" si="1"/>
        <v>0.1</v>
      </c>
      <c r="H26" s="23">
        <f t="shared" si="2"/>
        <v>31</v>
      </c>
      <c r="I26" s="18">
        <f t="shared" si="29"/>
        <v>1160.7211446566444</v>
      </c>
      <c r="J26" s="18">
        <f t="shared" si="3"/>
        <v>1160.72</v>
      </c>
      <c r="K26" s="18">
        <f t="shared" si="4"/>
        <v>1160.72</v>
      </c>
      <c r="L26" s="18">
        <f t="shared" si="5"/>
        <v>45162.18</v>
      </c>
      <c r="M26" s="18">
        <f t="shared" si="30"/>
        <v>46322.9</v>
      </c>
      <c r="N26" s="18">
        <v>0</v>
      </c>
      <c r="O26" s="18"/>
      <c r="P26" s="18">
        <f t="shared" si="31"/>
        <v>0</v>
      </c>
      <c r="Q26" s="18">
        <f t="shared" si="7"/>
        <v>0</v>
      </c>
      <c r="R26" s="18">
        <f t="shared" si="8"/>
        <v>0</v>
      </c>
      <c r="S26" s="18">
        <f t="shared" si="9"/>
        <v>91503.520000000077</v>
      </c>
      <c r="U26" s="17">
        <f t="shared" si="11"/>
        <v>1.1446570000000001E-3</v>
      </c>
    </row>
    <row r="27" spans="1:21" x14ac:dyDescent="0.25">
      <c r="A27" s="19">
        <f t="shared" si="10"/>
        <v>23</v>
      </c>
      <c r="B27" s="20">
        <v>43459</v>
      </c>
      <c r="C27" s="19" t="s">
        <v>5</v>
      </c>
      <c r="D27" s="19" t="s">
        <v>5</v>
      </c>
      <c r="E27" s="19" t="s">
        <v>5</v>
      </c>
      <c r="F27" s="21">
        <f t="shared" si="0"/>
        <v>91503.520000000077</v>
      </c>
      <c r="G27" s="22">
        <f t="shared" si="1"/>
        <v>0.1</v>
      </c>
      <c r="H27" s="23">
        <f t="shared" si="2"/>
        <v>30</v>
      </c>
      <c r="I27" s="18">
        <f t="shared" si="29"/>
        <v>752.08487068439797</v>
      </c>
      <c r="J27" s="18">
        <f t="shared" si="3"/>
        <v>752.08</v>
      </c>
      <c r="K27" s="18">
        <f t="shared" si="4"/>
        <v>752.08</v>
      </c>
      <c r="L27" s="18">
        <f t="shared" si="5"/>
        <v>45570.82</v>
      </c>
      <c r="M27" s="18">
        <f t="shared" si="30"/>
        <v>46322.9</v>
      </c>
      <c r="N27" s="18">
        <v>0</v>
      </c>
      <c r="O27" s="18"/>
      <c r="P27" s="18">
        <f t="shared" si="31"/>
        <v>0</v>
      </c>
      <c r="Q27" s="18">
        <f t="shared" si="7"/>
        <v>0</v>
      </c>
      <c r="R27" s="18">
        <f t="shared" si="8"/>
        <v>0</v>
      </c>
      <c r="S27" s="18">
        <f t="shared" si="9"/>
        <v>45932.700000000077</v>
      </c>
      <c r="U27" s="17">
        <f t="shared" si="11"/>
        <v>4.8706840000000001E-3</v>
      </c>
    </row>
    <row r="28" spans="1:21" x14ac:dyDescent="0.25">
      <c r="A28" s="19">
        <f t="shared" si="10"/>
        <v>24</v>
      </c>
      <c r="B28" s="20">
        <v>43490</v>
      </c>
      <c r="C28" s="19" t="s">
        <v>5</v>
      </c>
      <c r="D28" s="19" t="s">
        <v>5</v>
      </c>
      <c r="E28" s="19" t="s">
        <v>5</v>
      </c>
      <c r="F28" s="21">
        <f t="shared" si="0"/>
        <v>45932.700000000077</v>
      </c>
      <c r="G28" s="22">
        <f t="shared" si="1"/>
        <v>0.1</v>
      </c>
      <c r="H28" s="23">
        <f t="shared" si="2"/>
        <v>31</v>
      </c>
      <c r="I28" s="18">
        <f t="shared" si="29"/>
        <v>390.11821314975407</v>
      </c>
      <c r="J28" s="18">
        <f t="shared" si="3"/>
        <v>390.12</v>
      </c>
      <c r="K28" s="18">
        <f>J28+Q27-R27</f>
        <v>390.12</v>
      </c>
      <c r="L28" s="18">
        <f>S27</f>
        <v>45932.700000000077</v>
      </c>
      <c r="M28" s="18">
        <f>L28+K28</f>
        <v>46322.82000000008</v>
      </c>
      <c r="N28" s="18">
        <v>0</v>
      </c>
      <c r="O28" s="18"/>
      <c r="P28" s="18">
        <f t="shared" si="31"/>
        <v>0</v>
      </c>
      <c r="Q28" s="18">
        <f t="shared" si="7"/>
        <v>0</v>
      </c>
      <c r="R28" s="18">
        <f t="shared" si="8"/>
        <v>0</v>
      </c>
      <c r="S28" s="18">
        <f t="shared" si="9"/>
        <v>0</v>
      </c>
      <c r="U28" s="17">
        <f t="shared" si="11"/>
        <v>-1.78685E-3</v>
      </c>
    </row>
    <row r="29" spans="1:21" x14ac:dyDescent="0.25">
      <c r="A29" s="14"/>
      <c r="B29" s="14"/>
      <c r="C29" s="14"/>
      <c r="D29" s="14"/>
      <c r="E29" s="14"/>
      <c r="F29" s="14"/>
      <c r="G29" s="14"/>
      <c r="H29" s="14"/>
      <c r="I29" s="15">
        <f>SUM(I3:I28)</f>
        <v>114116.84015888767</v>
      </c>
      <c r="J29" s="15"/>
      <c r="K29" s="15">
        <f>SUM(K3:K28)</f>
        <v>114116.84</v>
      </c>
      <c r="L29" s="15">
        <f>SUM(L3:L28)</f>
        <v>1000000.0000000001</v>
      </c>
      <c r="M29" s="15">
        <f>SUM(M3:M28)</f>
        <v>1114116.8400000003</v>
      </c>
      <c r="N29" s="14"/>
      <c r="O29" s="14"/>
      <c r="P29" s="15">
        <f>SUM(P3:P28)</f>
        <v>0</v>
      </c>
      <c r="Q29" s="14"/>
      <c r="R29" s="14"/>
      <c r="S29" s="14"/>
    </row>
    <row r="32" spans="1:21" x14ac:dyDescent="0.25">
      <c r="M32" s="5"/>
    </row>
  </sheetData>
  <dataValidations count="2">
    <dataValidation type="list" allowBlank="1" showInputMessage="1" showErrorMessage="1" sqref="R1">
      <formula1>"DD, PS, FI, ET, NI"</formula1>
    </dataValidation>
    <dataValidation type="list" allowBlank="1" showInputMessage="1" showErrorMessage="1" sqref="G1">
      <formula1>"PD,AD"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2" topLeftCell="A3" activePane="bottomLeft" state="frozen"/>
      <selection pane="bottomLeft" activeCell="I9" sqref="I9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4.28515625" style="1" bestFit="1" customWidth="1"/>
    <col min="4" max="4" width="7" style="1" bestFit="1" customWidth="1"/>
    <col min="5" max="5" width="4.42578125" style="1" bestFit="1" customWidth="1"/>
    <col min="6" max="6" width="13.7109375" style="1" bestFit="1" customWidth="1"/>
    <col min="7" max="7" width="7.140625" style="1" bestFit="1" customWidth="1"/>
    <col min="8" max="8" width="5.140625" style="1" bestFit="1" customWidth="1"/>
    <col min="9" max="9" width="18" style="1" bestFit="1" customWidth="1"/>
    <col min="10" max="10" width="16.140625" style="1" bestFit="1" customWidth="1"/>
    <col min="11" max="11" width="13.28515625" style="1" bestFit="1" customWidth="1"/>
    <col min="12" max="12" width="13.42578125" style="1" bestFit="1" customWidth="1"/>
    <col min="13" max="13" width="13.28515625" style="1" bestFit="1" customWidth="1"/>
    <col min="14" max="14" width="13.5703125" style="1" bestFit="1" customWidth="1"/>
    <col min="15" max="15" width="11" style="1" bestFit="1" customWidth="1"/>
    <col min="16" max="16" width="11" style="1" customWidth="1"/>
    <col min="17" max="17" width="11.140625" style="1" bestFit="1" customWidth="1"/>
    <col min="18" max="18" width="11" style="1" bestFit="1" customWidth="1"/>
    <col min="19" max="19" width="12.5703125" style="1" bestFit="1" customWidth="1"/>
    <col min="20" max="20" width="9.140625" style="1"/>
    <col min="21" max="21" width="10.7109375" style="1" bestFit="1" customWidth="1"/>
    <col min="22" max="16384" width="9.140625" style="1"/>
  </cols>
  <sheetData>
    <row r="1" spans="1:21" x14ac:dyDescent="0.25">
      <c r="F1" s="1" t="s">
        <v>19</v>
      </c>
      <c r="G1" s="16" t="s">
        <v>24</v>
      </c>
      <c r="I1" s="1" t="s">
        <v>17</v>
      </c>
      <c r="M1" s="3">
        <v>46322.9</v>
      </c>
      <c r="N1" s="5">
        <f>M1-M29</f>
        <v>-292.39000000007945</v>
      </c>
      <c r="O1" s="4">
        <f>M17-M29</f>
        <v>-1.0000000082072802E-2</v>
      </c>
      <c r="P1" s="3" t="s">
        <v>20</v>
      </c>
      <c r="Q1" s="3">
        <v>10000</v>
      </c>
      <c r="R1" s="16" t="s">
        <v>21</v>
      </c>
      <c r="S1" s="4">
        <f>ROUND(IF(R1="FI",Q1,IF(R1="NI",Q1/5,IF(R1="ET",Q1/48,0))),2)</f>
        <v>0</v>
      </c>
    </row>
    <row r="2" spans="1:21" s="2" customFormat="1" x14ac:dyDescent="0.25">
      <c r="A2" s="6" t="s">
        <v>3</v>
      </c>
      <c r="B2" s="7" t="s">
        <v>0</v>
      </c>
      <c r="C2" s="7" t="s">
        <v>6</v>
      </c>
      <c r="D2" s="7" t="s">
        <v>12</v>
      </c>
      <c r="E2" s="7" t="s">
        <v>7</v>
      </c>
      <c r="F2" s="7" t="s">
        <v>13</v>
      </c>
      <c r="G2" s="7" t="s">
        <v>2</v>
      </c>
      <c r="H2" s="7" t="s">
        <v>1</v>
      </c>
      <c r="I2" s="7" t="s">
        <v>14</v>
      </c>
      <c r="J2" s="7" t="s">
        <v>25</v>
      </c>
      <c r="K2" s="7" t="s">
        <v>15</v>
      </c>
      <c r="L2" s="7" t="s">
        <v>10</v>
      </c>
      <c r="M2" s="7" t="s">
        <v>9</v>
      </c>
      <c r="N2" s="7" t="s">
        <v>8</v>
      </c>
      <c r="O2" s="7" t="s">
        <v>18</v>
      </c>
      <c r="P2" s="7" t="s">
        <v>22</v>
      </c>
      <c r="Q2" s="7" t="s">
        <v>16</v>
      </c>
      <c r="R2" s="7" t="s">
        <v>23</v>
      </c>
      <c r="S2" s="7" t="s">
        <v>4</v>
      </c>
      <c r="U2" s="2" t="s">
        <v>26</v>
      </c>
    </row>
    <row r="3" spans="1:21" x14ac:dyDescent="0.25">
      <c r="A3" s="8">
        <v>0</v>
      </c>
      <c r="B3" s="9">
        <v>42745</v>
      </c>
      <c r="C3" s="8" t="s">
        <v>11</v>
      </c>
      <c r="D3" s="8" t="s">
        <v>11</v>
      </c>
      <c r="E3" s="8" t="s">
        <v>11</v>
      </c>
      <c r="F3" s="10">
        <v>0</v>
      </c>
      <c r="G3" s="11">
        <v>0.1</v>
      </c>
      <c r="H3" s="12">
        <v>0</v>
      </c>
      <c r="I3" s="13">
        <v>0</v>
      </c>
      <c r="J3" s="13"/>
      <c r="K3" s="13">
        <v>0</v>
      </c>
      <c r="L3" s="13">
        <v>0</v>
      </c>
      <c r="M3" s="13">
        <f>IF(E3&lt;&gt;"Y",0,IF(A3=24,(F3+K3),#REF!))</f>
        <v>0</v>
      </c>
      <c r="N3" s="13">
        <v>1100000</v>
      </c>
      <c r="O3" s="13">
        <v>100000</v>
      </c>
      <c r="P3" s="13">
        <v>0</v>
      </c>
      <c r="Q3" s="13">
        <v>0</v>
      </c>
      <c r="R3" s="13">
        <f>IF(C3="Y",Q3,0)</f>
        <v>0</v>
      </c>
      <c r="S3" s="13">
        <f>IF(R1="PS",N3-O3+Q1,N3-O3)</f>
        <v>1000000</v>
      </c>
    </row>
    <row r="4" spans="1:21" x14ac:dyDescent="0.25">
      <c r="A4" s="19">
        <v>1</v>
      </c>
      <c r="B4" s="20">
        <v>42791</v>
      </c>
      <c r="C4" s="19" t="s">
        <v>5</v>
      </c>
      <c r="D4" s="19" t="s">
        <v>5</v>
      </c>
      <c r="E4" s="19" t="s">
        <v>5</v>
      </c>
      <c r="F4" s="21">
        <f t="shared" ref="F4:F29" si="0">S3</f>
        <v>1000000</v>
      </c>
      <c r="G4" s="22">
        <f t="shared" ref="G4:G29" si="1">G3</f>
        <v>0.1</v>
      </c>
      <c r="H4" s="23">
        <f t="shared" ref="H4:H29" si="2">IF($G$1="PD",(360*(YEAR(B4)-YEAR(B3)))+(30*(MONTH(B4)-MONTH(B3)))+(DAY(B4)-DAY(B3)),B4-B3)</f>
        <v>46</v>
      </c>
      <c r="I4" s="18">
        <f>(F4*G3*H4/365)+U3</f>
        <v>12602.739726027397</v>
      </c>
      <c r="J4" s="18">
        <f t="shared" ref="J4:J29" si="3">ROUND(I4,2)</f>
        <v>12602.74</v>
      </c>
      <c r="K4" s="18">
        <f t="shared" ref="K4:K28" si="4">IF(M4&gt;(J4+Q3-R3),(J4+Q3-R3),M4)</f>
        <v>12602.74</v>
      </c>
      <c r="L4" s="18">
        <f t="shared" ref="L4:L28" si="5">M4-K4</f>
        <v>33720.160000000003</v>
      </c>
      <c r="M4" s="18">
        <f>M1</f>
        <v>46322.9</v>
      </c>
      <c r="N4" s="18">
        <v>0</v>
      </c>
      <c r="O4" s="18"/>
      <c r="P4" s="18">
        <f t="shared" ref="P4:P9" si="6">IF(OR($R$1="NI",$R$1="ET"),$S$1,0)</f>
        <v>0</v>
      </c>
      <c r="Q4" s="18">
        <f t="shared" ref="Q4:Q29" si="7">Q3-R3+J4-K4</f>
        <v>0</v>
      </c>
      <c r="R4" s="18">
        <f t="shared" ref="R4:R29" si="8">IF(C4="Y",Q4,0)</f>
        <v>0</v>
      </c>
      <c r="S4" s="18">
        <f t="shared" ref="S4:S29" si="9">S3-L4+N4+R4-O4</f>
        <v>966279.84</v>
      </c>
      <c r="U4" s="17">
        <f>ROUND(I4-J4,9)</f>
        <v>-2.73973E-4</v>
      </c>
    </row>
    <row r="5" spans="1:21" x14ac:dyDescent="0.25">
      <c r="A5" s="19">
        <f t="shared" ref="A5:A29" si="10">A4+1</f>
        <v>2</v>
      </c>
      <c r="B5" s="20">
        <v>42819</v>
      </c>
      <c r="C5" s="19" t="s">
        <v>5</v>
      </c>
      <c r="D5" s="19" t="s">
        <v>5</v>
      </c>
      <c r="E5" s="19" t="s">
        <v>5</v>
      </c>
      <c r="F5" s="21">
        <f t="shared" si="0"/>
        <v>966279.84</v>
      </c>
      <c r="G5" s="22">
        <f t="shared" si="1"/>
        <v>0.1</v>
      </c>
      <c r="H5" s="23">
        <f t="shared" si="2"/>
        <v>28</v>
      </c>
      <c r="I5" s="18">
        <f>(F5*G4*H5/365)+U4</f>
        <v>7412.5574027393295</v>
      </c>
      <c r="J5" s="18">
        <f t="shared" si="3"/>
        <v>7412.56</v>
      </c>
      <c r="K5" s="18">
        <f t="shared" si="4"/>
        <v>7412.56</v>
      </c>
      <c r="L5" s="18">
        <f t="shared" si="5"/>
        <v>38910.340000000004</v>
      </c>
      <c r="M5" s="18">
        <f>M1</f>
        <v>46322.9</v>
      </c>
      <c r="N5" s="18">
        <v>0</v>
      </c>
      <c r="O5" s="18"/>
      <c r="P5" s="18">
        <f t="shared" si="6"/>
        <v>0</v>
      </c>
      <c r="Q5" s="18">
        <f t="shared" si="7"/>
        <v>0</v>
      </c>
      <c r="R5" s="18">
        <f t="shared" si="8"/>
        <v>0</v>
      </c>
      <c r="S5" s="18">
        <f t="shared" si="9"/>
        <v>927369.5</v>
      </c>
      <c r="U5" s="17">
        <f t="shared" ref="U5:U29" si="11">ROUND(I5-J5,9)</f>
        <v>-2.597261E-3</v>
      </c>
    </row>
    <row r="6" spans="1:21" x14ac:dyDescent="0.25">
      <c r="A6" s="44"/>
      <c r="B6" s="45">
        <v>42840</v>
      </c>
      <c r="C6" s="44" t="s">
        <v>11</v>
      </c>
      <c r="D6" s="44" t="s">
        <v>11</v>
      </c>
      <c r="E6" s="44" t="s">
        <v>11</v>
      </c>
      <c r="F6" s="46">
        <f t="shared" si="0"/>
        <v>927369.5</v>
      </c>
      <c r="G6" s="47">
        <v>0.11</v>
      </c>
      <c r="H6" s="23">
        <f t="shared" si="2"/>
        <v>21</v>
      </c>
      <c r="I6" s="18">
        <f>(F6*G5*H6/365)+U5</f>
        <v>5335.5479506842057</v>
      </c>
      <c r="J6" s="18">
        <f t="shared" si="3"/>
        <v>5335.55</v>
      </c>
      <c r="K6" s="18">
        <f t="shared" si="4"/>
        <v>0</v>
      </c>
      <c r="L6" s="18">
        <f t="shared" si="5"/>
        <v>0</v>
      </c>
      <c r="M6" s="18">
        <v>0</v>
      </c>
      <c r="N6" s="18">
        <v>0</v>
      </c>
      <c r="O6" s="18"/>
      <c r="P6" s="18">
        <f t="shared" si="6"/>
        <v>0</v>
      </c>
      <c r="Q6" s="18">
        <f t="shared" si="7"/>
        <v>5335.55</v>
      </c>
      <c r="R6" s="18">
        <f t="shared" si="8"/>
        <v>0</v>
      </c>
      <c r="S6" s="18">
        <f t="shared" si="9"/>
        <v>927369.5</v>
      </c>
      <c r="U6" s="17">
        <f t="shared" si="11"/>
        <v>-2.0493159999999998E-3</v>
      </c>
    </row>
    <row r="7" spans="1:21" x14ac:dyDescent="0.25">
      <c r="A7" s="44">
        <f>A5+1</f>
        <v>3</v>
      </c>
      <c r="B7" s="45">
        <v>42850</v>
      </c>
      <c r="C7" s="44" t="s">
        <v>5</v>
      </c>
      <c r="D7" s="44" t="s">
        <v>5</v>
      </c>
      <c r="E7" s="44" t="s">
        <v>5</v>
      </c>
      <c r="F7" s="46">
        <f>S5</f>
        <v>927369.5</v>
      </c>
      <c r="G7" s="47">
        <f>G6</f>
        <v>0.11</v>
      </c>
      <c r="H7" s="23">
        <f t="shared" si="2"/>
        <v>10</v>
      </c>
      <c r="I7" s="18">
        <f t="shared" ref="I7:I29" si="12">(F7*G6*H7/365)+U6</f>
        <v>2794.8101424648221</v>
      </c>
      <c r="J7" s="18">
        <f t="shared" si="3"/>
        <v>2794.81</v>
      </c>
      <c r="K7" s="18">
        <f t="shared" si="4"/>
        <v>8130.3600000000006</v>
      </c>
      <c r="L7" s="18">
        <f t="shared" si="5"/>
        <v>38784.370000000003</v>
      </c>
      <c r="M7" s="18">
        <v>46914.73</v>
      </c>
      <c r="N7" s="18">
        <v>0</v>
      </c>
      <c r="O7" s="18"/>
      <c r="P7" s="18">
        <f t="shared" si="6"/>
        <v>0</v>
      </c>
      <c r="Q7" s="18">
        <f t="shared" si="7"/>
        <v>0</v>
      </c>
      <c r="R7" s="18">
        <f t="shared" si="8"/>
        <v>0</v>
      </c>
      <c r="S7" s="18">
        <f t="shared" si="9"/>
        <v>888585.13</v>
      </c>
      <c r="U7" s="17">
        <f t="shared" si="11"/>
        <v>1.4246500000000001E-4</v>
      </c>
    </row>
    <row r="8" spans="1:21" x14ac:dyDescent="0.25">
      <c r="A8" s="44">
        <f t="shared" si="10"/>
        <v>4</v>
      </c>
      <c r="B8" s="45">
        <v>42880</v>
      </c>
      <c r="C8" s="44" t="s">
        <v>5</v>
      </c>
      <c r="D8" s="44" t="s">
        <v>5</v>
      </c>
      <c r="E8" s="44" t="s">
        <v>5</v>
      </c>
      <c r="F8" s="46">
        <f t="shared" si="0"/>
        <v>888585.13</v>
      </c>
      <c r="G8" s="47">
        <f t="shared" si="1"/>
        <v>0.11</v>
      </c>
      <c r="H8" s="23">
        <f t="shared" si="2"/>
        <v>30</v>
      </c>
      <c r="I8" s="18">
        <f t="shared" si="12"/>
        <v>8033.7835095882874</v>
      </c>
      <c r="J8" s="18">
        <f t="shared" si="3"/>
        <v>8033.78</v>
      </c>
      <c r="K8" s="18">
        <f t="shared" si="4"/>
        <v>8033.78</v>
      </c>
      <c r="L8" s="18">
        <f t="shared" si="5"/>
        <v>38880.950000000004</v>
      </c>
      <c r="M8" s="18">
        <f>M7</f>
        <v>46914.73</v>
      </c>
      <c r="N8" s="18">
        <v>0</v>
      </c>
      <c r="O8" s="18"/>
      <c r="P8" s="18">
        <f t="shared" si="6"/>
        <v>0</v>
      </c>
      <c r="Q8" s="18">
        <f t="shared" si="7"/>
        <v>0</v>
      </c>
      <c r="R8" s="18">
        <f t="shared" si="8"/>
        <v>0</v>
      </c>
      <c r="S8" s="18">
        <f t="shared" si="9"/>
        <v>849704.18</v>
      </c>
      <c r="U8" s="17">
        <f t="shared" si="11"/>
        <v>3.5095880000000001E-3</v>
      </c>
    </row>
    <row r="9" spans="1:21" x14ac:dyDescent="0.25">
      <c r="A9" s="44">
        <f t="shared" si="10"/>
        <v>5</v>
      </c>
      <c r="B9" s="45">
        <v>42911</v>
      </c>
      <c r="C9" s="44" t="s">
        <v>5</v>
      </c>
      <c r="D9" s="44" t="s">
        <v>5</v>
      </c>
      <c r="E9" s="44" t="s">
        <v>5</v>
      </c>
      <c r="F9" s="46">
        <f t="shared" si="0"/>
        <v>849704.18</v>
      </c>
      <c r="G9" s="47">
        <f t="shared" si="1"/>
        <v>0.11</v>
      </c>
      <c r="H9" s="23">
        <f t="shared" si="2"/>
        <v>31</v>
      </c>
      <c r="I9" s="18">
        <f t="shared" si="12"/>
        <v>7938.3357117797823</v>
      </c>
      <c r="J9" s="18">
        <f t="shared" si="3"/>
        <v>7938.34</v>
      </c>
      <c r="K9" s="18">
        <f t="shared" si="4"/>
        <v>7938.34</v>
      </c>
      <c r="L9" s="18">
        <f t="shared" si="5"/>
        <v>38976.39</v>
      </c>
      <c r="M9" s="18">
        <f>M8</f>
        <v>46914.73</v>
      </c>
      <c r="N9" s="18">
        <v>0</v>
      </c>
      <c r="O9" s="18"/>
      <c r="P9" s="18">
        <f t="shared" si="6"/>
        <v>0</v>
      </c>
      <c r="Q9" s="18">
        <f t="shared" si="7"/>
        <v>0</v>
      </c>
      <c r="R9" s="18">
        <f t="shared" si="8"/>
        <v>0</v>
      </c>
      <c r="S9" s="18">
        <f t="shared" si="9"/>
        <v>810727.79</v>
      </c>
      <c r="U9" s="17">
        <f t="shared" si="11"/>
        <v>-4.2882199999999997E-3</v>
      </c>
    </row>
    <row r="10" spans="1:21" x14ac:dyDescent="0.25">
      <c r="A10" s="19">
        <f t="shared" si="10"/>
        <v>6</v>
      </c>
      <c r="B10" s="20">
        <v>42941</v>
      </c>
      <c r="C10" s="19" t="s">
        <v>5</v>
      </c>
      <c r="D10" s="19" t="s">
        <v>5</v>
      </c>
      <c r="E10" s="19" t="s">
        <v>5</v>
      </c>
      <c r="F10" s="21">
        <f t="shared" si="0"/>
        <v>810727.79</v>
      </c>
      <c r="G10" s="22">
        <f>G5</f>
        <v>0.1</v>
      </c>
      <c r="H10" s="23">
        <f t="shared" si="2"/>
        <v>30</v>
      </c>
      <c r="I10" s="18">
        <f t="shared" si="12"/>
        <v>7329.8634021909602</v>
      </c>
      <c r="J10" s="18">
        <f t="shared" si="3"/>
        <v>7329.86</v>
      </c>
      <c r="K10" s="18">
        <f t="shared" si="4"/>
        <v>7329.86</v>
      </c>
      <c r="L10" s="18">
        <f t="shared" si="5"/>
        <v>39584.870000000003</v>
      </c>
      <c r="M10" s="18">
        <f t="shared" ref="M10:M28" si="13">M9</f>
        <v>46914.73</v>
      </c>
      <c r="N10" s="18">
        <v>0</v>
      </c>
      <c r="O10" s="18"/>
      <c r="P10" s="18">
        <f t="shared" ref="P10:P29" si="14">IF($R$1="ET",$S$1,0)</f>
        <v>0</v>
      </c>
      <c r="Q10" s="18">
        <f t="shared" si="7"/>
        <v>0</v>
      </c>
      <c r="R10" s="18">
        <f t="shared" si="8"/>
        <v>0</v>
      </c>
      <c r="S10" s="18">
        <f t="shared" si="9"/>
        <v>771142.92</v>
      </c>
      <c r="U10" s="17">
        <f t="shared" si="11"/>
        <v>3.4021910000000002E-3</v>
      </c>
    </row>
    <row r="11" spans="1:21" x14ac:dyDescent="0.25">
      <c r="A11" s="19">
        <f t="shared" si="10"/>
        <v>7</v>
      </c>
      <c r="B11" s="20">
        <v>42972</v>
      </c>
      <c r="C11" s="19" t="s">
        <v>5</v>
      </c>
      <c r="D11" s="19" t="s">
        <v>5</v>
      </c>
      <c r="E11" s="19" t="s">
        <v>5</v>
      </c>
      <c r="F11" s="21">
        <f t="shared" si="0"/>
        <v>771142.92</v>
      </c>
      <c r="G11" s="22">
        <f t="shared" si="1"/>
        <v>0.1</v>
      </c>
      <c r="H11" s="23">
        <f t="shared" si="2"/>
        <v>31</v>
      </c>
      <c r="I11" s="18">
        <f t="shared" si="12"/>
        <v>6549.4364213690824</v>
      </c>
      <c r="J11" s="18">
        <f t="shared" si="3"/>
        <v>6549.44</v>
      </c>
      <c r="K11" s="18">
        <f t="shared" si="4"/>
        <v>6549.44</v>
      </c>
      <c r="L11" s="18">
        <f t="shared" si="5"/>
        <v>39773.46</v>
      </c>
      <c r="M11" s="18">
        <f>M5</f>
        <v>46322.9</v>
      </c>
      <c r="N11" s="18">
        <v>0</v>
      </c>
      <c r="O11" s="18"/>
      <c r="P11" s="18">
        <f t="shared" si="14"/>
        <v>0</v>
      </c>
      <c r="Q11" s="18">
        <f t="shared" si="7"/>
        <v>0</v>
      </c>
      <c r="R11" s="18">
        <f t="shared" si="8"/>
        <v>0</v>
      </c>
      <c r="S11" s="18">
        <f t="shared" si="9"/>
        <v>731369.46000000008</v>
      </c>
      <c r="U11" s="17">
        <f t="shared" si="11"/>
        <v>-3.5786310000000001E-3</v>
      </c>
    </row>
    <row r="12" spans="1:21" x14ac:dyDescent="0.25">
      <c r="A12" s="40">
        <f t="shared" si="10"/>
        <v>8</v>
      </c>
      <c r="B12" s="41">
        <v>43003</v>
      </c>
      <c r="C12" s="40" t="s">
        <v>5</v>
      </c>
      <c r="D12" s="40" t="s">
        <v>5</v>
      </c>
      <c r="E12" s="40" t="s">
        <v>5</v>
      </c>
      <c r="F12" s="42">
        <f t="shared" si="0"/>
        <v>731369.46000000008</v>
      </c>
      <c r="G12" s="43">
        <v>0.12</v>
      </c>
      <c r="H12" s="23">
        <f t="shared" si="2"/>
        <v>31</v>
      </c>
      <c r="I12" s="18">
        <f t="shared" si="12"/>
        <v>6211.6274515059877</v>
      </c>
      <c r="J12" s="18">
        <f t="shared" si="3"/>
        <v>6211.63</v>
      </c>
      <c r="K12" s="18">
        <f t="shared" si="4"/>
        <v>6211.63</v>
      </c>
      <c r="L12" s="18">
        <f t="shared" si="5"/>
        <v>40111.270000000004</v>
      </c>
      <c r="M12" s="18">
        <f t="shared" si="13"/>
        <v>46322.9</v>
      </c>
      <c r="N12" s="18">
        <v>0</v>
      </c>
      <c r="O12" s="18"/>
      <c r="P12" s="18">
        <f t="shared" si="14"/>
        <v>0</v>
      </c>
      <c r="Q12" s="18">
        <f t="shared" si="7"/>
        <v>0</v>
      </c>
      <c r="R12" s="18">
        <f t="shared" si="8"/>
        <v>0</v>
      </c>
      <c r="S12" s="18">
        <f t="shared" si="9"/>
        <v>691258.19000000006</v>
      </c>
      <c r="U12" s="17">
        <f t="shared" si="11"/>
        <v>-2.5484940000000001E-3</v>
      </c>
    </row>
    <row r="13" spans="1:21" x14ac:dyDescent="0.25">
      <c r="A13" s="40">
        <f>A12+1</f>
        <v>9</v>
      </c>
      <c r="B13" s="41">
        <v>43033</v>
      </c>
      <c r="C13" s="40" t="s">
        <v>5</v>
      </c>
      <c r="D13" s="40" t="s">
        <v>5</v>
      </c>
      <c r="E13" s="40" t="s">
        <v>5</v>
      </c>
      <c r="F13" s="42">
        <f>S12</f>
        <v>691258.19000000006</v>
      </c>
      <c r="G13" s="43">
        <f>G12</f>
        <v>0.12</v>
      </c>
      <c r="H13" s="23">
        <f>IF($G$1="PD",(360*(YEAR(B13)-YEAR(B12)))+(30*(MONTH(B13)-MONTH(B12)))+(DAY(B13)-DAY(B12)),B13-B12)</f>
        <v>30</v>
      </c>
      <c r="I13" s="18">
        <f>(F13*G12*H13/365)+U12</f>
        <v>6817.886448766275</v>
      </c>
      <c r="J13" s="18">
        <f t="shared" si="3"/>
        <v>6817.89</v>
      </c>
      <c r="K13" s="18">
        <f>IF(M13&gt;(J13+Q12-R12),(J13+Q12-R12),M13)</f>
        <v>6817.89</v>
      </c>
      <c r="L13" s="18">
        <f t="shared" si="5"/>
        <v>39505.01</v>
      </c>
      <c r="M13" s="18">
        <f>M12</f>
        <v>46322.9</v>
      </c>
      <c r="N13" s="18">
        <v>0</v>
      </c>
      <c r="O13" s="18"/>
      <c r="P13" s="18">
        <f t="shared" si="14"/>
        <v>0</v>
      </c>
      <c r="Q13" s="18">
        <f>Q12-R12+J13-K13</f>
        <v>0</v>
      </c>
      <c r="R13" s="18">
        <f t="shared" si="8"/>
        <v>0</v>
      </c>
      <c r="S13" s="18">
        <f>S12-L13+N13+R13-O13</f>
        <v>651753.18000000005</v>
      </c>
      <c r="U13" s="17">
        <f t="shared" si="11"/>
        <v>-3.5512339999999999E-3</v>
      </c>
    </row>
    <row r="14" spans="1:21" x14ac:dyDescent="0.25">
      <c r="A14" s="40">
        <f t="shared" si="10"/>
        <v>10</v>
      </c>
      <c r="B14" s="41">
        <v>43064</v>
      </c>
      <c r="C14" s="40" t="s">
        <v>5</v>
      </c>
      <c r="D14" s="40" t="s">
        <v>5</v>
      </c>
      <c r="E14" s="40" t="s">
        <v>5</v>
      </c>
      <c r="F14" s="42">
        <f t="shared" si="0"/>
        <v>651753.18000000005</v>
      </c>
      <c r="G14" s="43">
        <f>G13</f>
        <v>0.12</v>
      </c>
      <c r="H14" s="23">
        <f t="shared" si="2"/>
        <v>31</v>
      </c>
      <c r="I14" s="18">
        <f t="shared" si="12"/>
        <v>6642.522009313946</v>
      </c>
      <c r="J14" s="18">
        <f t="shared" si="3"/>
        <v>6642.52</v>
      </c>
      <c r="K14" s="18">
        <f t="shared" si="4"/>
        <v>6642.52</v>
      </c>
      <c r="L14" s="18">
        <f t="shared" si="5"/>
        <v>39680.380000000005</v>
      </c>
      <c r="M14" s="18">
        <f t="shared" si="13"/>
        <v>46322.9</v>
      </c>
      <c r="N14" s="18">
        <v>0</v>
      </c>
      <c r="O14" s="18"/>
      <c r="P14" s="18">
        <f t="shared" si="14"/>
        <v>0</v>
      </c>
      <c r="Q14" s="18">
        <f t="shared" si="7"/>
        <v>0</v>
      </c>
      <c r="R14" s="18">
        <f t="shared" si="8"/>
        <v>0</v>
      </c>
      <c r="S14" s="18">
        <f t="shared" si="9"/>
        <v>612072.80000000005</v>
      </c>
      <c r="U14" s="17">
        <f t="shared" si="11"/>
        <v>2.0093139999999999E-3</v>
      </c>
    </row>
    <row r="15" spans="1:21" x14ac:dyDescent="0.25">
      <c r="A15" s="40">
        <f t="shared" si="10"/>
        <v>11</v>
      </c>
      <c r="B15" s="41">
        <v>43094</v>
      </c>
      <c r="C15" s="40" t="s">
        <v>5</v>
      </c>
      <c r="D15" s="40" t="s">
        <v>5</v>
      </c>
      <c r="E15" s="40" t="s">
        <v>5</v>
      </c>
      <c r="F15" s="42">
        <f t="shared" si="0"/>
        <v>612072.80000000005</v>
      </c>
      <c r="G15" s="43">
        <f t="shared" ref="G15" si="15">G14</f>
        <v>0.12</v>
      </c>
      <c r="H15" s="23">
        <f t="shared" si="2"/>
        <v>30</v>
      </c>
      <c r="I15" s="18">
        <f t="shared" si="12"/>
        <v>6036.8844202729042</v>
      </c>
      <c r="J15" s="18">
        <f t="shared" si="3"/>
        <v>6036.88</v>
      </c>
      <c r="K15" s="18">
        <f t="shared" si="4"/>
        <v>6036.88</v>
      </c>
      <c r="L15" s="18">
        <f t="shared" si="5"/>
        <v>40286.020000000004</v>
      </c>
      <c r="M15" s="18">
        <f t="shared" si="13"/>
        <v>46322.9</v>
      </c>
      <c r="N15" s="18">
        <v>0</v>
      </c>
      <c r="O15" s="18"/>
      <c r="P15" s="18">
        <f t="shared" si="14"/>
        <v>0</v>
      </c>
      <c r="Q15" s="18">
        <f t="shared" si="7"/>
        <v>0</v>
      </c>
      <c r="R15" s="18">
        <f t="shared" si="8"/>
        <v>0</v>
      </c>
      <c r="S15" s="18">
        <f t="shared" si="9"/>
        <v>571786.78</v>
      </c>
      <c r="U15" s="17">
        <f t="shared" si="11"/>
        <v>4.4202729999999997E-3</v>
      </c>
    </row>
    <row r="16" spans="1:21" x14ac:dyDescent="0.25">
      <c r="A16" s="44"/>
      <c r="B16" s="45">
        <v>43104</v>
      </c>
      <c r="C16" s="44" t="s">
        <v>11</v>
      </c>
      <c r="D16" s="44" t="s">
        <v>11</v>
      </c>
      <c r="E16" s="44" t="s">
        <v>11</v>
      </c>
      <c r="F16" s="46">
        <f t="shared" ref="F16" si="16">S15</f>
        <v>571786.78</v>
      </c>
      <c r="G16" s="47">
        <f>G11</f>
        <v>0.1</v>
      </c>
      <c r="H16" s="23">
        <f t="shared" ref="H16:H17" si="17">IF($G$1="PD",(360*(YEAR(B16)-YEAR(B15)))+(30*(MONTH(B16)-MONTH(B15)))+(DAY(B16)-DAY(B15)),B16-B15)</f>
        <v>10</v>
      </c>
      <c r="I16" s="18">
        <f t="shared" ref="I16:I17" si="18">(F16*G15*H16/365)+U15</f>
        <v>1879.8513682182054</v>
      </c>
      <c r="J16" s="18">
        <f t="shared" ref="J16:J17" si="19">ROUND(I16,2)</f>
        <v>1879.85</v>
      </c>
      <c r="K16" s="18">
        <f t="shared" ref="K16:K17" si="20">IF(M16&gt;(J16+Q15-R15),(J16+Q15-R15),M16)</f>
        <v>0</v>
      </c>
      <c r="L16" s="18">
        <f t="shared" ref="L16:L17" si="21">M16-K16</f>
        <v>0</v>
      </c>
      <c r="M16" s="18">
        <v>0</v>
      </c>
      <c r="N16" s="18">
        <v>0</v>
      </c>
      <c r="O16" s="18"/>
      <c r="P16" s="18">
        <f t="shared" si="14"/>
        <v>0</v>
      </c>
      <c r="Q16" s="18">
        <f t="shared" ref="Q16:Q17" si="22">Q15-R15+J16-K16</f>
        <v>1879.85</v>
      </c>
      <c r="R16" s="18">
        <f t="shared" ref="R16:R17" si="23">IF(C16="Y",Q16,0)</f>
        <v>0</v>
      </c>
      <c r="S16" s="18">
        <f t="shared" ref="S16:S17" si="24">S15-L16+N16+R16-O16</f>
        <v>571786.78</v>
      </c>
      <c r="U16" s="17">
        <f t="shared" si="11"/>
        <v>1.368218E-3</v>
      </c>
    </row>
    <row r="17" spans="1:21" x14ac:dyDescent="0.25">
      <c r="A17" s="19">
        <f>A15+1</f>
        <v>12</v>
      </c>
      <c r="B17" s="20">
        <v>43125</v>
      </c>
      <c r="C17" s="19" t="s">
        <v>5</v>
      </c>
      <c r="D17" s="19" t="s">
        <v>5</v>
      </c>
      <c r="E17" s="19" t="s">
        <v>5</v>
      </c>
      <c r="F17" s="21">
        <f>S15</f>
        <v>571786.78</v>
      </c>
      <c r="G17" s="22">
        <f>G16</f>
        <v>0.1</v>
      </c>
      <c r="H17" s="35">
        <f t="shared" si="17"/>
        <v>21</v>
      </c>
      <c r="I17" s="36">
        <f t="shared" si="18"/>
        <v>3289.73352712211</v>
      </c>
      <c r="J17" s="36">
        <f t="shared" si="19"/>
        <v>3289.73</v>
      </c>
      <c r="K17" s="36">
        <f t="shared" si="20"/>
        <v>5169.58</v>
      </c>
      <c r="L17" s="36">
        <f t="shared" si="21"/>
        <v>41445.699999999997</v>
      </c>
      <c r="M17" s="36">
        <v>46615.28</v>
      </c>
      <c r="N17" s="36">
        <v>0</v>
      </c>
      <c r="O17" s="36"/>
      <c r="P17" s="36">
        <f t="shared" si="14"/>
        <v>0</v>
      </c>
      <c r="Q17" s="36">
        <f t="shared" si="22"/>
        <v>0</v>
      </c>
      <c r="R17" s="36">
        <f t="shared" si="23"/>
        <v>0</v>
      </c>
      <c r="S17" s="36">
        <f t="shared" si="24"/>
        <v>530341.08000000007</v>
      </c>
      <c r="U17" s="17">
        <f t="shared" si="11"/>
        <v>3.5271220000000002E-3</v>
      </c>
    </row>
    <row r="18" spans="1:21" x14ac:dyDescent="0.25">
      <c r="A18" s="19">
        <f t="shared" si="10"/>
        <v>13</v>
      </c>
      <c r="B18" s="20">
        <v>43156</v>
      </c>
      <c r="C18" s="19" t="s">
        <v>5</v>
      </c>
      <c r="D18" s="19" t="s">
        <v>5</v>
      </c>
      <c r="E18" s="19" t="s">
        <v>5</v>
      </c>
      <c r="F18" s="21">
        <f t="shared" si="0"/>
        <v>530341.08000000007</v>
      </c>
      <c r="G18" s="22">
        <f t="shared" si="1"/>
        <v>0.1</v>
      </c>
      <c r="H18" s="35">
        <f t="shared" si="2"/>
        <v>31</v>
      </c>
      <c r="I18" s="36">
        <f t="shared" si="12"/>
        <v>4504.270233971316</v>
      </c>
      <c r="J18" s="36">
        <f t="shared" si="3"/>
        <v>4504.2700000000004</v>
      </c>
      <c r="K18" s="36">
        <f t="shared" si="4"/>
        <v>4504.2700000000004</v>
      </c>
      <c r="L18" s="36">
        <f t="shared" si="5"/>
        <v>42111.009999999995</v>
      </c>
      <c r="M18" s="36">
        <f>M17</f>
        <v>46615.28</v>
      </c>
      <c r="N18" s="36">
        <v>0</v>
      </c>
      <c r="O18" s="36"/>
      <c r="P18" s="36">
        <f t="shared" si="14"/>
        <v>0</v>
      </c>
      <c r="Q18" s="36">
        <f t="shared" si="7"/>
        <v>0</v>
      </c>
      <c r="R18" s="36">
        <f t="shared" si="8"/>
        <v>0</v>
      </c>
      <c r="S18" s="36">
        <f t="shared" si="9"/>
        <v>488230.07000000007</v>
      </c>
      <c r="U18" s="17">
        <f t="shared" si="11"/>
        <v>2.33971E-4</v>
      </c>
    </row>
    <row r="19" spans="1:21" x14ac:dyDescent="0.25">
      <c r="A19" s="19">
        <f t="shared" si="10"/>
        <v>14</v>
      </c>
      <c r="B19" s="20">
        <v>43184</v>
      </c>
      <c r="C19" s="19" t="s">
        <v>5</v>
      </c>
      <c r="D19" s="19" t="s">
        <v>5</v>
      </c>
      <c r="E19" s="19" t="s">
        <v>5</v>
      </c>
      <c r="F19" s="21">
        <f t="shared" si="0"/>
        <v>488230.07000000007</v>
      </c>
      <c r="G19" s="22">
        <f t="shared" si="1"/>
        <v>0.1</v>
      </c>
      <c r="H19" s="35">
        <f t="shared" si="2"/>
        <v>28</v>
      </c>
      <c r="I19" s="36">
        <f t="shared" si="12"/>
        <v>3745.3267983545629</v>
      </c>
      <c r="J19" s="36">
        <f t="shared" si="3"/>
        <v>3745.33</v>
      </c>
      <c r="K19" s="36">
        <f t="shared" si="4"/>
        <v>3745.33</v>
      </c>
      <c r="L19" s="36">
        <f t="shared" si="5"/>
        <v>42869.95</v>
      </c>
      <c r="M19" s="36">
        <f t="shared" si="13"/>
        <v>46615.28</v>
      </c>
      <c r="N19" s="36">
        <v>0</v>
      </c>
      <c r="O19" s="36"/>
      <c r="P19" s="36">
        <f t="shared" si="14"/>
        <v>0</v>
      </c>
      <c r="Q19" s="36">
        <f t="shared" si="7"/>
        <v>0</v>
      </c>
      <c r="R19" s="36">
        <f t="shared" si="8"/>
        <v>0</v>
      </c>
      <c r="S19" s="36">
        <f t="shared" si="9"/>
        <v>445360.12000000005</v>
      </c>
      <c r="U19" s="17">
        <f t="shared" si="11"/>
        <v>-3.2016449999999999E-3</v>
      </c>
    </row>
    <row r="20" spans="1:21" x14ac:dyDescent="0.25">
      <c r="A20" s="19">
        <f t="shared" si="10"/>
        <v>15</v>
      </c>
      <c r="B20" s="20">
        <v>43215</v>
      </c>
      <c r="C20" s="19" t="s">
        <v>5</v>
      </c>
      <c r="D20" s="19" t="s">
        <v>5</v>
      </c>
      <c r="E20" s="19" t="s">
        <v>5</v>
      </c>
      <c r="F20" s="21">
        <f t="shared" si="0"/>
        <v>445360.12000000005</v>
      </c>
      <c r="G20" s="22">
        <f t="shared" si="1"/>
        <v>0.1</v>
      </c>
      <c r="H20" s="35">
        <f t="shared" si="2"/>
        <v>31</v>
      </c>
      <c r="I20" s="36">
        <f t="shared" si="12"/>
        <v>3782.5074065741787</v>
      </c>
      <c r="J20" s="36">
        <f t="shared" si="3"/>
        <v>3782.51</v>
      </c>
      <c r="K20" s="36">
        <f t="shared" si="4"/>
        <v>3782.51</v>
      </c>
      <c r="L20" s="36">
        <f t="shared" si="5"/>
        <v>42832.77</v>
      </c>
      <c r="M20" s="36">
        <f t="shared" si="13"/>
        <v>46615.28</v>
      </c>
      <c r="N20" s="36">
        <v>0</v>
      </c>
      <c r="O20" s="36"/>
      <c r="P20" s="36">
        <f t="shared" si="14"/>
        <v>0</v>
      </c>
      <c r="Q20" s="36">
        <f t="shared" si="7"/>
        <v>0</v>
      </c>
      <c r="R20" s="36">
        <f t="shared" si="8"/>
        <v>0</v>
      </c>
      <c r="S20" s="36">
        <f t="shared" si="9"/>
        <v>402527.35000000003</v>
      </c>
      <c r="U20" s="17">
        <f t="shared" si="11"/>
        <v>-2.5934259999999998E-3</v>
      </c>
    </row>
    <row r="21" spans="1:21" x14ac:dyDescent="0.25">
      <c r="A21" s="19">
        <f t="shared" si="10"/>
        <v>16</v>
      </c>
      <c r="B21" s="20">
        <v>43245</v>
      </c>
      <c r="C21" s="19" t="s">
        <v>5</v>
      </c>
      <c r="D21" s="19" t="s">
        <v>5</v>
      </c>
      <c r="E21" s="19" t="s">
        <v>5</v>
      </c>
      <c r="F21" s="21">
        <f t="shared" si="0"/>
        <v>402527.35000000003</v>
      </c>
      <c r="G21" s="22">
        <f t="shared" si="1"/>
        <v>0.1</v>
      </c>
      <c r="H21" s="35">
        <f t="shared" si="2"/>
        <v>30</v>
      </c>
      <c r="I21" s="36">
        <f t="shared" si="12"/>
        <v>3308.4413791767402</v>
      </c>
      <c r="J21" s="36">
        <f t="shared" si="3"/>
        <v>3308.44</v>
      </c>
      <c r="K21" s="36">
        <f t="shared" si="4"/>
        <v>3308.44</v>
      </c>
      <c r="L21" s="36">
        <f t="shared" si="5"/>
        <v>43306.84</v>
      </c>
      <c r="M21" s="36">
        <f t="shared" si="13"/>
        <v>46615.28</v>
      </c>
      <c r="N21" s="36">
        <v>0</v>
      </c>
      <c r="O21" s="36"/>
      <c r="P21" s="36">
        <f t="shared" si="14"/>
        <v>0</v>
      </c>
      <c r="Q21" s="36">
        <f t="shared" si="7"/>
        <v>0</v>
      </c>
      <c r="R21" s="36">
        <f t="shared" si="8"/>
        <v>0</v>
      </c>
      <c r="S21" s="36">
        <f t="shared" si="9"/>
        <v>359220.51</v>
      </c>
      <c r="U21" s="17">
        <f t="shared" si="11"/>
        <v>1.3791770000000001E-3</v>
      </c>
    </row>
    <row r="22" spans="1:21" x14ac:dyDescent="0.25">
      <c r="A22" s="19">
        <f t="shared" si="10"/>
        <v>17</v>
      </c>
      <c r="B22" s="20">
        <v>43276</v>
      </c>
      <c r="C22" s="19" t="s">
        <v>5</v>
      </c>
      <c r="D22" s="19" t="s">
        <v>5</v>
      </c>
      <c r="E22" s="19" t="s">
        <v>5</v>
      </c>
      <c r="F22" s="21">
        <f t="shared" si="0"/>
        <v>359220.51</v>
      </c>
      <c r="G22" s="22">
        <f t="shared" si="1"/>
        <v>0.1</v>
      </c>
      <c r="H22" s="35">
        <f t="shared" si="2"/>
        <v>31</v>
      </c>
      <c r="I22" s="36">
        <f t="shared" si="12"/>
        <v>3050.9152997249453</v>
      </c>
      <c r="J22" s="36">
        <f t="shared" si="3"/>
        <v>3050.92</v>
      </c>
      <c r="K22" s="36">
        <f t="shared" si="4"/>
        <v>3050.92</v>
      </c>
      <c r="L22" s="36">
        <f t="shared" si="5"/>
        <v>43564.36</v>
      </c>
      <c r="M22" s="36">
        <f t="shared" si="13"/>
        <v>46615.28</v>
      </c>
      <c r="N22" s="36">
        <v>0</v>
      </c>
      <c r="O22" s="36"/>
      <c r="P22" s="36">
        <f t="shared" si="14"/>
        <v>0</v>
      </c>
      <c r="Q22" s="36">
        <f t="shared" si="7"/>
        <v>0</v>
      </c>
      <c r="R22" s="36">
        <f t="shared" si="8"/>
        <v>0</v>
      </c>
      <c r="S22" s="36">
        <f t="shared" si="9"/>
        <v>315656.15000000002</v>
      </c>
      <c r="U22" s="17">
        <f t="shared" si="11"/>
        <v>-4.7002750000000003E-3</v>
      </c>
    </row>
    <row r="23" spans="1:21" x14ac:dyDescent="0.25">
      <c r="A23" s="19">
        <f t="shared" si="10"/>
        <v>18</v>
      </c>
      <c r="B23" s="20">
        <v>43306</v>
      </c>
      <c r="C23" s="19" t="s">
        <v>5</v>
      </c>
      <c r="D23" s="19" t="s">
        <v>5</v>
      </c>
      <c r="E23" s="19" t="s">
        <v>5</v>
      </c>
      <c r="F23" s="21">
        <f t="shared" si="0"/>
        <v>315656.15000000002</v>
      </c>
      <c r="G23" s="22">
        <f t="shared" si="1"/>
        <v>0.1</v>
      </c>
      <c r="H23" s="35">
        <f t="shared" si="2"/>
        <v>30</v>
      </c>
      <c r="I23" s="36">
        <f t="shared" si="12"/>
        <v>2594.429409314042</v>
      </c>
      <c r="J23" s="36">
        <f t="shared" si="3"/>
        <v>2594.4299999999998</v>
      </c>
      <c r="K23" s="36">
        <f t="shared" si="4"/>
        <v>2594.4299999999998</v>
      </c>
      <c r="L23" s="36">
        <f t="shared" si="5"/>
        <v>44020.85</v>
      </c>
      <c r="M23" s="36">
        <f t="shared" si="13"/>
        <v>46615.28</v>
      </c>
      <c r="N23" s="36">
        <v>0</v>
      </c>
      <c r="O23" s="36"/>
      <c r="P23" s="36">
        <f t="shared" si="14"/>
        <v>0</v>
      </c>
      <c r="Q23" s="36">
        <f t="shared" si="7"/>
        <v>0</v>
      </c>
      <c r="R23" s="36">
        <f t="shared" si="8"/>
        <v>0</v>
      </c>
      <c r="S23" s="36">
        <f t="shared" si="9"/>
        <v>271635.30000000005</v>
      </c>
      <c r="U23" s="17">
        <f t="shared" si="11"/>
        <v>-5.9068599999999999E-4</v>
      </c>
    </row>
    <row r="24" spans="1:21" x14ac:dyDescent="0.25">
      <c r="A24" s="19">
        <f t="shared" si="10"/>
        <v>19</v>
      </c>
      <c r="B24" s="20">
        <v>43337</v>
      </c>
      <c r="C24" s="19" t="s">
        <v>5</v>
      </c>
      <c r="D24" s="19" t="s">
        <v>5</v>
      </c>
      <c r="E24" s="19" t="s">
        <v>5</v>
      </c>
      <c r="F24" s="21">
        <f t="shared" si="0"/>
        <v>271635.30000000005</v>
      </c>
      <c r="G24" s="22">
        <f t="shared" si="1"/>
        <v>0.1</v>
      </c>
      <c r="H24" s="35">
        <f t="shared" si="2"/>
        <v>31</v>
      </c>
      <c r="I24" s="36">
        <f t="shared" si="12"/>
        <v>2307.0389435605757</v>
      </c>
      <c r="J24" s="36">
        <f t="shared" si="3"/>
        <v>2307.04</v>
      </c>
      <c r="K24" s="36">
        <f t="shared" si="4"/>
        <v>2307.04</v>
      </c>
      <c r="L24" s="36">
        <f t="shared" si="5"/>
        <v>44308.24</v>
      </c>
      <c r="M24" s="36">
        <f t="shared" si="13"/>
        <v>46615.28</v>
      </c>
      <c r="N24" s="36">
        <v>0</v>
      </c>
      <c r="O24" s="36"/>
      <c r="P24" s="36">
        <f t="shared" si="14"/>
        <v>0</v>
      </c>
      <c r="Q24" s="36">
        <f t="shared" si="7"/>
        <v>0</v>
      </c>
      <c r="R24" s="36">
        <f t="shared" si="8"/>
        <v>0</v>
      </c>
      <c r="S24" s="36">
        <f t="shared" si="9"/>
        <v>227327.06000000006</v>
      </c>
      <c r="U24" s="17">
        <f t="shared" si="11"/>
        <v>-1.0564389999999999E-3</v>
      </c>
    </row>
    <row r="25" spans="1:21" x14ac:dyDescent="0.25">
      <c r="A25" s="19">
        <f t="shared" si="10"/>
        <v>20</v>
      </c>
      <c r="B25" s="20">
        <v>43368</v>
      </c>
      <c r="C25" s="19" t="s">
        <v>5</v>
      </c>
      <c r="D25" s="19" t="s">
        <v>5</v>
      </c>
      <c r="E25" s="19" t="s">
        <v>5</v>
      </c>
      <c r="F25" s="21">
        <f t="shared" si="0"/>
        <v>227327.06000000006</v>
      </c>
      <c r="G25" s="22">
        <f t="shared" si="1"/>
        <v>0.1</v>
      </c>
      <c r="H25" s="35">
        <f t="shared" si="2"/>
        <v>31</v>
      </c>
      <c r="I25" s="36">
        <f t="shared" si="12"/>
        <v>1930.7219189034663</v>
      </c>
      <c r="J25" s="36">
        <f t="shared" si="3"/>
        <v>1930.72</v>
      </c>
      <c r="K25" s="36">
        <f t="shared" si="4"/>
        <v>1930.72</v>
      </c>
      <c r="L25" s="36">
        <f t="shared" si="5"/>
        <v>44684.56</v>
      </c>
      <c r="M25" s="36">
        <f t="shared" si="13"/>
        <v>46615.28</v>
      </c>
      <c r="N25" s="36">
        <v>0</v>
      </c>
      <c r="O25" s="36"/>
      <c r="P25" s="36">
        <f t="shared" si="14"/>
        <v>0</v>
      </c>
      <c r="Q25" s="36">
        <f t="shared" si="7"/>
        <v>0</v>
      </c>
      <c r="R25" s="36">
        <f t="shared" si="8"/>
        <v>0</v>
      </c>
      <c r="S25" s="36">
        <f t="shared" si="9"/>
        <v>182642.50000000006</v>
      </c>
      <c r="U25" s="17">
        <f t="shared" si="11"/>
        <v>1.918903E-3</v>
      </c>
    </row>
    <row r="26" spans="1:21" x14ac:dyDescent="0.25">
      <c r="A26" s="19">
        <f t="shared" si="10"/>
        <v>21</v>
      </c>
      <c r="B26" s="20">
        <v>43398</v>
      </c>
      <c r="C26" s="19" t="s">
        <v>5</v>
      </c>
      <c r="D26" s="19" t="s">
        <v>5</v>
      </c>
      <c r="E26" s="19" t="s">
        <v>5</v>
      </c>
      <c r="F26" s="21">
        <f t="shared" si="0"/>
        <v>182642.50000000006</v>
      </c>
      <c r="G26" s="22">
        <f t="shared" si="1"/>
        <v>0.1</v>
      </c>
      <c r="H26" s="35">
        <f t="shared" si="2"/>
        <v>30</v>
      </c>
      <c r="I26" s="36">
        <f t="shared" si="12"/>
        <v>1501.173151779713</v>
      </c>
      <c r="J26" s="36">
        <f t="shared" si="3"/>
        <v>1501.17</v>
      </c>
      <c r="K26" s="36">
        <f t="shared" si="4"/>
        <v>1501.17</v>
      </c>
      <c r="L26" s="36">
        <f t="shared" si="5"/>
        <v>45114.11</v>
      </c>
      <c r="M26" s="36">
        <f t="shared" si="13"/>
        <v>46615.28</v>
      </c>
      <c r="N26" s="36">
        <v>0</v>
      </c>
      <c r="O26" s="36"/>
      <c r="P26" s="36">
        <f t="shared" si="14"/>
        <v>0</v>
      </c>
      <c r="Q26" s="36">
        <f t="shared" si="7"/>
        <v>0</v>
      </c>
      <c r="R26" s="36">
        <f t="shared" si="8"/>
        <v>0</v>
      </c>
      <c r="S26" s="36">
        <f t="shared" si="9"/>
        <v>137528.39000000007</v>
      </c>
      <c r="U26" s="17">
        <f t="shared" si="11"/>
        <v>3.1517799999999999E-3</v>
      </c>
    </row>
    <row r="27" spans="1:21" x14ac:dyDescent="0.25">
      <c r="A27" s="19">
        <f t="shared" si="10"/>
        <v>22</v>
      </c>
      <c r="B27" s="20">
        <v>43429</v>
      </c>
      <c r="C27" s="19" t="s">
        <v>5</v>
      </c>
      <c r="D27" s="19" t="s">
        <v>5</v>
      </c>
      <c r="E27" s="19" t="s">
        <v>5</v>
      </c>
      <c r="F27" s="21">
        <f t="shared" si="0"/>
        <v>137528.39000000007</v>
      </c>
      <c r="G27" s="22">
        <f t="shared" si="1"/>
        <v>0.1</v>
      </c>
      <c r="H27" s="35">
        <f t="shared" si="2"/>
        <v>31</v>
      </c>
      <c r="I27" s="36">
        <f t="shared" si="12"/>
        <v>1168.052491506028</v>
      </c>
      <c r="J27" s="36">
        <f t="shared" si="3"/>
        <v>1168.05</v>
      </c>
      <c r="K27" s="36">
        <f t="shared" si="4"/>
        <v>1168.05</v>
      </c>
      <c r="L27" s="36">
        <f t="shared" si="5"/>
        <v>45447.229999999996</v>
      </c>
      <c r="M27" s="36">
        <f t="shared" si="13"/>
        <v>46615.28</v>
      </c>
      <c r="N27" s="36">
        <v>0</v>
      </c>
      <c r="O27" s="36"/>
      <c r="P27" s="36">
        <f t="shared" si="14"/>
        <v>0</v>
      </c>
      <c r="Q27" s="36">
        <f t="shared" si="7"/>
        <v>0</v>
      </c>
      <c r="R27" s="36">
        <f t="shared" si="8"/>
        <v>0</v>
      </c>
      <c r="S27" s="36">
        <f t="shared" si="9"/>
        <v>92081.160000000076</v>
      </c>
      <c r="U27" s="17">
        <f t="shared" si="11"/>
        <v>2.4915060000000001E-3</v>
      </c>
    </row>
    <row r="28" spans="1:21" x14ac:dyDescent="0.25">
      <c r="A28" s="19">
        <f t="shared" si="10"/>
        <v>23</v>
      </c>
      <c r="B28" s="20">
        <v>43459</v>
      </c>
      <c r="C28" s="19" t="s">
        <v>5</v>
      </c>
      <c r="D28" s="19" t="s">
        <v>5</v>
      </c>
      <c r="E28" s="19" t="s">
        <v>5</v>
      </c>
      <c r="F28" s="21">
        <f t="shared" si="0"/>
        <v>92081.160000000076</v>
      </c>
      <c r="G28" s="22">
        <f t="shared" si="1"/>
        <v>0.1</v>
      </c>
      <c r="H28" s="35">
        <f t="shared" si="2"/>
        <v>30</v>
      </c>
      <c r="I28" s="36">
        <f t="shared" si="12"/>
        <v>756.83394356079509</v>
      </c>
      <c r="J28" s="36">
        <f t="shared" si="3"/>
        <v>756.83</v>
      </c>
      <c r="K28" s="36">
        <f t="shared" si="4"/>
        <v>756.83</v>
      </c>
      <c r="L28" s="36">
        <f t="shared" si="5"/>
        <v>45858.45</v>
      </c>
      <c r="M28" s="36">
        <f t="shared" si="13"/>
        <v>46615.28</v>
      </c>
      <c r="N28" s="36">
        <v>0</v>
      </c>
      <c r="O28" s="36"/>
      <c r="P28" s="36">
        <f t="shared" si="14"/>
        <v>0</v>
      </c>
      <c r="Q28" s="36">
        <f t="shared" si="7"/>
        <v>0</v>
      </c>
      <c r="R28" s="36">
        <f t="shared" si="8"/>
        <v>0</v>
      </c>
      <c r="S28" s="36">
        <f t="shared" si="9"/>
        <v>46222.710000000079</v>
      </c>
      <c r="U28" s="17">
        <f t="shared" si="11"/>
        <v>3.9435609999999999E-3</v>
      </c>
    </row>
    <row r="29" spans="1:21" x14ac:dyDescent="0.25">
      <c r="A29" s="19">
        <f t="shared" si="10"/>
        <v>24</v>
      </c>
      <c r="B29" s="20">
        <v>43490</v>
      </c>
      <c r="C29" s="19" t="s">
        <v>5</v>
      </c>
      <c r="D29" s="19" t="s">
        <v>5</v>
      </c>
      <c r="E29" s="19" t="s">
        <v>5</v>
      </c>
      <c r="F29" s="21">
        <f t="shared" si="0"/>
        <v>46222.710000000079</v>
      </c>
      <c r="G29" s="22">
        <f t="shared" si="1"/>
        <v>0.1</v>
      </c>
      <c r="H29" s="35">
        <f t="shared" si="2"/>
        <v>31</v>
      </c>
      <c r="I29" s="36">
        <f t="shared" si="12"/>
        <v>392.58038465689111</v>
      </c>
      <c r="J29" s="36">
        <f t="shared" si="3"/>
        <v>392.58</v>
      </c>
      <c r="K29" s="36">
        <f>J29+Q28-R28</f>
        <v>392.58</v>
      </c>
      <c r="L29" s="36">
        <f>S28</f>
        <v>46222.710000000079</v>
      </c>
      <c r="M29" s="36">
        <f>L29+K29</f>
        <v>46615.290000000081</v>
      </c>
      <c r="N29" s="36">
        <v>0</v>
      </c>
      <c r="O29" s="36"/>
      <c r="P29" s="36">
        <f t="shared" si="14"/>
        <v>0</v>
      </c>
      <c r="Q29" s="36">
        <f t="shared" si="7"/>
        <v>0</v>
      </c>
      <c r="R29" s="36">
        <f t="shared" si="8"/>
        <v>0</v>
      </c>
      <c r="S29" s="36">
        <f t="shared" si="9"/>
        <v>0</v>
      </c>
      <c r="U29" s="17">
        <f t="shared" si="11"/>
        <v>3.84657E-4</v>
      </c>
    </row>
    <row r="30" spans="1:21" x14ac:dyDescent="0.25">
      <c r="A30" s="14"/>
      <c r="B30" s="14"/>
      <c r="C30" s="14"/>
      <c r="D30" s="14"/>
      <c r="E30" s="14"/>
      <c r="F30" s="14"/>
      <c r="G30" s="14"/>
      <c r="H30" s="14"/>
      <c r="I30" s="15">
        <f>SUM(I3:I29)</f>
        <v>117917.87085312656</v>
      </c>
      <c r="J30" s="15"/>
      <c r="K30" s="15">
        <f>SUM(K3:K29)</f>
        <v>117917.87000000001</v>
      </c>
      <c r="L30" s="15">
        <f>SUM(L3:L29)</f>
        <v>1000000</v>
      </c>
      <c r="M30" s="15">
        <f>SUM(M3:M29)</f>
        <v>1117917.8700000003</v>
      </c>
      <c r="N30" s="14"/>
      <c r="O30" s="14"/>
      <c r="P30" s="15">
        <f>SUM(P3:P29)</f>
        <v>0</v>
      </c>
      <c r="Q30" s="14"/>
      <c r="R30" s="14"/>
      <c r="S30" s="14"/>
    </row>
    <row r="33" spans="13:13" x14ac:dyDescent="0.25">
      <c r="M33" s="5"/>
    </row>
  </sheetData>
  <dataValidations count="2">
    <dataValidation type="list" allowBlank="1" showInputMessage="1" showErrorMessage="1" sqref="G1">
      <formula1>"PD,AD"</formula1>
    </dataValidation>
    <dataValidation type="list" allowBlank="1" showInputMessage="1" showErrorMessage="1" sqref="R1">
      <formula1>"DD, PS, FI, ET, NI"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pane ySplit="2" topLeftCell="A3" activePane="bottomLeft" state="frozen"/>
      <selection pane="bottomLeft" activeCell="S23" sqref="S23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4.28515625" style="1" bestFit="1" customWidth="1"/>
    <col min="4" max="4" width="7" style="1" bestFit="1" customWidth="1"/>
    <col min="5" max="5" width="4.42578125" style="1" bestFit="1" customWidth="1"/>
    <col min="6" max="6" width="13.7109375" style="1" bestFit="1" customWidth="1"/>
    <col min="7" max="7" width="7.140625" style="1" bestFit="1" customWidth="1"/>
    <col min="8" max="8" width="5.140625" style="1" bestFit="1" customWidth="1"/>
    <col min="9" max="9" width="18" style="1" bestFit="1" customWidth="1"/>
    <col min="10" max="10" width="16.140625" style="1" bestFit="1" customWidth="1"/>
    <col min="11" max="11" width="13.28515625" style="1" bestFit="1" customWidth="1"/>
    <col min="12" max="12" width="13.42578125" style="1" bestFit="1" customWidth="1"/>
    <col min="13" max="13" width="13.28515625" style="1" bestFit="1" customWidth="1"/>
    <col min="14" max="14" width="13.5703125" style="1" bestFit="1" customWidth="1"/>
    <col min="15" max="15" width="11" style="1" bestFit="1" customWidth="1"/>
    <col min="16" max="16" width="11" style="1" customWidth="1"/>
    <col min="17" max="17" width="11.140625" style="1" bestFit="1" customWidth="1"/>
    <col min="18" max="18" width="11" style="1" bestFit="1" customWidth="1"/>
    <col min="19" max="19" width="12.5703125" style="1" bestFit="1" customWidth="1"/>
    <col min="20" max="20" width="9.140625" style="1"/>
    <col min="21" max="21" width="10.7109375" style="1" bestFit="1" customWidth="1"/>
    <col min="22" max="16384" width="9.140625" style="1"/>
  </cols>
  <sheetData>
    <row r="1" spans="1:21" x14ac:dyDescent="0.25">
      <c r="F1" s="1" t="s">
        <v>19</v>
      </c>
      <c r="G1" s="16" t="s">
        <v>24</v>
      </c>
      <c r="I1" s="1" t="s">
        <v>17</v>
      </c>
      <c r="M1" s="3">
        <v>46322.9</v>
      </c>
      <c r="N1" s="5">
        <f>M1-M31</f>
        <v>-4604.4200000001656</v>
      </c>
      <c r="O1" s="4">
        <f>M17-M31</f>
        <v>-4312.0400000001682</v>
      </c>
      <c r="P1" s="3" t="s">
        <v>20</v>
      </c>
      <c r="Q1" s="3">
        <v>10000</v>
      </c>
      <c r="R1" s="16" t="s">
        <v>21</v>
      </c>
      <c r="S1" s="4">
        <f>ROUND(IF(R1="FI",Q1,IF(R1="NI",Q1/5,IF(R1="ET",Q1/48,0))),2)</f>
        <v>0</v>
      </c>
    </row>
    <row r="2" spans="1:21" s="2" customFormat="1" x14ac:dyDescent="0.25">
      <c r="A2" s="6" t="s">
        <v>3</v>
      </c>
      <c r="B2" s="7" t="s">
        <v>0</v>
      </c>
      <c r="C2" s="7" t="s">
        <v>6</v>
      </c>
      <c r="D2" s="7" t="s">
        <v>12</v>
      </c>
      <c r="E2" s="7" t="s">
        <v>7</v>
      </c>
      <c r="F2" s="7" t="s">
        <v>13</v>
      </c>
      <c r="G2" s="7" t="s">
        <v>2</v>
      </c>
      <c r="H2" s="7" t="s">
        <v>1</v>
      </c>
      <c r="I2" s="7" t="s">
        <v>14</v>
      </c>
      <c r="J2" s="7" t="s">
        <v>25</v>
      </c>
      <c r="K2" s="7" t="s">
        <v>15</v>
      </c>
      <c r="L2" s="7" t="s">
        <v>10</v>
      </c>
      <c r="M2" s="7" t="s">
        <v>9</v>
      </c>
      <c r="N2" s="7" t="s">
        <v>8</v>
      </c>
      <c r="O2" s="7" t="s">
        <v>18</v>
      </c>
      <c r="P2" s="7" t="s">
        <v>22</v>
      </c>
      <c r="Q2" s="7" t="s">
        <v>16</v>
      </c>
      <c r="R2" s="7" t="s">
        <v>23</v>
      </c>
      <c r="S2" s="7" t="s">
        <v>4</v>
      </c>
      <c r="U2" s="2" t="s">
        <v>26</v>
      </c>
    </row>
    <row r="3" spans="1:21" x14ac:dyDescent="0.25">
      <c r="A3" s="8">
        <v>0</v>
      </c>
      <c r="B3" s="9">
        <v>42745</v>
      </c>
      <c r="C3" s="8" t="s">
        <v>11</v>
      </c>
      <c r="D3" s="8" t="s">
        <v>11</v>
      </c>
      <c r="E3" s="8" t="s">
        <v>11</v>
      </c>
      <c r="F3" s="10">
        <v>0</v>
      </c>
      <c r="G3" s="11">
        <v>0.1</v>
      </c>
      <c r="H3" s="12">
        <v>0</v>
      </c>
      <c r="I3" s="13">
        <v>0</v>
      </c>
      <c r="J3" s="13"/>
      <c r="K3" s="13">
        <v>0</v>
      </c>
      <c r="L3" s="13">
        <v>0</v>
      </c>
      <c r="M3" s="13">
        <f>IF(E3&lt;&gt;"Y",0,IF(A3=24,(F3+K3),#REF!))</f>
        <v>0</v>
      </c>
      <c r="N3" s="13">
        <v>1100000</v>
      </c>
      <c r="O3" s="13">
        <v>100000</v>
      </c>
      <c r="P3" s="13">
        <v>0</v>
      </c>
      <c r="Q3" s="13">
        <v>0</v>
      </c>
      <c r="R3" s="13">
        <f>IF(C3="Y",Q3,0)</f>
        <v>0</v>
      </c>
      <c r="S3" s="13">
        <f>IF(R1="PS",N3-O3+Q1,N3-O3)</f>
        <v>1000000</v>
      </c>
    </row>
    <row r="4" spans="1:21" x14ac:dyDescent="0.25">
      <c r="A4" s="19">
        <v>1</v>
      </c>
      <c r="B4" s="20">
        <v>42791</v>
      </c>
      <c r="C4" s="19" t="s">
        <v>5</v>
      </c>
      <c r="D4" s="19" t="s">
        <v>5</v>
      </c>
      <c r="E4" s="19" t="s">
        <v>5</v>
      </c>
      <c r="F4" s="21">
        <f t="shared" ref="F4:F14" si="0">S3</f>
        <v>1000000</v>
      </c>
      <c r="G4" s="22">
        <f t="shared" ref="G4:G31" si="1">G3</f>
        <v>0.1</v>
      </c>
      <c r="H4" s="23">
        <f t="shared" ref="H4:H31" si="2">IF($G$1="PD",(360*(YEAR(B4)-YEAR(B3)))+(30*(MONTH(B4)-MONTH(B3)))+(DAY(B4)-DAY(B3)),B4-B3)</f>
        <v>46</v>
      </c>
      <c r="I4" s="18">
        <f>(F4*G3*H4/365)+U3</f>
        <v>12602.739726027397</v>
      </c>
      <c r="J4" s="18">
        <f t="shared" ref="J4:J31" si="3">ROUND(I4,2)</f>
        <v>12602.74</v>
      </c>
      <c r="K4" s="18">
        <f t="shared" ref="K4:K30" si="4">IF(M4&gt;(J4+Q3-R3),(J4+Q3-R3),M4)</f>
        <v>12602.74</v>
      </c>
      <c r="L4" s="18">
        <f t="shared" ref="L4:L30" si="5">M4-K4</f>
        <v>33720.160000000003</v>
      </c>
      <c r="M4" s="18">
        <f>M1</f>
        <v>46322.9</v>
      </c>
      <c r="N4" s="18">
        <v>0</v>
      </c>
      <c r="O4" s="18"/>
      <c r="P4" s="18">
        <f t="shared" ref="P4:P9" si="6">IF(OR($R$1="NI",$R$1="ET"),$S$1,0)</f>
        <v>0</v>
      </c>
      <c r="Q4" s="18">
        <f t="shared" ref="Q4:Q31" si="7">Q3-R3+J4-K4</f>
        <v>0</v>
      </c>
      <c r="R4" s="18">
        <f t="shared" ref="R4:R31" si="8">IF(C4="Y",Q4,0)</f>
        <v>0</v>
      </c>
      <c r="S4" s="18">
        <f t="shared" ref="S4:S31" si="9">S3-L4+N4+R4-O4</f>
        <v>966279.84</v>
      </c>
      <c r="U4" s="17">
        <f>ROUND(I4-J4,9)</f>
        <v>-2.73973E-4</v>
      </c>
    </row>
    <row r="5" spans="1:21" x14ac:dyDescent="0.25">
      <c r="A5" s="19">
        <f t="shared" ref="A5:A31" si="10">A4+1</f>
        <v>2</v>
      </c>
      <c r="B5" s="20">
        <v>42819</v>
      </c>
      <c r="C5" s="19" t="s">
        <v>5</v>
      </c>
      <c r="D5" s="19" t="s">
        <v>5</v>
      </c>
      <c r="E5" s="19" t="s">
        <v>5</v>
      </c>
      <c r="F5" s="21">
        <f t="shared" si="0"/>
        <v>966279.84</v>
      </c>
      <c r="G5" s="22">
        <f t="shared" si="1"/>
        <v>0.1</v>
      </c>
      <c r="H5" s="23">
        <f t="shared" si="2"/>
        <v>28</v>
      </c>
      <c r="I5" s="18">
        <f>(F5*G4*H5/365)+U4</f>
        <v>7412.5574027393295</v>
      </c>
      <c r="J5" s="18">
        <f t="shared" si="3"/>
        <v>7412.56</v>
      </c>
      <c r="K5" s="18">
        <f t="shared" si="4"/>
        <v>7412.56</v>
      </c>
      <c r="L5" s="18">
        <f t="shared" si="5"/>
        <v>38910.340000000004</v>
      </c>
      <c r="M5" s="18">
        <f>M1</f>
        <v>46322.9</v>
      </c>
      <c r="N5" s="18">
        <v>0</v>
      </c>
      <c r="O5" s="18"/>
      <c r="P5" s="18">
        <f t="shared" si="6"/>
        <v>0</v>
      </c>
      <c r="Q5" s="18">
        <f t="shared" si="7"/>
        <v>0</v>
      </c>
      <c r="R5" s="18">
        <f t="shared" si="8"/>
        <v>0</v>
      </c>
      <c r="S5" s="18">
        <f t="shared" si="9"/>
        <v>927369.5</v>
      </c>
      <c r="U5" s="17">
        <f t="shared" ref="U5:U31" si="11">ROUND(I5-J5,9)</f>
        <v>-2.597261E-3</v>
      </c>
    </row>
    <row r="6" spans="1:21" x14ac:dyDescent="0.25">
      <c r="A6" s="44"/>
      <c r="B6" s="45">
        <v>42840</v>
      </c>
      <c r="C6" s="44" t="s">
        <v>11</v>
      </c>
      <c r="D6" s="44" t="s">
        <v>11</v>
      </c>
      <c r="E6" s="44" t="s">
        <v>11</v>
      </c>
      <c r="F6" s="46">
        <f t="shared" si="0"/>
        <v>927369.5</v>
      </c>
      <c r="G6" s="47">
        <v>0.11</v>
      </c>
      <c r="H6" s="23">
        <f t="shared" si="2"/>
        <v>21</v>
      </c>
      <c r="I6" s="18">
        <f>(F6*G5*H6/365)+U5</f>
        <v>5335.5479506842057</v>
      </c>
      <c r="J6" s="18">
        <f t="shared" si="3"/>
        <v>5335.55</v>
      </c>
      <c r="K6" s="18">
        <f t="shared" si="4"/>
        <v>0</v>
      </c>
      <c r="L6" s="18">
        <f t="shared" si="5"/>
        <v>0</v>
      </c>
      <c r="M6" s="18">
        <v>0</v>
      </c>
      <c r="N6" s="18">
        <v>0</v>
      </c>
      <c r="O6" s="18"/>
      <c r="P6" s="18">
        <f t="shared" si="6"/>
        <v>0</v>
      </c>
      <c r="Q6" s="18">
        <f t="shared" si="7"/>
        <v>5335.55</v>
      </c>
      <c r="R6" s="18">
        <f t="shared" si="8"/>
        <v>0</v>
      </c>
      <c r="S6" s="18">
        <f t="shared" si="9"/>
        <v>927369.5</v>
      </c>
      <c r="U6" s="17">
        <f t="shared" si="11"/>
        <v>-2.0493159999999998E-3</v>
      </c>
    </row>
    <row r="7" spans="1:21" x14ac:dyDescent="0.25">
      <c r="A7" s="44">
        <f>A5+1</f>
        <v>3</v>
      </c>
      <c r="B7" s="45">
        <v>42850</v>
      </c>
      <c r="C7" s="44" t="s">
        <v>5</v>
      </c>
      <c r="D7" s="44" t="s">
        <v>5</v>
      </c>
      <c r="E7" s="44" t="s">
        <v>5</v>
      </c>
      <c r="F7" s="46">
        <f>S5</f>
        <v>927369.5</v>
      </c>
      <c r="G7" s="47">
        <f>G6</f>
        <v>0.11</v>
      </c>
      <c r="H7" s="23">
        <f t="shared" si="2"/>
        <v>10</v>
      </c>
      <c r="I7" s="18">
        <f t="shared" ref="I7:I31" si="12">(F7*G6*H7/365)+U6</f>
        <v>2794.8101424648221</v>
      </c>
      <c r="J7" s="18">
        <f t="shared" si="3"/>
        <v>2794.81</v>
      </c>
      <c r="K7" s="18">
        <f t="shared" si="4"/>
        <v>8130.3600000000006</v>
      </c>
      <c r="L7" s="18">
        <f t="shared" si="5"/>
        <v>38784.370000000003</v>
      </c>
      <c r="M7" s="18">
        <v>46914.73</v>
      </c>
      <c r="N7" s="18">
        <v>0</v>
      </c>
      <c r="O7" s="18"/>
      <c r="P7" s="18">
        <f t="shared" si="6"/>
        <v>0</v>
      </c>
      <c r="Q7" s="18">
        <f t="shared" si="7"/>
        <v>0</v>
      </c>
      <c r="R7" s="18">
        <f t="shared" si="8"/>
        <v>0</v>
      </c>
      <c r="S7" s="18">
        <f t="shared" si="9"/>
        <v>888585.13</v>
      </c>
      <c r="U7" s="17">
        <f t="shared" si="11"/>
        <v>1.4246500000000001E-4</v>
      </c>
    </row>
    <row r="8" spans="1:21" x14ac:dyDescent="0.25">
      <c r="A8" s="44">
        <f t="shared" si="10"/>
        <v>4</v>
      </c>
      <c r="B8" s="45">
        <v>42880</v>
      </c>
      <c r="C8" s="44" t="s">
        <v>5</v>
      </c>
      <c r="D8" s="44" t="s">
        <v>5</v>
      </c>
      <c r="E8" s="44" t="s">
        <v>5</v>
      </c>
      <c r="F8" s="46">
        <f t="shared" si="0"/>
        <v>888585.13</v>
      </c>
      <c r="G8" s="47">
        <f t="shared" si="1"/>
        <v>0.11</v>
      </c>
      <c r="H8" s="23">
        <f t="shared" si="2"/>
        <v>30</v>
      </c>
      <c r="I8" s="18">
        <f t="shared" si="12"/>
        <v>8033.7835095882874</v>
      </c>
      <c r="J8" s="18">
        <f t="shared" si="3"/>
        <v>8033.78</v>
      </c>
      <c r="K8" s="18">
        <f t="shared" si="4"/>
        <v>8033.78</v>
      </c>
      <c r="L8" s="18">
        <f t="shared" si="5"/>
        <v>38880.950000000004</v>
      </c>
      <c r="M8" s="18">
        <f>M7</f>
        <v>46914.73</v>
      </c>
      <c r="N8" s="18">
        <v>0</v>
      </c>
      <c r="O8" s="18"/>
      <c r="P8" s="18">
        <f t="shared" si="6"/>
        <v>0</v>
      </c>
      <c r="Q8" s="18">
        <f t="shared" si="7"/>
        <v>0</v>
      </c>
      <c r="R8" s="18">
        <f t="shared" si="8"/>
        <v>0</v>
      </c>
      <c r="S8" s="18">
        <f t="shared" si="9"/>
        <v>849704.18</v>
      </c>
      <c r="U8" s="17">
        <f t="shared" si="11"/>
        <v>3.5095880000000001E-3</v>
      </c>
    </row>
    <row r="9" spans="1:21" x14ac:dyDescent="0.25">
      <c r="A9" s="44">
        <f t="shared" si="10"/>
        <v>5</v>
      </c>
      <c r="B9" s="45">
        <v>42911</v>
      </c>
      <c r="C9" s="44" t="s">
        <v>5</v>
      </c>
      <c r="D9" s="44" t="s">
        <v>5</v>
      </c>
      <c r="E9" s="44" t="s">
        <v>5</v>
      </c>
      <c r="F9" s="46">
        <f t="shared" si="0"/>
        <v>849704.18</v>
      </c>
      <c r="G9" s="47">
        <f t="shared" si="1"/>
        <v>0.11</v>
      </c>
      <c r="H9" s="23">
        <f t="shared" si="2"/>
        <v>31</v>
      </c>
      <c r="I9" s="18">
        <f t="shared" si="12"/>
        <v>7938.3357117797823</v>
      </c>
      <c r="J9" s="18">
        <f t="shared" si="3"/>
        <v>7938.34</v>
      </c>
      <c r="K9" s="18">
        <f t="shared" si="4"/>
        <v>7938.34</v>
      </c>
      <c r="L9" s="18">
        <f t="shared" si="5"/>
        <v>38976.39</v>
      </c>
      <c r="M9" s="18">
        <f>M8</f>
        <v>46914.73</v>
      </c>
      <c r="N9" s="18">
        <v>0</v>
      </c>
      <c r="O9" s="18"/>
      <c r="P9" s="18">
        <f t="shared" si="6"/>
        <v>0</v>
      </c>
      <c r="Q9" s="18">
        <f t="shared" si="7"/>
        <v>0</v>
      </c>
      <c r="R9" s="18">
        <f t="shared" si="8"/>
        <v>0</v>
      </c>
      <c r="S9" s="18">
        <f t="shared" si="9"/>
        <v>810727.79</v>
      </c>
      <c r="U9" s="17">
        <f t="shared" si="11"/>
        <v>-4.2882199999999997E-3</v>
      </c>
    </row>
    <row r="10" spans="1:21" x14ac:dyDescent="0.25">
      <c r="A10" s="19">
        <f t="shared" si="10"/>
        <v>6</v>
      </c>
      <c r="B10" s="20">
        <v>42941</v>
      </c>
      <c r="C10" s="19" t="s">
        <v>5</v>
      </c>
      <c r="D10" s="19" t="s">
        <v>5</v>
      </c>
      <c r="E10" s="19" t="s">
        <v>5</v>
      </c>
      <c r="F10" s="21">
        <f t="shared" si="0"/>
        <v>810727.79</v>
      </c>
      <c r="G10" s="22">
        <f>G5</f>
        <v>0.1</v>
      </c>
      <c r="H10" s="23">
        <f t="shared" si="2"/>
        <v>30</v>
      </c>
      <c r="I10" s="18">
        <f t="shared" si="12"/>
        <v>7329.8634021909602</v>
      </c>
      <c r="J10" s="18">
        <f t="shared" si="3"/>
        <v>7329.86</v>
      </c>
      <c r="K10" s="18">
        <f t="shared" si="4"/>
        <v>7329.86</v>
      </c>
      <c r="L10" s="18">
        <f t="shared" si="5"/>
        <v>39584.870000000003</v>
      </c>
      <c r="M10" s="18">
        <f t="shared" ref="M10:M30" si="13">M9</f>
        <v>46914.73</v>
      </c>
      <c r="N10" s="18">
        <v>0</v>
      </c>
      <c r="O10" s="18"/>
      <c r="P10" s="18">
        <f t="shared" ref="P10:P31" si="14">IF($R$1="ET",$S$1,0)</f>
        <v>0</v>
      </c>
      <c r="Q10" s="18">
        <f t="shared" si="7"/>
        <v>0</v>
      </c>
      <c r="R10" s="18">
        <f t="shared" si="8"/>
        <v>0</v>
      </c>
      <c r="S10" s="18">
        <f t="shared" si="9"/>
        <v>771142.92</v>
      </c>
      <c r="U10" s="17">
        <f t="shared" si="11"/>
        <v>3.4021910000000002E-3</v>
      </c>
    </row>
    <row r="11" spans="1:21" x14ac:dyDescent="0.25">
      <c r="A11" s="19">
        <f t="shared" si="10"/>
        <v>7</v>
      </c>
      <c r="B11" s="20">
        <v>42972</v>
      </c>
      <c r="C11" s="19" t="s">
        <v>5</v>
      </c>
      <c r="D11" s="19" t="s">
        <v>5</v>
      </c>
      <c r="E11" s="19" t="s">
        <v>5</v>
      </c>
      <c r="F11" s="21">
        <f t="shared" si="0"/>
        <v>771142.92</v>
      </c>
      <c r="G11" s="22">
        <f t="shared" si="1"/>
        <v>0.1</v>
      </c>
      <c r="H11" s="23">
        <f t="shared" si="2"/>
        <v>31</v>
      </c>
      <c r="I11" s="18">
        <f t="shared" si="12"/>
        <v>6549.4364213690824</v>
      </c>
      <c r="J11" s="18">
        <f t="shared" si="3"/>
        <v>6549.44</v>
      </c>
      <c r="K11" s="18">
        <f t="shared" si="4"/>
        <v>6549.44</v>
      </c>
      <c r="L11" s="18">
        <f t="shared" si="5"/>
        <v>39773.46</v>
      </c>
      <c r="M11" s="18">
        <f>M5</f>
        <v>46322.9</v>
      </c>
      <c r="N11" s="18">
        <v>0</v>
      </c>
      <c r="O11" s="18"/>
      <c r="P11" s="18">
        <f t="shared" si="14"/>
        <v>0</v>
      </c>
      <c r="Q11" s="18">
        <f t="shared" si="7"/>
        <v>0</v>
      </c>
      <c r="R11" s="18">
        <f t="shared" si="8"/>
        <v>0</v>
      </c>
      <c r="S11" s="18">
        <f t="shared" si="9"/>
        <v>731369.46000000008</v>
      </c>
      <c r="U11" s="17">
        <f t="shared" si="11"/>
        <v>-3.5786310000000001E-3</v>
      </c>
    </row>
    <row r="12" spans="1:21" x14ac:dyDescent="0.25">
      <c r="A12" s="44">
        <f t="shared" si="10"/>
        <v>8</v>
      </c>
      <c r="B12" s="45">
        <v>43003</v>
      </c>
      <c r="C12" s="44" t="s">
        <v>5</v>
      </c>
      <c r="D12" s="44" t="s">
        <v>5</v>
      </c>
      <c r="E12" s="44" t="s">
        <v>5</v>
      </c>
      <c r="F12" s="46">
        <f t="shared" si="0"/>
        <v>731369.46000000008</v>
      </c>
      <c r="G12" s="47">
        <v>0.12</v>
      </c>
      <c r="H12" s="48">
        <f t="shared" si="2"/>
        <v>31</v>
      </c>
      <c r="I12" s="49">
        <f t="shared" si="12"/>
        <v>6211.6274515059877</v>
      </c>
      <c r="J12" s="49">
        <f t="shared" si="3"/>
        <v>6211.63</v>
      </c>
      <c r="K12" s="49">
        <f t="shared" si="4"/>
        <v>6211.63</v>
      </c>
      <c r="L12" s="49">
        <f t="shared" si="5"/>
        <v>40111.270000000004</v>
      </c>
      <c r="M12" s="49">
        <f t="shared" si="13"/>
        <v>46322.9</v>
      </c>
      <c r="N12" s="49">
        <v>0</v>
      </c>
      <c r="O12" s="49"/>
      <c r="P12" s="49">
        <f t="shared" si="14"/>
        <v>0</v>
      </c>
      <c r="Q12" s="49">
        <f t="shared" si="7"/>
        <v>0</v>
      </c>
      <c r="R12" s="49">
        <f t="shared" si="8"/>
        <v>0</v>
      </c>
      <c r="S12" s="49">
        <f t="shared" si="9"/>
        <v>691258.19000000006</v>
      </c>
      <c r="U12" s="17">
        <f t="shared" si="11"/>
        <v>-2.5484940000000001E-3</v>
      </c>
    </row>
    <row r="13" spans="1:21" x14ac:dyDescent="0.25">
      <c r="A13" s="44">
        <f>A12+1</f>
        <v>9</v>
      </c>
      <c r="B13" s="45">
        <v>43033</v>
      </c>
      <c r="C13" s="44" t="s">
        <v>5</v>
      </c>
      <c r="D13" s="44" t="s">
        <v>5</v>
      </c>
      <c r="E13" s="44" t="s">
        <v>5</v>
      </c>
      <c r="F13" s="46">
        <f>S12</f>
        <v>691258.19000000006</v>
      </c>
      <c r="G13" s="47">
        <f>G12</f>
        <v>0.12</v>
      </c>
      <c r="H13" s="48">
        <f>IF($G$1="PD",(360*(YEAR(B13)-YEAR(B12)))+(30*(MONTH(B13)-MONTH(B12)))+(DAY(B13)-DAY(B12)),B13-B12)</f>
        <v>30</v>
      </c>
      <c r="I13" s="49">
        <f>(F13*G12*H13/365)+U12</f>
        <v>6817.886448766275</v>
      </c>
      <c r="J13" s="49">
        <f t="shared" si="3"/>
        <v>6817.89</v>
      </c>
      <c r="K13" s="49">
        <f>IF(M13&gt;(J13+Q12-R12),(J13+Q12-R12),M13)</f>
        <v>6817.89</v>
      </c>
      <c r="L13" s="49">
        <f t="shared" si="5"/>
        <v>39505.01</v>
      </c>
      <c r="M13" s="49">
        <f>M12</f>
        <v>46322.9</v>
      </c>
      <c r="N13" s="49">
        <v>0</v>
      </c>
      <c r="O13" s="49"/>
      <c r="P13" s="49">
        <f t="shared" si="14"/>
        <v>0</v>
      </c>
      <c r="Q13" s="49">
        <f>Q12-R12+J13-K13</f>
        <v>0</v>
      </c>
      <c r="R13" s="49">
        <f t="shared" si="8"/>
        <v>0</v>
      </c>
      <c r="S13" s="49">
        <f>S12-L13+N13+R13-O13</f>
        <v>651753.18000000005</v>
      </c>
      <c r="U13" s="17">
        <f t="shared" si="11"/>
        <v>-3.5512339999999999E-3</v>
      </c>
    </row>
    <row r="14" spans="1:21" x14ac:dyDescent="0.25">
      <c r="A14" s="44">
        <f t="shared" si="10"/>
        <v>10</v>
      </c>
      <c r="B14" s="45">
        <v>43064</v>
      </c>
      <c r="C14" s="44" t="s">
        <v>5</v>
      </c>
      <c r="D14" s="44" t="s">
        <v>5</v>
      </c>
      <c r="E14" s="44" t="s">
        <v>5</v>
      </c>
      <c r="F14" s="46">
        <f t="shared" si="0"/>
        <v>651753.18000000005</v>
      </c>
      <c r="G14" s="47">
        <f>G13</f>
        <v>0.12</v>
      </c>
      <c r="H14" s="48">
        <f t="shared" si="2"/>
        <v>31</v>
      </c>
      <c r="I14" s="49">
        <f t="shared" si="12"/>
        <v>6642.522009313946</v>
      </c>
      <c r="J14" s="49">
        <f t="shared" si="3"/>
        <v>6642.52</v>
      </c>
      <c r="K14" s="49">
        <f t="shared" si="4"/>
        <v>6642.52</v>
      </c>
      <c r="L14" s="49">
        <f t="shared" si="5"/>
        <v>39680.380000000005</v>
      </c>
      <c r="M14" s="49">
        <f t="shared" si="13"/>
        <v>46322.9</v>
      </c>
      <c r="N14" s="49">
        <v>0</v>
      </c>
      <c r="O14" s="49"/>
      <c r="P14" s="49">
        <f t="shared" si="14"/>
        <v>0</v>
      </c>
      <c r="Q14" s="49">
        <f t="shared" si="7"/>
        <v>0</v>
      </c>
      <c r="R14" s="49">
        <f t="shared" si="8"/>
        <v>0</v>
      </c>
      <c r="S14" s="49">
        <f t="shared" si="9"/>
        <v>612072.80000000005</v>
      </c>
      <c r="U14" s="17">
        <f t="shared" si="11"/>
        <v>2.0093139999999999E-3</v>
      </c>
    </row>
    <row r="15" spans="1:21" x14ac:dyDescent="0.25">
      <c r="A15" s="44">
        <f t="shared" si="10"/>
        <v>11</v>
      </c>
      <c r="B15" s="45">
        <v>43094</v>
      </c>
      <c r="C15" s="44" t="s">
        <v>5</v>
      </c>
      <c r="D15" s="44" t="s">
        <v>5</v>
      </c>
      <c r="E15" s="44" t="s">
        <v>5</v>
      </c>
      <c r="F15" s="46">
        <f>S14</f>
        <v>612072.80000000005</v>
      </c>
      <c r="G15" s="47">
        <f t="shared" ref="G15" si="15">G14</f>
        <v>0.12</v>
      </c>
      <c r="H15" s="48">
        <f t="shared" si="2"/>
        <v>30</v>
      </c>
      <c r="I15" s="49">
        <f t="shared" si="12"/>
        <v>6036.8844202729042</v>
      </c>
      <c r="J15" s="49">
        <f t="shared" si="3"/>
        <v>6036.88</v>
      </c>
      <c r="K15" s="49">
        <f t="shared" si="4"/>
        <v>6036.88</v>
      </c>
      <c r="L15" s="49">
        <f t="shared" si="5"/>
        <v>40286.020000000004</v>
      </c>
      <c r="M15" s="49">
        <f t="shared" si="13"/>
        <v>46322.9</v>
      </c>
      <c r="N15" s="49">
        <v>0</v>
      </c>
      <c r="O15" s="49"/>
      <c r="P15" s="49">
        <f t="shared" si="14"/>
        <v>0</v>
      </c>
      <c r="Q15" s="49">
        <f t="shared" si="7"/>
        <v>0</v>
      </c>
      <c r="R15" s="49">
        <f t="shared" si="8"/>
        <v>0</v>
      </c>
      <c r="S15" s="49">
        <f t="shared" si="9"/>
        <v>571786.78</v>
      </c>
      <c r="U15" s="17">
        <f t="shared" si="11"/>
        <v>4.4202729999999997E-3</v>
      </c>
    </row>
    <row r="16" spans="1:21" x14ac:dyDescent="0.25">
      <c r="A16" s="44"/>
      <c r="B16" s="45">
        <v>43104</v>
      </c>
      <c r="C16" s="44" t="s">
        <v>11</v>
      </c>
      <c r="D16" s="44" t="s">
        <v>11</v>
      </c>
      <c r="E16" s="44" t="s">
        <v>11</v>
      </c>
      <c r="F16" s="46">
        <f>S15</f>
        <v>571786.78</v>
      </c>
      <c r="G16" s="47">
        <f>G11</f>
        <v>0.1</v>
      </c>
      <c r="H16" s="48">
        <f t="shared" si="2"/>
        <v>10</v>
      </c>
      <c r="I16" s="49">
        <f t="shared" si="12"/>
        <v>1879.8513682182054</v>
      </c>
      <c r="J16" s="49">
        <f t="shared" si="3"/>
        <v>1879.85</v>
      </c>
      <c r="K16" s="49">
        <f t="shared" si="4"/>
        <v>0</v>
      </c>
      <c r="L16" s="49">
        <f t="shared" si="5"/>
        <v>0</v>
      </c>
      <c r="M16" s="49">
        <v>0</v>
      </c>
      <c r="N16" s="49">
        <v>0</v>
      </c>
      <c r="O16" s="49"/>
      <c r="P16" s="49">
        <f t="shared" si="14"/>
        <v>0</v>
      </c>
      <c r="Q16" s="49">
        <f t="shared" si="7"/>
        <v>1879.85</v>
      </c>
      <c r="R16" s="49">
        <f t="shared" si="8"/>
        <v>0</v>
      </c>
      <c r="S16" s="49">
        <f t="shared" si="9"/>
        <v>571786.78</v>
      </c>
      <c r="U16" s="17">
        <f t="shared" si="11"/>
        <v>1.368218E-3</v>
      </c>
    </row>
    <row r="17" spans="1:21" x14ac:dyDescent="0.25">
      <c r="A17" s="44">
        <f>A15+1</f>
        <v>12</v>
      </c>
      <c r="B17" s="45">
        <v>43125</v>
      </c>
      <c r="C17" s="44" t="s">
        <v>5</v>
      </c>
      <c r="D17" s="44" t="s">
        <v>5</v>
      </c>
      <c r="E17" s="44" t="s">
        <v>5</v>
      </c>
      <c r="F17" s="46">
        <f>S16</f>
        <v>571786.78</v>
      </c>
      <c r="G17" s="47">
        <f>G16</f>
        <v>0.1</v>
      </c>
      <c r="H17" s="48">
        <f t="shared" si="2"/>
        <v>21</v>
      </c>
      <c r="I17" s="49">
        <f t="shared" si="12"/>
        <v>3289.73352712211</v>
      </c>
      <c r="J17" s="49">
        <f t="shared" si="3"/>
        <v>3289.73</v>
      </c>
      <c r="K17" s="49">
        <f t="shared" si="4"/>
        <v>5169.58</v>
      </c>
      <c r="L17" s="49">
        <f t="shared" si="5"/>
        <v>41445.699999999997</v>
      </c>
      <c r="M17" s="49">
        <v>46615.28</v>
      </c>
      <c r="N17" s="49">
        <v>0</v>
      </c>
      <c r="O17" s="49"/>
      <c r="P17" s="49">
        <f t="shared" si="14"/>
        <v>0</v>
      </c>
      <c r="Q17" s="49">
        <f t="shared" si="7"/>
        <v>0</v>
      </c>
      <c r="R17" s="49">
        <f t="shared" si="8"/>
        <v>0</v>
      </c>
      <c r="S17" s="49">
        <f t="shared" si="9"/>
        <v>530341.08000000007</v>
      </c>
      <c r="U17" s="17">
        <f t="shared" si="11"/>
        <v>3.5271220000000002E-3</v>
      </c>
    </row>
    <row r="18" spans="1:21" x14ac:dyDescent="0.25">
      <c r="A18" s="40"/>
      <c r="B18" s="41">
        <v>43146</v>
      </c>
      <c r="C18" s="40" t="s">
        <v>11</v>
      </c>
      <c r="D18" s="40" t="s">
        <v>11</v>
      </c>
      <c r="E18" s="40" t="s">
        <v>11</v>
      </c>
      <c r="F18" s="42">
        <f>S17</f>
        <v>530341.08000000007</v>
      </c>
      <c r="G18" s="43">
        <v>0.13</v>
      </c>
      <c r="H18" s="48">
        <f t="shared" ref="H18:H21" si="16">IF($G$1="PD",(360*(YEAR(B18)-YEAR(B17)))+(30*(MONTH(B18)-MONTH(B17)))+(DAY(B18)-DAY(B17)),B18-B17)</f>
        <v>21</v>
      </c>
      <c r="I18" s="49">
        <f t="shared" ref="I18:I21" si="17">(F18*G17*H18/365)+U17</f>
        <v>3051.2809736973427</v>
      </c>
      <c r="J18" s="49">
        <f t="shared" ref="J18:J25" si="18">ROUND(I18,2)</f>
        <v>3051.28</v>
      </c>
      <c r="K18" s="49">
        <f t="shared" ref="K18:K21" si="19">IF(M18&gt;(J18+Q17-R17),(J18+Q17-R17),M18)</f>
        <v>0</v>
      </c>
      <c r="L18" s="49">
        <f t="shared" ref="L18:L25" si="20">M18-K18</f>
        <v>0</v>
      </c>
      <c r="M18" s="49">
        <v>0</v>
      </c>
      <c r="N18" s="49">
        <v>0</v>
      </c>
      <c r="O18" s="49"/>
      <c r="P18" s="49">
        <f t="shared" si="14"/>
        <v>0</v>
      </c>
      <c r="Q18" s="49">
        <f t="shared" ref="Q18:Q21" si="21">Q17-R17+J18-K18</f>
        <v>3051.28</v>
      </c>
      <c r="R18" s="49">
        <f t="shared" ref="R18:R21" si="22">IF(C18="Y",Q18,0)</f>
        <v>0</v>
      </c>
      <c r="S18" s="49">
        <f t="shared" ref="S18:S21" si="23">S17-L18+N18+R18-O18</f>
        <v>530341.08000000007</v>
      </c>
      <c r="U18" s="17">
        <f t="shared" si="11"/>
        <v>9.7369700000000004E-4</v>
      </c>
    </row>
    <row r="19" spans="1:21" x14ac:dyDescent="0.25">
      <c r="A19" s="40">
        <f>A17+1</f>
        <v>13</v>
      </c>
      <c r="B19" s="41">
        <v>43156</v>
      </c>
      <c r="C19" s="40" t="s">
        <v>5</v>
      </c>
      <c r="D19" s="40" t="s">
        <v>5</v>
      </c>
      <c r="E19" s="40" t="s">
        <v>5</v>
      </c>
      <c r="F19" s="42">
        <f>S18</f>
        <v>530341.08000000007</v>
      </c>
      <c r="G19" s="43">
        <f t="shared" ref="G19:G21" si="24">G18</f>
        <v>0.13</v>
      </c>
      <c r="H19" s="48">
        <f t="shared" si="16"/>
        <v>10</v>
      </c>
      <c r="I19" s="49">
        <f t="shared" si="17"/>
        <v>1888.8870120531647</v>
      </c>
      <c r="J19" s="49">
        <f t="shared" si="18"/>
        <v>1888.89</v>
      </c>
      <c r="K19" s="49">
        <f t="shared" si="19"/>
        <v>4940.17</v>
      </c>
      <c r="L19" s="49">
        <f t="shared" si="20"/>
        <v>41675.11</v>
      </c>
      <c r="M19" s="49">
        <v>46615.28</v>
      </c>
      <c r="N19" s="49">
        <v>0</v>
      </c>
      <c r="O19" s="49"/>
      <c r="P19" s="49">
        <f t="shared" si="14"/>
        <v>0</v>
      </c>
      <c r="Q19" s="49">
        <f t="shared" si="21"/>
        <v>0</v>
      </c>
      <c r="R19" s="49">
        <f t="shared" si="22"/>
        <v>0</v>
      </c>
      <c r="S19" s="49">
        <f t="shared" si="23"/>
        <v>488665.97000000009</v>
      </c>
      <c r="U19" s="17">
        <f t="shared" si="11"/>
        <v>-2.9879469999999999E-3</v>
      </c>
    </row>
    <row r="20" spans="1:21" x14ac:dyDescent="0.25">
      <c r="A20" s="40">
        <f t="shared" si="10"/>
        <v>14</v>
      </c>
      <c r="B20" s="41">
        <v>43184</v>
      </c>
      <c r="C20" s="40" t="s">
        <v>5</v>
      </c>
      <c r="D20" s="40" t="s">
        <v>5</v>
      </c>
      <c r="E20" s="40" t="s">
        <v>5</v>
      </c>
      <c r="F20" s="42">
        <f t="shared" ref="F20:F21" si="25">S19</f>
        <v>488665.97000000009</v>
      </c>
      <c r="G20" s="43">
        <f t="shared" si="24"/>
        <v>0.13</v>
      </c>
      <c r="H20" s="48">
        <f t="shared" si="16"/>
        <v>28</v>
      </c>
      <c r="I20" s="49">
        <f t="shared" si="17"/>
        <v>4873.2686032858774</v>
      </c>
      <c r="J20" s="49">
        <f t="shared" si="18"/>
        <v>4873.2700000000004</v>
      </c>
      <c r="K20" s="49">
        <f t="shared" si="19"/>
        <v>4873.2700000000004</v>
      </c>
      <c r="L20" s="49">
        <f t="shared" si="20"/>
        <v>41742.009999999995</v>
      </c>
      <c r="M20" s="49">
        <v>46615.28</v>
      </c>
      <c r="N20" s="49">
        <v>0</v>
      </c>
      <c r="O20" s="49"/>
      <c r="P20" s="49">
        <f t="shared" si="14"/>
        <v>0</v>
      </c>
      <c r="Q20" s="49">
        <f t="shared" si="21"/>
        <v>0</v>
      </c>
      <c r="R20" s="49">
        <f t="shared" si="22"/>
        <v>0</v>
      </c>
      <c r="S20" s="49">
        <f t="shared" si="23"/>
        <v>446923.96000000008</v>
      </c>
      <c r="U20" s="17">
        <f t="shared" si="11"/>
        <v>-1.3967140000000001E-3</v>
      </c>
    </row>
    <row r="21" spans="1:21" x14ac:dyDescent="0.25">
      <c r="A21" s="40">
        <f t="shared" si="10"/>
        <v>15</v>
      </c>
      <c r="B21" s="41">
        <v>43215</v>
      </c>
      <c r="C21" s="40" t="s">
        <v>5</v>
      </c>
      <c r="D21" s="40" t="s">
        <v>5</v>
      </c>
      <c r="E21" s="40" t="s">
        <v>5</v>
      </c>
      <c r="F21" s="42">
        <f t="shared" si="25"/>
        <v>446923.96000000008</v>
      </c>
      <c r="G21" s="43">
        <f t="shared" si="24"/>
        <v>0.13</v>
      </c>
      <c r="H21" s="48">
        <f t="shared" si="16"/>
        <v>31</v>
      </c>
      <c r="I21" s="49">
        <f t="shared" si="17"/>
        <v>4934.5289013681922</v>
      </c>
      <c r="J21" s="49">
        <f t="shared" si="18"/>
        <v>4934.53</v>
      </c>
      <c r="K21" s="49">
        <f t="shared" si="19"/>
        <v>4934.53</v>
      </c>
      <c r="L21" s="49">
        <f t="shared" si="20"/>
        <v>41680.75</v>
      </c>
      <c r="M21" s="49">
        <v>46615.28</v>
      </c>
      <c r="N21" s="49">
        <v>0</v>
      </c>
      <c r="O21" s="49"/>
      <c r="P21" s="49">
        <f t="shared" si="14"/>
        <v>0</v>
      </c>
      <c r="Q21" s="49">
        <f t="shared" si="21"/>
        <v>0</v>
      </c>
      <c r="R21" s="49">
        <f t="shared" si="22"/>
        <v>0</v>
      </c>
      <c r="S21" s="49">
        <f t="shared" si="23"/>
        <v>405243.21000000008</v>
      </c>
      <c r="U21" s="17">
        <f t="shared" si="11"/>
        <v>-1.098632E-3</v>
      </c>
    </row>
    <row r="22" spans="1:21" x14ac:dyDescent="0.25">
      <c r="A22" s="40">
        <f>A21+1</f>
        <v>16</v>
      </c>
      <c r="B22" s="41">
        <v>43245</v>
      </c>
      <c r="C22" s="40" t="s">
        <v>5</v>
      </c>
      <c r="D22" s="40" t="s">
        <v>5</v>
      </c>
      <c r="E22" s="40" t="s">
        <v>5</v>
      </c>
      <c r="F22" s="42">
        <f t="shared" ref="F22" si="26">S21</f>
        <v>405243.21000000008</v>
      </c>
      <c r="G22" s="43">
        <f t="shared" ref="G22" si="27">G21</f>
        <v>0.13</v>
      </c>
      <c r="H22" s="48">
        <f t="shared" ref="H22:H24" si="28">IF($G$1="PD",(360*(YEAR(B22)-YEAR(B21)))+(30*(MONTH(B22)-MONTH(B21)))+(DAY(B22)-DAY(B21)),B22-B21)</f>
        <v>30</v>
      </c>
      <c r="I22" s="49">
        <f t="shared" ref="I22:I24" si="29">(F22*G21*H22/365)+U21</f>
        <v>4329.9948438337542</v>
      </c>
      <c r="J22" s="49">
        <f t="shared" ref="J22:J24" si="30">ROUND(I22,2)</f>
        <v>4329.99</v>
      </c>
      <c r="K22" s="49">
        <f t="shared" ref="K22:K24" si="31">IF(M22&gt;(J22+Q21-R21),(J22+Q21-R21),M22)</f>
        <v>4329.99</v>
      </c>
      <c r="L22" s="49">
        <f t="shared" ref="L22:L24" si="32">M22-K22</f>
        <v>42285.29</v>
      </c>
      <c r="M22" s="49">
        <v>46615.28</v>
      </c>
      <c r="N22" s="49">
        <v>0</v>
      </c>
      <c r="O22" s="49"/>
      <c r="P22" s="49">
        <f t="shared" si="14"/>
        <v>0</v>
      </c>
      <c r="Q22" s="49">
        <f t="shared" ref="Q22:Q25" si="33">Q21-R21+J22-K22</f>
        <v>0</v>
      </c>
      <c r="R22" s="49">
        <f t="shared" ref="R22:R25" si="34">IF(C22="Y",Q22,0)</f>
        <v>0</v>
      </c>
      <c r="S22" s="49">
        <f t="shared" ref="S22:S25" si="35">S21-L22+N22+R22-O22</f>
        <v>362957.9200000001</v>
      </c>
      <c r="U22" s="17">
        <f t="shared" si="11"/>
        <v>4.843834E-3</v>
      </c>
    </row>
    <row r="23" spans="1:21" x14ac:dyDescent="0.25">
      <c r="A23" s="44"/>
      <c r="B23" s="45">
        <v>43255</v>
      </c>
      <c r="C23" s="44" t="s">
        <v>11</v>
      </c>
      <c r="D23" s="44" t="s">
        <v>11</v>
      </c>
      <c r="E23" s="44" t="s">
        <v>11</v>
      </c>
      <c r="F23" s="46">
        <f>S22</f>
        <v>362957.9200000001</v>
      </c>
      <c r="G23" s="47">
        <f>G17</f>
        <v>0.1</v>
      </c>
      <c r="H23" s="48">
        <f t="shared" ref="H23" si="36">IF($G$1="PD",(360*(YEAR(B23)-YEAR(B22)))+(30*(MONTH(B23)-MONTH(B22)))+(DAY(B23)-DAY(B22)),B23-B22)</f>
        <v>10</v>
      </c>
      <c r="I23" s="49">
        <f t="shared" ref="I23" si="37">(F23*G22*H23/365)+U22</f>
        <v>1292.7316821901647</v>
      </c>
      <c r="J23" s="49">
        <f t="shared" ref="J23" si="38">ROUND(I23,2)</f>
        <v>1292.73</v>
      </c>
      <c r="K23" s="49">
        <f t="shared" ref="K23" si="39">IF(M23&gt;(J23+Q22-R22),(J23+Q22-R22),M23)</f>
        <v>0</v>
      </c>
      <c r="L23" s="49">
        <f t="shared" ref="L23" si="40">M23-K23</f>
        <v>0</v>
      </c>
      <c r="M23" s="49">
        <v>0</v>
      </c>
      <c r="N23" s="49">
        <v>0</v>
      </c>
      <c r="O23" s="49"/>
      <c r="P23" s="49">
        <f t="shared" si="14"/>
        <v>0</v>
      </c>
      <c r="Q23" s="49">
        <f t="shared" si="33"/>
        <v>1292.73</v>
      </c>
      <c r="R23" s="49">
        <f t="shared" si="34"/>
        <v>0</v>
      </c>
      <c r="S23" s="49">
        <f t="shared" si="35"/>
        <v>362957.9200000001</v>
      </c>
      <c r="U23" s="17">
        <f t="shared" si="11"/>
        <v>1.6821900000000001E-3</v>
      </c>
    </row>
    <row r="24" spans="1:21" x14ac:dyDescent="0.25">
      <c r="A24" s="44">
        <f>A22+1</f>
        <v>17</v>
      </c>
      <c r="B24" s="45">
        <v>43276</v>
      </c>
      <c r="C24" s="44" t="s">
        <v>5</v>
      </c>
      <c r="D24" s="44" t="s">
        <v>5</v>
      </c>
      <c r="E24" s="44" t="s">
        <v>5</v>
      </c>
      <c r="F24" s="46">
        <f>S23</f>
        <v>362957.9200000001</v>
      </c>
      <c r="G24" s="47">
        <f>G23</f>
        <v>0.1</v>
      </c>
      <c r="H24" s="48">
        <f t="shared" si="28"/>
        <v>21</v>
      </c>
      <c r="I24" s="49">
        <f t="shared" si="29"/>
        <v>2088.2527287653429</v>
      </c>
      <c r="J24" s="49">
        <f t="shared" si="30"/>
        <v>2088.25</v>
      </c>
      <c r="K24" s="49">
        <f t="shared" si="31"/>
        <v>3380.98</v>
      </c>
      <c r="L24" s="49">
        <f t="shared" si="32"/>
        <v>43234.299999999996</v>
      </c>
      <c r="M24" s="49">
        <f>M22</f>
        <v>46615.28</v>
      </c>
      <c r="N24" s="49">
        <v>0</v>
      </c>
      <c r="O24" s="49"/>
      <c r="P24" s="49">
        <f t="shared" si="14"/>
        <v>0</v>
      </c>
      <c r="Q24" s="49">
        <f t="shared" ref="Q24" si="41">Q23-R23+J24-K24</f>
        <v>0</v>
      </c>
      <c r="R24" s="49">
        <f t="shared" ref="R24" si="42">IF(C24="Y",Q24,0)</f>
        <v>0</v>
      </c>
      <c r="S24" s="49">
        <f t="shared" ref="S24" si="43">S23-L24+N24+R24-O24</f>
        <v>319723.62000000011</v>
      </c>
      <c r="U24" s="17">
        <f t="shared" si="11"/>
        <v>2.7287650000000002E-3</v>
      </c>
    </row>
    <row r="25" spans="1:21" x14ac:dyDescent="0.25">
      <c r="A25" s="44">
        <f t="shared" si="10"/>
        <v>18</v>
      </c>
      <c r="B25" s="45">
        <v>43306</v>
      </c>
      <c r="C25" s="44" t="s">
        <v>5</v>
      </c>
      <c r="D25" s="44" t="s">
        <v>5</v>
      </c>
      <c r="E25" s="44" t="s">
        <v>5</v>
      </c>
      <c r="F25" s="46">
        <f t="shared" ref="F25:F31" si="44">S24</f>
        <v>319723.62000000011</v>
      </c>
      <c r="G25" s="47">
        <f t="shared" si="1"/>
        <v>0.1</v>
      </c>
      <c r="H25" s="48">
        <f t="shared" ref="H25" si="45">IF($G$1="PD",(360*(YEAR(B25)-YEAR(B24)))+(30*(MONTH(B25)-MONTH(B24)))+(DAY(B25)-DAY(B24)),B25-B24)</f>
        <v>30</v>
      </c>
      <c r="I25" s="49">
        <f t="shared" ref="I25" si="46">(F25*G24*H25/365)+U24</f>
        <v>2627.8680986280146</v>
      </c>
      <c r="J25" s="49">
        <f t="shared" si="18"/>
        <v>2627.87</v>
      </c>
      <c r="K25" s="49">
        <f t="shared" ref="K25" si="47">IF(M25&gt;(J25+Q24-R24),(J25+Q24-R24),M25)</f>
        <v>2627.87</v>
      </c>
      <c r="L25" s="49">
        <f t="shared" si="20"/>
        <v>43987.409999999996</v>
      </c>
      <c r="M25" s="49">
        <f t="shared" si="13"/>
        <v>46615.28</v>
      </c>
      <c r="N25" s="49">
        <v>0</v>
      </c>
      <c r="O25" s="49"/>
      <c r="P25" s="49">
        <f t="shared" si="14"/>
        <v>0</v>
      </c>
      <c r="Q25" s="49">
        <f t="shared" si="33"/>
        <v>0</v>
      </c>
      <c r="R25" s="49">
        <f t="shared" si="34"/>
        <v>0</v>
      </c>
      <c r="S25" s="49">
        <f t="shared" si="35"/>
        <v>275736.21000000014</v>
      </c>
      <c r="U25" s="17">
        <f t="shared" si="11"/>
        <v>-1.9013719999999999E-3</v>
      </c>
    </row>
    <row r="26" spans="1:21" x14ac:dyDescent="0.25">
      <c r="A26" s="44">
        <f t="shared" si="10"/>
        <v>19</v>
      </c>
      <c r="B26" s="45">
        <v>43337</v>
      </c>
      <c r="C26" s="44" t="s">
        <v>5</v>
      </c>
      <c r="D26" s="44" t="s">
        <v>5</v>
      </c>
      <c r="E26" s="44" t="s">
        <v>5</v>
      </c>
      <c r="F26" s="46">
        <f t="shared" si="44"/>
        <v>275736.21000000014</v>
      </c>
      <c r="G26" s="47">
        <f t="shared" si="1"/>
        <v>0.1</v>
      </c>
      <c r="H26" s="48">
        <f t="shared" si="2"/>
        <v>31</v>
      </c>
      <c r="I26" s="49">
        <f t="shared" si="12"/>
        <v>2341.8672794499189</v>
      </c>
      <c r="J26" s="49">
        <f t="shared" si="3"/>
        <v>2341.87</v>
      </c>
      <c r="K26" s="49">
        <f t="shared" si="4"/>
        <v>2341.87</v>
      </c>
      <c r="L26" s="49">
        <f t="shared" si="5"/>
        <v>44273.409999999996</v>
      </c>
      <c r="M26" s="49">
        <f t="shared" si="13"/>
        <v>46615.28</v>
      </c>
      <c r="N26" s="49">
        <v>0</v>
      </c>
      <c r="O26" s="49"/>
      <c r="P26" s="49">
        <f t="shared" si="14"/>
        <v>0</v>
      </c>
      <c r="Q26" s="49">
        <f t="shared" si="7"/>
        <v>0</v>
      </c>
      <c r="R26" s="49">
        <f t="shared" si="8"/>
        <v>0</v>
      </c>
      <c r="S26" s="49">
        <f t="shared" si="9"/>
        <v>231462.80000000013</v>
      </c>
      <c r="U26" s="17">
        <f t="shared" si="11"/>
        <v>-2.72055E-3</v>
      </c>
    </row>
    <row r="27" spans="1:21" x14ac:dyDescent="0.25">
      <c r="A27" s="44">
        <f t="shared" si="10"/>
        <v>20</v>
      </c>
      <c r="B27" s="45">
        <v>43368</v>
      </c>
      <c r="C27" s="44" t="s">
        <v>5</v>
      </c>
      <c r="D27" s="44" t="s">
        <v>5</v>
      </c>
      <c r="E27" s="44" t="s">
        <v>5</v>
      </c>
      <c r="F27" s="46">
        <f t="shared" si="44"/>
        <v>231462.80000000013</v>
      </c>
      <c r="G27" s="47">
        <f t="shared" si="1"/>
        <v>0.1</v>
      </c>
      <c r="H27" s="48">
        <f t="shared" si="2"/>
        <v>31</v>
      </c>
      <c r="I27" s="49">
        <f t="shared" si="12"/>
        <v>1965.8457178061653</v>
      </c>
      <c r="J27" s="49">
        <f t="shared" si="3"/>
        <v>1965.85</v>
      </c>
      <c r="K27" s="49">
        <f t="shared" si="4"/>
        <v>1965.85</v>
      </c>
      <c r="L27" s="49">
        <f t="shared" si="5"/>
        <v>44649.43</v>
      </c>
      <c r="M27" s="49">
        <f t="shared" si="13"/>
        <v>46615.28</v>
      </c>
      <c r="N27" s="49">
        <v>0</v>
      </c>
      <c r="O27" s="49"/>
      <c r="P27" s="49">
        <f t="shared" si="14"/>
        <v>0</v>
      </c>
      <c r="Q27" s="49">
        <f t="shared" si="7"/>
        <v>0</v>
      </c>
      <c r="R27" s="49">
        <f t="shared" si="8"/>
        <v>0</v>
      </c>
      <c r="S27" s="49">
        <f t="shared" si="9"/>
        <v>186813.37000000014</v>
      </c>
      <c r="U27" s="17">
        <f t="shared" si="11"/>
        <v>-4.2821939999999996E-3</v>
      </c>
    </row>
    <row r="28" spans="1:21" x14ac:dyDescent="0.25">
      <c r="A28" s="44">
        <f t="shared" si="10"/>
        <v>21</v>
      </c>
      <c r="B28" s="45">
        <v>43398</v>
      </c>
      <c r="C28" s="44" t="s">
        <v>5</v>
      </c>
      <c r="D28" s="44" t="s">
        <v>5</v>
      </c>
      <c r="E28" s="44" t="s">
        <v>5</v>
      </c>
      <c r="F28" s="46">
        <f>S27</f>
        <v>186813.37000000014</v>
      </c>
      <c r="G28" s="47">
        <f t="shared" si="1"/>
        <v>0.1</v>
      </c>
      <c r="H28" s="48">
        <f t="shared" si="2"/>
        <v>30</v>
      </c>
      <c r="I28" s="49">
        <f t="shared" si="12"/>
        <v>1535.4480739703847</v>
      </c>
      <c r="J28" s="49">
        <f t="shared" si="3"/>
        <v>1535.45</v>
      </c>
      <c r="K28" s="49">
        <f t="shared" si="4"/>
        <v>1535.45</v>
      </c>
      <c r="L28" s="49">
        <f t="shared" si="5"/>
        <v>45079.83</v>
      </c>
      <c r="M28" s="49">
        <f t="shared" si="13"/>
        <v>46615.28</v>
      </c>
      <c r="N28" s="49">
        <v>0</v>
      </c>
      <c r="O28" s="49"/>
      <c r="P28" s="49">
        <f t="shared" si="14"/>
        <v>0</v>
      </c>
      <c r="Q28" s="49">
        <f t="shared" si="7"/>
        <v>0</v>
      </c>
      <c r="R28" s="49">
        <f t="shared" si="8"/>
        <v>0</v>
      </c>
      <c r="S28" s="49">
        <f t="shared" si="9"/>
        <v>141733.54000000015</v>
      </c>
      <c r="U28" s="17">
        <f t="shared" si="11"/>
        <v>-1.92603E-3</v>
      </c>
    </row>
    <row r="29" spans="1:21" x14ac:dyDescent="0.25">
      <c r="A29" s="44">
        <f t="shared" si="10"/>
        <v>22</v>
      </c>
      <c r="B29" s="45">
        <v>43429</v>
      </c>
      <c r="C29" s="44" t="s">
        <v>5</v>
      </c>
      <c r="D29" s="44" t="s">
        <v>5</v>
      </c>
      <c r="E29" s="44" t="s">
        <v>5</v>
      </c>
      <c r="F29" s="46">
        <f>S28</f>
        <v>141733.54000000015</v>
      </c>
      <c r="G29" s="47">
        <f t="shared" si="1"/>
        <v>0.1</v>
      </c>
      <c r="H29" s="48">
        <f t="shared" si="2"/>
        <v>31</v>
      </c>
      <c r="I29" s="49">
        <f t="shared" si="12"/>
        <v>1203.7623862987684</v>
      </c>
      <c r="J29" s="49">
        <f t="shared" si="3"/>
        <v>1203.76</v>
      </c>
      <c r="K29" s="49">
        <f t="shared" si="4"/>
        <v>1203.76</v>
      </c>
      <c r="L29" s="49">
        <f t="shared" si="5"/>
        <v>45411.519999999997</v>
      </c>
      <c r="M29" s="49">
        <f t="shared" si="13"/>
        <v>46615.28</v>
      </c>
      <c r="N29" s="49">
        <v>0</v>
      </c>
      <c r="O29" s="49"/>
      <c r="P29" s="49">
        <f t="shared" si="14"/>
        <v>0</v>
      </c>
      <c r="Q29" s="49">
        <f t="shared" si="7"/>
        <v>0</v>
      </c>
      <c r="R29" s="49">
        <f t="shared" si="8"/>
        <v>0</v>
      </c>
      <c r="S29" s="49">
        <f t="shared" si="9"/>
        <v>96322.020000000164</v>
      </c>
      <c r="U29" s="17">
        <f t="shared" si="11"/>
        <v>2.3862990000000001E-3</v>
      </c>
    </row>
    <row r="30" spans="1:21" x14ac:dyDescent="0.25">
      <c r="A30" s="44">
        <f t="shared" si="10"/>
        <v>23</v>
      </c>
      <c r="B30" s="45">
        <v>43459</v>
      </c>
      <c r="C30" s="44" t="s">
        <v>5</v>
      </c>
      <c r="D30" s="44" t="s">
        <v>5</v>
      </c>
      <c r="E30" s="44" t="s">
        <v>5</v>
      </c>
      <c r="F30" s="46">
        <f t="shared" si="44"/>
        <v>96322.020000000164</v>
      </c>
      <c r="G30" s="47">
        <f t="shared" si="1"/>
        <v>0.1</v>
      </c>
      <c r="H30" s="48">
        <f t="shared" si="2"/>
        <v>30</v>
      </c>
      <c r="I30" s="49">
        <f t="shared" si="12"/>
        <v>791.69022191543979</v>
      </c>
      <c r="J30" s="49">
        <f t="shared" si="3"/>
        <v>791.69</v>
      </c>
      <c r="K30" s="49">
        <f t="shared" si="4"/>
        <v>791.69</v>
      </c>
      <c r="L30" s="49">
        <f t="shared" si="5"/>
        <v>45823.59</v>
      </c>
      <c r="M30" s="49">
        <f t="shared" si="13"/>
        <v>46615.28</v>
      </c>
      <c r="N30" s="49">
        <v>0</v>
      </c>
      <c r="O30" s="49"/>
      <c r="P30" s="49">
        <f t="shared" si="14"/>
        <v>0</v>
      </c>
      <c r="Q30" s="49">
        <f t="shared" si="7"/>
        <v>0</v>
      </c>
      <c r="R30" s="49">
        <f t="shared" si="8"/>
        <v>0</v>
      </c>
      <c r="S30" s="49">
        <f t="shared" si="9"/>
        <v>50498.430000000168</v>
      </c>
      <c r="U30" s="17">
        <f t="shared" si="11"/>
        <v>2.2191499999999999E-4</v>
      </c>
    </row>
    <row r="31" spans="1:21" x14ac:dyDescent="0.25">
      <c r="A31" s="44">
        <f t="shared" si="10"/>
        <v>24</v>
      </c>
      <c r="B31" s="45">
        <v>43490</v>
      </c>
      <c r="C31" s="44" t="s">
        <v>5</v>
      </c>
      <c r="D31" s="44" t="s">
        <v>5</v>
      </c>
      <c r="E31" s="44" t="s">
        <v>5</v>
      </c>
      <c r="F31" s="46">
        <f t="shared" si="44"/>
        <v>50498.430000000168</v>
      </c>
      <c r="G31" s="47">
        <f t="shared" si="1"/>
        <v>0.1</v>
      </c>
      <c r="H31" s="59">
        <f t="shared" si="2"/>
        <v>31</v>
      </c>
      <c r="I31" s="60">
        <f t="shared" si="12"/>
        <v>428.89099725746718</v>
      </c>
      <c r="J31" s="60">
        <f t="shared" si="3"/>
        <v>428.89</v>
      </c>
      <c r="K31" s="60">
        <f>J31+Q30-R30</f>
        <v>428.89</v>
      </c>
      <c r="L31" s="60">
        <f>S30</f>
        <v>50498.430000000168</v>
      </c>
      <c r="M31" s="60">
        <f>L31+K31</f>
        <v>50927.320000000167</v>
      </c>
      <c r="N31" s="60">
        <v>0</v>
      </c>
      <c r="O31" s="60"/>
      <c r="P31" s="60">
        <f t="shared" si="14"/>
        <v>0</v>
      </c>
      <c r="Q31" s="60">
        <f t="shared" si="7"/>
        <v>0</v>
      </c>
      <c r="R31" s="60">
        <f t="shared" si="8"/>
        <v>0</v>
      </c>
      <c r="S31" s="60">
        <f t="shared" si="9"/>
        <v>0</v>
      </c>
      <c r="U31" s="17">
        <f t="shared" si="11"/>
        <v>9.9725700000000009E-4</v>
      </c>
    </row>
    <row r="32" spans="1:21" x14ac:dyDescent="0.25">
      <c r="A32" s="14"/>
      <c r="B32" s="14"/>
      <c r="C32" s="14"/>
      <c r="D32" s="14"/>
      <c r="E32" s="14"/>
      <c r="F32" s="14"/>
      <c r="G32" s="14"/>
      <c r="H32" s="14"/>
      <c r="I32" s="15">
        <f>SUM(I3:I31)</f>
        <v>122229.89701256329</v>
      </c>
      <c r="J32" s="15"/>
      <c r="K32" s="15">
        <f>SUM(K3:K31)</f>
        <v>122229.90000000001</v>
      </c>
      <c r="L32" s="15">
        <f>SUM(L3:L31)</f>
        <v>1000000.0000000003</v>
      </c>
      <c r="M32" s="15">
        <f>SUM(M3:M31)</f>
        <v>1122229.9000000004</v>
      </c>
      <c r="N32" s="14"/>
      <c r="O32" s="14"/>
      <c r="P32" s="15">
        <f>SUM(P3:P31)</f>
        <v>0</v>
      </c>
      <c r="Q32" s="14"/>
      <c r="R32" s="14"/>
      <c r="S32" s="14"/>
    </row>
    <row r="35" spans="13:13" x14ac:dyDescent="0.25">
      <c r="M35" s="5"/>
    </row>
  </sheetData>
  <dataValidations count="2">
    <dataValidation type="list" allowBlank="1" showInputMessage="1" showErrorMessage="1" sqref="R1">
      <formula1>"DD, PS, FI, ET, NI"</formula1>
    </dataValidation>
    <dataValidation type="list" allowBlank="1" showInputMessage="1" showErrorMessage="1" sqref="G1">
      <formula1>"PD,AD"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pane ySplit="2" topLeftCell="A3" activePane="bottomLeft" state="frozen"/>
      <selection pane="bottomLeft" activeCell="F8" sqref="F8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10.140625" style="1" customWidth="1"/>
    <col min="4" max="4" width="4.42578125" style="1" bestFit="1" customWidth="1"/>
    <col min="5" max="5" width="13.7109375" style="1" bestFit="1" customWidth="1"/>
    <col min="6" max="6" width="7.140625" style="1" bestFit="1" customWidth="1"/>
    <col min="7" max="7" width="5.140625" style="1" bestFit="1" customWidth="1"/>
    <col min="8" max="8" width="18" style="1" bestFit="1" customWidth="1"/>
    <col min="9" max="9" width="16.140625" style="1" bestFit="1" customWidth="1"/>
    <col min="10" max="10" width="13.28515625" style="1" bestFit="1" customWidth="1"/>
    <col min="11" max="11" width="13.42578125" style="1" bestFit="1" customWidth="1"/>
    <col min="12" max="12" width="13.28515625" style="1" bestFit="1" customWidth="1"/>
    <col min="13" max="13" width="13.5703125" style="1" bestFit="1" customWidth="1"/>
    <col min="14" max="14" width="11" style="1" bestFit="1" customWidth="1"/>
    <col min="15" max="15" width="11" style="1" customWidth="1"/>
    <col min="16" max="16" width="11.140625" style="1" bestFit="1" customWidth="1"/>
    <col min="17" max="17" width="12.5703125" style="1" bestFit="1" customWidth="1"/>
    <col min="18" max="18" width="2.85546875" style="1" customWidth="1"/>
    <col min="19" max="19" width="10.7109375" style="1" bestFit="1" customWidth="1"/>
    <col min="20" max="16384" width="9.140625" style="1"/>
  </cols>
  <sheetData>
    <row r="1" spans="1:19" x14ac:dyDescent="0.25">
      <c r="E1" s="1" t="s">
        <v>19</v>
      </c>
      <c r="F1" s="16" t="s">
        <v>24</v>
      </c>
      <c r="H1" s="1" t="s">
        <v>17</v>
      </c>
      <c r="K1" s="18"/>
      <c r="L1" s="3">
        <v>41666.67</v>
      </c>
      <c r="M1" s="5">
        <f>L1-K27</f>
        <v>8.000000030733645E-2</v>
      </c>
      <c r="O1" s="3" t="s">
        <v>20</v>
      </c>
      <c r="P1" s="3">
        <v>10000</v>
      </c>
      <c r="Q1" s="16" t="s">
        <v>21</v>
      </c>
    </row>
    <row r="2" spans="1:19" s="2" customFormat="1" x14ac:dyDescent="0.25">
      <c r="A2" s="6" t="s">
        <v>3</v>
      </c>
      <c r="B2" s="7" t="s">
        <v>0</v>
      </c>
      <c r="C2" s="7" t="s">
        <v>27</v>
      </c>
      <c r="D2" s="7" t="s">
        <v>7</v>
      </c>
      <c r="E2" s="7" t="s">
        <v>13</v>
      </c>
      <c r="F2" s="7" t="s">
        <v>2</v>
      </c>
      <c r="G2" s="7" t="s">
        <v>1</v>
      </c>
      <c r="H2" s="7" t="s">
        <v>14</v>
      </c>
      <c r="I2" s="7" t="s">
        <v>25</v>
      </c>
      <c r="J2" s="7" t="s">
        <v>15</v>
      </c>
      <c r="K2" s="7" t="s">
        <v>10</v>
      </c>
      <c r="L2" s="7" t="s">
        <v>9</v>
      </c>
      <c r="M2" s="7" t="s">
        <v>8</v>
      </c>
      <c r="N2" s="7" t="s">
        <v>18</v>
      </c>
      <c r="O2" s="7" t="s">
        <v>22</v>
      </c>
      <c r="P2" s="7" t="s">
        <v>16</v>
      </c>
      <c r="Q2" s="7" t="s">
        <v>4</v>
      </c>
      <c r="S2" s="2" t="s">
        <v>26</v>
      </c>
    </row>
    <row r="3" spans="1:19" x14ac:dyDescent="0.25">
      <c r="A3" s="8">
        <v>0</v>
      </c>
      <c r="B3" s="9">
        <v>42745</v>
      </c>
      <c r="C3" s="9" t="s">
        <v>28</v>
      </c>
      <c r="D3" s="8" t="s">
        <v>11</v>
      </c>
      <c r="E3" s="10">
        <v>0</v>
      </c>
      <c r="F3" s="11">
        <v>0.1</v>
      </c>
      <c r="G3" s="12">
        <v>0</v>
      </c>
      <c r="H3" s="13">
        <v>0</v>
      </c>
      <c r="I3" s="13"/>
      <c r="J3" s="13">
        <v>0</v>
      </c>
      <c r="K3" s="13">
        <v>0</v>
      </c>
      <c r="L3" s="13">
        <f>IF(D3&lt;&gt;"Y",0,IF(A3=24,(E3+J3),#REF!))</f>
        <v>0</v>
      </c>
      <c r="M3" s="13">
        <v>1100000</v>
      </c>
      <c r="N3" s="13">
        <v>100000</v>
      </c>
      <c r="O3" s="13">
        <v>0</v>
      </c>
      <c r="P3" s="13">
        <v>0</v>
      </c>
      <c r="Q3" s="13">
        <f>IF(Q1="PS",M3-N3+P1,M3-N3)</f>
        <v>1000000</v>
      </c>
    </row>
    <row r="4" spans="1:19" x14ac:dyDescent="0.25">
      <c r="A4" s="19">
        <v>1</v>
      </c>
      <c r="B4" s="20">
        <v>42791</v>
      </c>
      <c r="C4" s="9" t="str">
        <f t="shared" ref="C4:C27" si="0">C3</f>
        <v>P</v>
      </c>
      <c r="D4" s="19" t="s">
        <v>5</v>
      </c>
      <c r="E4" s="21">
        <f t="shared" ref="E4" si="1">Q3</f>
        <v>1000000</v>
      </c>
      <c r="F4" s="22">
        <f t="shared" ref="F4:F27" si="2">F3</f>
        <v>0.1</v>
      </c>
      <c r="G4" s="23">
        <f t="shared" ref="G4" si="3">IF($F$1="PD",(360*(YEAR(B4)-YEAR(B3)))+(30*(MONTH(B4)-MONTH(B3)))+(DAY(B4)-DAY(B3)),B4-B3)</f>
        <v>46</v>
      </c>
      <c r="H4" s="18">
        <f t="shared" ref="H4" si="4">(E4*F3*G4/365)+S3</f>
        <v>12602.739726027397</v>
      </c>
      <c r="I4" s="18">
        <f t="shared" ref="I4" si="5">ROUND(H4,2)</f>
        <v>12602.74</v>
      </c>
      <c r="J4" s="18">
        <f t="shared" ref="J4" si="6">IF(D4="N",0,IF(C4="E",IF(L4&gt;=(P3+I4),(P3+I4),L4),P3+I4))</f>
        <v>12602.74</v>
      </c>
      <c r="K4" s="18">
        <f t="shared" ref="K4" si="7">IF(D4="N",0,IF(C4="I",0,IF(C4="P",$L$1,L4-J4)))</f>
        <v>41666.67</v>
      </c>
      <c r="L4" s="18">
        <f t="shared" ref="L4" si="8">IF(D4="N",0,IF(C4="I",J4,IF(C4="P",(J4+K4),$L$1)))</f>
        <v>54269.409999999996</v>
      </c>
      <c r="M4" s="18">
        <v>0</v>
      </c>
      <c r="N4" s="18"/>
      <c r="O4" s="18">
        <f>IF(OR($Q$1="NI",$Q$1="ET"),#REF!,0)</f>
        <v>0</v>
      </c>
      <c r="P4" s="18">
        <f t="shared" ref="P4" si="9">P3+I4-J4</f>
        <v>0</v>
      </c>
      <c r="Q4" s="18">
        <f t="shared" ref="Q4" si="10">Q3-K4+M4-N4</f>
        <v>958333.33</v>
      </c>
      <c r="S4" s="17">
        <f t="shared" ref="S4:S27" si="11">ROUND(H4-I4,9)</f>
        <v>-2.73973E-4</v>
      </c>
    </row>
    <row r="5" spans="1:19" x14ac:dyDescent="0.25">
      <c r="A5" s="19">
        <f t="shared" ref="A5:A27" si="12">A4+1</f>
        <v>2</v>
      </c>
      <c r="B5" s="20">
        <v>42819</v>
      </c>
      <c r="C5" s="9" t="str">
        <f t="shared" si="0"/>
        <v>P</v>
      </c>
      <c r="D5" s="19" t="s">
        <v>5</v>
      </c>
      <c r="E5" s="21">
        <f t="shared" ref="E5:E27" si="13">Q4</f>
        <v>958333.33</v>
      </c>
      <c r="F5" s="22">
        <f t="shared" si="2"/>
        <v>0.1</v>
      </c>
      <c r="G5" s="23">
        <f t="shared" ref="G5:G27" si="14">IF($F$1="PD",(360*(YEAR(B5)-YEAR(B4)))+(30*(MONTH(B5)-MONTH(B4)))+(DAY(B5)-DAY(B4)),B5-B4)</f>
        <v>28</v>
      </c>
      <c r="H5" s="18">
        <f t="shared" ref="H5:H27" si="15">(E5*F4*G5/365)+S4</f>
        <v>7351.5978739722059</v>
      </c>
      <c r="I5" s="18">
        <f t="shared" ref="I5:I27" si="16">ROUND(H5,2)</f>
        <v>7351.6</v>
      </c>
      <c r="J5" s="18">
        <f t="shared" ref="J5:J26" si="17">IF(D5="N",0,IF(C5="E",IF(L5&gt;=(P4+I5),(P4+I5),L5),P4+I5))</f>
        <v>7351.6</v>
      </c>
      <c r="K5" s="18">
        <f t="shared" ref="K5:K26" si="18">IF(D5="N",0,IF(C5="I",0,IF(C5="P",$L$1,L5-J5)))</f>
        <v>41666.67</v>
      </c>
      <c r="L5" s="18">
        <f t="shared" ref="L5:L26" si="19">IF(D5="N",0,IF(C5="I",J5,IF(C5="P",(J5+K5),$L$1)))</f>
        <v>49018.27</v>
      </c>
      <c r="M5" s="18">
        <v>0</v>
      </c>
      <c r="N5" s="18"/>
      <c r="O5" s="18">
        <f>IF(OR($Q$1="NI",$Q$1="ET"),#REF!,0)</f>
        <v>0</v>
      </c>
      <c r="P5" s="18">
        <f t="shared" ref="P5:P27" si="20">P4+I5-J5</f>
        <v>0</v>
      </c>
      <c r="Q5" s="18">
        <f t="shared" ref="Q5:Q27" si="21">Q4-K5+M5-N5</f>
        <v>916666.65999999992</v>
      </c>
      <c r="S5" s="17">
        <f t="shared" si="11"/>
        <v>-2.1260279999999999E-3</v>
      </c>
    </row>
    <row r="6" spans="1:19" x14ac:dyDescent="0.25">
      <c r="A6" s="19">
        <f t="shared" si="12"/>
        <v>3</v>
      </c>
      <c r="B6" s="20">
        <v>42850</v>
      </c>
      <c r="C6" s="9" t="str">
        <f t="shared" si="0"/>
        <v>P</v>
      </c>
      <c r="D6" s="19" t="s">
        <v>5</v>
      </c>
      <c r="E6" s="21">
        <f t="shared" si="13"/>
        <v>916666.65999999992</v>
      </c>
      <c r="F6" s="22">
        <f t="shared" si="2"/>
        <v>0.1</v>
      </c>
      <c r="G6" s="23">
        <f t="shared" si="14"/>
        <v>31</v>
      </c>
      <c r="H6" s="18">
        <f t="shared" si="15"/>
        <v>7785.3859452048755</v>
      </c>
      <c r="I6" s="18">
        <f t="shared" si="16"/>
        <v>7785.39</v>
      </c>
      <c r="J6" s="18">
        <f t="shared" si="17"/>
        <v>7785.39</v>
      </c>
      <c r="K6" s="18">
        <f t="shared" si="18"/>
        <v>41666.67</v>
      </c>
      <c r="L6" s="18">
        <f t="shared" si="19"/>
        <v>49452.06</v>
      </c>
      <c r="M6" s="18">
        <v>0</v>
      </c>
      <c r="N6" s="18"/>
      <c r="O6" s="18">
        <f>IF(OR($Q$1="NI",$Q$1="ET"),#REF!,0)</f>
        <v>0</v>
      </c>
      <c r="P6" s="18">
        <f t="shared" si="20"/>
        <v>0</v>
      </c>
      <c r="Q6" s="18">
        <f t="shared" si="21"/>
        <v>874999.98999999987</v>
      </c>
      <c r="S6" s="17">
        <f t="shared" si="11"/>
        <v>-4.0547949999999999E-3</v>
      </c>
    </row>
    <row r="7" spans="1:19" x14ac:dyDescent="0.25">
      <c r="A7" s="19">
        <f t="shared" si="12"/>
        <v>4</v>
      </c>
      <c r="B7" s="20">
        <v>42880</v>
      </c>
      <c r="C7" s="9" t="str">
        <f t="shared" si="0"/>
        <v>P</v>
      </c>
      <c r="D7" s="19" t="s">
        <v>5</v>
      </c>
      <c r="E7" s="21">
        <f t="shared" si="13"/>
        <v>874999.98999999987</v>
      </c>
      <c r="F7" s="22">
        <f t="shared" si="2"/>
        <v>0.1</v>
      </c>
      <c r="G7" s="23">
        <f t="shared" si="14"/>
        <v>30</v>
      </c>
      <c r="H7" s="18">
        <f t="shared" si="15"/>
        <v>7191.7766849310265</v>
      </c>
      <c r="I7" s="18">
        <f t="shared" si="16"/>
        <v>7191.78</v>
      </c>
      <c r="J7" s="18">
        <f t="shared" si="17"/>
        <v>7191.78</v>
      </c>
      <c r="K7" s="18">
        <f t="shared" si="18"/>
        <v>41666.67</v>
      </c>
      <c r="L7" s="18">
        <f t="shared" si="19"/>
        <v>48858.45</v>
      </c>
      <c r="M7" s="18">
        <v>0</v>
      </c>
      <c r="N7" s="18"/>
      <c r="O7" s="18">
        <f>IF(OR($Q$1="NI",$Q$1="ET"),#REF!,0)</f>
        <v>0</v>
      </c>
      <c r="P7" s="18">
        <f t="shared" si="20"/>
        <v>0</v>
      </c>
      <c r="Q7" s="18">
        <f t="shared" si="21"/>
        <v>833333.31999999983</v>
      </c>
      <c r="S7" s="17">
        <f t="shared" si="11"/>
        <v>-3.3150689999999999E-3</v>
      </c>
    </row>
    <row r="8" spans="1:19" x14ac:dyDescent="0.25">
      <c r="A8" s="19">
        <f t="shared" si="12"/>
        <v>5</v>
      </c>
      <c r="B8" s="20">
        <v>42911</v>
      </c>
      <c r="C8" s="9" t="str">
        <f t="shared" si="0"/>
        <v>P</v>
      </c>
      <c r="D8" s="19" t="s">
        <v>5</v>
      </c>
      <c r="E8" s="21">
        <f t="shared" si="13"/>
        <v>833333.31999999983</v>
      </c>
      <c r="F8" s="22">
        <f t="shared" si="2"/>
        <v>0.1</v>
      </c>
      <c r="G8" s="23">
        <f t="shared" si="14"/>
        <v>31</v>
      </c>
      <c r="H8" s="18">
        <f t="shared" si="15"/>
        <v>7077.6221424652467</v>
      </c>
      <c r="I8" s="18">
        <f t="shared" si="16"/>
        <v>7077.62</v>
      </c>
      <c r="J8" s="18">
        <f t="shared" si="17"/>
        <v>7077.62</v>
      </c>
      <c r="K8" s="18">
        <f t="shared" si="18"/>
        <v>41666.67</v>
      </c>
      <c r="L8" s="18">
        <f t="shared" si="19"/>
        <v>48744.29</v>
      </c>
      <c r="M8" s="18">
        <v>0</v>
      </c>
      <c r="N8" s="18"/>
      <c r="O8" s="18">
        <f>IF(OR($Q$1="NI",$Q$1="ET"),#REF!,0)</f>
        <v>0</v>
      </c>
      <c r="P8" s="18">
        <f t="shared" si="20"/>
        <v>0</v>
      </c>
      <c r="Q8" s="18">
        <f t="shared" si="21"/>
        <v>791666.64999999979</v>
      </c>
      <c r="S8" s="17">
        <f t="shared" si="11"/>
        <v>2.1424650000000001E-3</v>
      </c>
    </row>
    <row r="9" spans="1:19" x14ac:dyDescent="0.25">
      <c r="A9" s="19">
        <f t="shared" si="12"/>
        <v>6</v>
      </c>
      <c r="B9" s="20">
        <v>42941</v>
      </c>
      <c r="C9" s="9" t="str">
        <f t="shared" si="0"/>
        <v>P</v>
      </c>
      <c r="D9" s="19" t="s">
        <v>5</v>
      </c>
      <c r="E9" s="21">
        <f t="shared" si="13"/>
        <v>791666.64999999979</v>
      </c>
      <c r="F9" s="22">
        <f t="shared" si="2"/>
        <v>0.1</v>
      </c>
      <c r="G9" s="23">
        <f t="shared" si="14"/>
        <v>30</v>
      </c>
      <c r="H9" s="18">
        <f t="shared" si="15"/>
        <v>6506.85132054719</v>
      </c>
      <c r="I9" s="18">
        <f t="shared" si="16"/>
        <v>6506.85</v>
      </c>
      <c r="J9" s="18">
        <f t="shared" si="17"/>
        <v>6506.85</v>
      </c>
      <c r="K9" s="18">
        <f t="shared" si="18"/>
        <v>41666.67</v>
      </c>
      <c r="L9" s="18">
        <f t="shared" si="19"/>
        <v>48173.52</v>
      </c>
      <c r="M9" s="18">
        <v>0</v>
      </c>
      <c r="N9" s="18"/>
      <c r="O9" s="18">
        <f>IF($Q$1="ET",#REF!,0)</f>
        <v>0</v>
      </c>
      <c r="P9" s="18">
        <f t="shared" si="20"/>
        <v>0</v>
      </c>
      <c r="Q9" s="18">
        <f t="shared" si="21"/>
        <v>749999.97999999975</v>
      </c>
      <c r="S9" s="17">
        <f t="shared" si="11"/>
        <v>1.320547E-3</v>
      </c>
    </row>
    <row r="10" spans="1:19" x14ac:dyDescent="0.25">
      <c r="A10" s="19">
        <f t="shared" si="12"/>
        <v>7</v>
      </c>
      <c r="B10" s="20">
        <v>42972</v>
      </c>
      <c r="C10" s="9" t="str">
        <f t="shared" si="0"/>
        <v>P</v>
      </c>
      <c r="D10" s="19" t="s">
        <v>5</v>
      </c>
      <c r="E10" s="21">
        <f t="shared" si="13"/>
        <v>749999.97999999975</v>
      </c>
      <c r="F10" s="22">
        <f t="shared" si="2"/>
        <v>0.1</v>
      </c>
      <c r="G10" s="23">
        <f t="shared" si="14"/>
        <v>31</v>
      </c>
      <c r="H10" s="18">
        <f t="shared" si="15"/>
        <v>6369.8641643826149</v>
      </c>
      <c r="I10" s="18">
        <f t="shared" si="16"/>
        <v>6369.86</v>
      </c>
      <c r="J10" s="18">
        <f t="shared" si="17"/>
        <v>6369.86</v>
      </c>
      <c r="K10" s="18">
        <f t="shared" si="18"/>
        <v>41666.67</v>
      </c>
      <c r="L10" s="18">
        <f t="shared" si="19"/>
        <v>48036.53</v>
      </c>
      <c r="M10" s="18">
        <v>0</v>
      </c>
      <c r="N10" s="18"/>
      <c r="O10" s="18">
        <f>IF($Q$1="ET",#REF!,0)</f>
        <v>0</v>
      </c>
      <c r="P10" s="18">
        <f t="shared" si="20"/>
        <v>0</v>
      </c>
      <c r="Q10" s="18">
        <f t="shared" si="21"/>
        <v>708333.30999999971</v>
      </c>
      <c r="S10" s="17">
        <f t="shared" si="11"/>
        <v>4.1643829999999998E-3</v>
      </c>
    </row>
    <row r="11" spans="1:19" x14ac:dyDescent="0.25">
      <c r="A11" s="19">
        <f t="shared" si="12"/>
        <v>8</v>
      </c>
      <c r="B11" s="20">
        <v>43003</v>
      </c>
      <c r="C11" s="9" t="str">
        <f t="shared" si="0"/>
        <v>P</v>
      </c>
      <c r="D11" s="19" t="s">
        <v>5</v>
      </c>
      <c r="E11" s="21">
        <f t="shared" si="13"/>
        <v>708333.30999999971</v>
      </c>
      <c r="F11" s="22">
        <f t="shared" si="2"/>
        <v>0.1</v>
      </c>
      <c r="G11" s="23">
        <f t="shared" si="14"/>
        <v>31</v>
      </c>
      <c r="H11" s="18">
        <f t="shared" si="15"/>
        <v>6015.9857013692999</v>
      </c>
      <c r="I11" s="18">
        <f t="shared" si="16"/>
        <v>6015.99</v>
      </c>
      <c r="J11" s="18">
        <f t="shared" si="17"/>
        <v>6015.99</v>
      </c>
      <c r="K11" s="18">
        <f t="shared" si="18"/>
        <v>41666.67</v>
      </c>
      <c r="L11" s="18">
        <f t="shared" si="19"/>
        <v>47682.659999999996</v>
      </c>
      <c r="M11" s="18">
        <v>0</v>
      </c>
      <c r="N11" s="18"/>
      <c r="O11" s="18">
        <f>IF($Q$1="ET",#REF!,0)</f>
        <v>0</v>
      </c>
      <c r="P11" s="18">
        <f t="shared" si="20"/>
        <v>0</v>
      </c>
      <c r="Q11" s="18">
        <f t="shared" si="21"/>
        <v>666666.63999999966</v>
      </c>
      <c r="S11" s="17">
        <f t="shared" si="11"/>
        <v>-4.2986309999999998E-3</v>
      </c>
    </row>
    <row r="12" spans="1:19" x14ac:dyDescent="0.25">
      <c r="A12" s="19">
        <f t="shared" si="12"/>
        <v>9</v>
      </c>
      <c r="B12" s="20">
        <v>43033</v>
      </c>
      <c r="C12" s="9" t="str">
        <f t="shared" si="0"/>
        <v>P</v>
      </c>
      <c r="D12" s="19" t="s">
        <v>5</v>
      </c>
      <c r="E12" s="21">
        <f t="shared" si="13"/>
        <v>666666.63999999966</v>
      </c>
      <c r="F12" s="22">
        <f t="shared" si="2"/>
        <v>0.1</v>
      </c>
      <c r="G12" s="23">
        <f t="shared" si="14"/>
        <v>30</v>
      </c>
      <c r="H12" s="18">
        <f t="shared" si="15"/>
        <v>5479.4475369854363</v>
      </c>
      <c r="I12" s="18">
        <f t="shared" si="16"/>
        <v>5479.45</v>
      </c>
      <c r="J12" s="18">
        <f t="shared" si="17"/>
        <v>5479.45</v>
      </c>
      <c r="K12" s="18">
        <f t="shared" si="18"/>
        <v>41666.67</v>
      </c>
      <c r="L12" s="18">
        <f t="shared" si="19"/>
        <v>47146.119999999995</v>
      </c>
      <c r="M12" s="18">
        <v>0</v>
      </c>
      <c r="N12" s="18"/>
      <c r="O12" s="18">
        <f>IF($Q$1="ET",#REF!,0)</f>
        <v>0</v>
      </c>
      <c r="P12" s="18">
        <f t="shared" si="20"/>
        <v>0</v>
      </c>
      <c r="Q12" s="18">
        <f t="shared" si="21"/>
        <v>624999.96999999962</v>
      </c>
      <c r="S12" s="17">
        <f t="shared" si="11"/>
        <v>-2.4630149999999998E-3</v>
      </c>
    </row>
    <row r="13" spans="1:19" x14ac:dyDescent="0.25">
      <c r="A13" s="19">
        <f t="shared" si="12"/>
        <v>10</v>
      </c>
      <c r="B13" s="20">
        <v>43064</v>
      </c>
      <c r="C13" s="9" t="str">
        <f t="shared" si="0"/>
        <v>P</v>
      </c>
      <c r="D13" s="19" t="s">
        <v>5</v>
      </c>
      <c r="E13" s="21">
        <f t="shared" si="13"/>
        <v>624999.96999999962</v>
      </c>
      <c r="F13" s="22">
        <f t="shared" si="2"/>
        <v>0.1</v>
      </c>
      <c r="G13" s="23">
        <f t="shared" si="14"/>
        <v>31</v>
      </c>
      <c r="H13" s="18">
        <f t="shared" si="15"/>
        <v>5308.216460272668</v>
      </c>
      <c r="I13" s="18">
        <f t="shared" si="16"/>
        <v>5308.22</v>
      </c>
      <c r="J13" s="18">
        <f t="shared" si="17"/>
        <v>5308.22</v>
      </c>
      <c r="K13" s="18">
        <f t="shared" si="18"/>
        <v>41666.67</v>
      </c>
      <c r="L13" s="18">
        <f t="shared" si="19"/>
        <v>46974.89</v>
      </c>
      <c r="M13" s="18">
        <v>0</v>
      </c>
      <c r="N13" s="18"/>
      <c r="O13" s="18">
        <f>IF($Q$1="ET",#REF!,0)</f>
        <v>0</v>
      </c>
      <c r="P13" s="18">
        <f t="shared" si="20"/>
        <v>0</v>
      </c>
      <c r="Q13" s="18">
        <f t="shared" si="21"/>
        <v>583333.29999999958</v>
      </c>
      <c r="S13" s="17">
        <f t="shared" si="11"/>
        <v>-3.5397269999999999E-3</v>
      </c>
    </row>
    <row r="14" spans="1:19" x14ac:dyDescent="0.25">
      <c r="A14" s="19">
        <f t="shared" si="12"/>
        <v>11</v>
      </c>
      <c r="B14" s="20">
        <v>43094</v>
      </c>
      <c r="C14" s="9" t="str">
        <f t="shared" si="0"/>
        <v>P</v>
      </c>
      <c r="D14" s="19" t="s">
        <v>5</v>
      </c>
      <c r="E14" s="21">
        <f t="shared" si="13"/>
        <v>583333.29999999958</v>
      </c>
      <c r="F14" s="22">
        <f t="shared" si="2"/>
        <v>0.1</v>
      </c>
      <c r="G14" s="23">
        <f t="shared" si="14"/>
        <v>30</v>
      </c>
      <c r="H14" s="18">
        <f t="shared" si="15"/>
        <v>4794.5167342455989</v>
      </c>
      <c r="I14" s="18">
        <f t="shared" si="16"/>
        <v>4794.5200000000004</v>
      </c>
      <c r="J14" s="18">
        <f t="shared" si="17"/>
        <v>4794.5200000000004</v>
      </c>
      <c r="K14" s="18">
        <f t="shared" si="18"/>
        <v>41666.67</v>
      </c>
      <c r="L14" s="18">
        <f t="shared" si="19"/>
        <v>46461.19</v>
      </c>
      <c r="M14" s="18">
        <v>0</v>
      </c>
      <c r="N14" s="18"/>
      <c r="O14" s="18">
        <f>IF($Q$1="ET",#REF!,0)</f>
        <v>0</v>
      </c>
      <c r="P14" s="18">
        <f t="shared" si="20"/>
        <v>0</v>
      </c>
      <c r="Q14" s="18">
        <f t="shared" si="21"/>
        <v>541666.62999999954</v>
      </c>
      <c r="S14" s="17">
        <f t="shared" si="11"/>
        <v>-3.2657540000000001E-3</v>
      </c>
    </row>
    <row r="15" spans="1:19" x14ac:dyDescent="0.25">
      <c r="A15" s="19">
        <f t="shared" si="12"/>
        <v>12</v>
      </c>
      <c r="B15" s="20">
        <v>43125</v>
      </c>
      <c r="C15" s="9" t="str">
        <f t="shared" si="0"/>
        <v>P</v>
      </c>
      <c r="D15" s="19" t="s">
        <v>5</v>
      </c>
      <c r="E15" s="21">
        <f t="shared" si="13"/>
        <v>541666.62999999954</v>
      </c>
      <c r="F15" s="22">
        <f t="shared" si="2"/>
        <v>0.1</v>
      </c>
      <c r="G15" s="23">
        <f t="shared" si="14"/>
        <v>31</v>
      </c>
      <c r="H15" s="18">
        <f t="shared" si="15"/>
        <v>4600.4530438350375</v>
      </c>
      <c r="I15" s="18">
        <f t="shared" si="16"/>
        <v>4600.45</v>
      </c>
      <c r="J15" s="18">
        <f t="shared" si="17"/>
        <v>4600.45</v>
      </c>
      <c r="K15" s="18">
        <f t="shared" si="18"/>
        <v>41666.67</v>
      </c>
      <c r="L15" s="18">
        <f t="shared" si="19"/>
        <v>46267.119999999995</v>
      </c>
      <c r="M15" s="18">
        <v>0</v>
      </c>
      <c r="N15" s="18"/>
      <c r="O15" s="18">
        <f>IF($Q$1="ET",#REF!,0)</f>
        <v>0</v>
      </c>
      <c r="P15" s="18">
        <f t="shared" si="20"/>
        <v>0</v>
      </c>
      <c r="Q15" s="18">
        <f t="shared" si="21"/>
        <v>499999.95999999956</v>
      </c>
      <c r="S15" s="17">
        <f t="shared" si="11"/>
        <v>3.0438349999999999E-3</v>
      </c>
    </row>
    <row r="16" spans="1:19" x14ac:dyDescent="0.25">
      <c r="A16" s="19">
        <f t="shared" si="12"/>
        <v>13</v>
      </c>
      <c r="B16" s="20">
        <v>43156</v>
      </c>
      <c r="C16" s="9" t="str">
        <f t="shared" si="0"/>
        <v>P</v>
      </c>
      <c r="D16" s="19" t="s">
        <v>5</v>
      </c>
      <c r="E16" s="21">
        <f t="shared" si="13"/>
        <v>499999.95999999956</v>
      </c>
      <c r="F16" s="22">
        <f t="shared" si="2"/>
        <v>0.1</v>
      </c>
      <c r="G16" s="23">
        <f t="shared" si="14"/>
        <v>31</v>
      </c>
      <c r="H16" s="18">
        <f t="shared" si="15"/>
        <v>4246.5780465747221</v>
      </c>
      <c r="I16" s="18">
        <f t="shared" si="16"/>
        <v>4246.58</v>
      </c>
      <c r="J16" s="18">
        <f t="shared" si="17"/>
        <v>4246.58</v>
      </c>
      <c r="K16" s="18">
        <f t="shared" si="18"/>
        <v>41666.67</v>
      </c>
      <c r="L16" s="18">
        <f t="shared" si="19"/>
        <v>45913.25</v>
      </c>
      <c r="M16" s="18">
        <v>0</v>
      </c>
      <c r="N16" s="18"/>
      <c r="O16" s="18">
        <f>IF($Q$1="ET",#REF!,0)</f>
        <v>0</v>
      </c>
      <c r="P16" s="18">
        <f t="shared" si="20"/>
        <v>0</v>
      </c>
      <c r="Q16" s="18">
        <f t="shared" si="21"/>
        <v>458333.28999999957</v>
      </c>
      <c r="S16" s="17">
        <f t="shared" si="11"/>
        <v>-1.953425E-3</v>
      </c>
    </row>
    <row r="17" spans="1:19" x14ac:dyDescent="0.25">
      <c r="A17" s="19">
        <f t="shared" si="12"/>
        <v>14</v>
      </c>
      <c r="B17" s="20">
        <v>43184</v>
      </c>
      <c r="C17" s="9" t="str">
        <f t="shared" si="0"/>
        <v>P</v>
      </c>
      <c r="D17" s="19" t="s">
        <v>5</v>
      </c>
      <c r="E17" s="21">
        <f t="shared" si="13"/>
        <v>458333.28999999957</v>
      </c>
      <c r="F17" s="22">
        <f t="shared" si="2"/>
        <v>0.1</v>
      </c>
      <c r="G17" s="23">
        <f t="shared" si="14"/>
        <v>28</v>
      </c>
      <c r="H17" s="18">
        <f t="shared" si="15"/>
        <v>3515.9794493147228</v>
      </c>
      <c r="I17" s="18">
        <f t="shared" si="16"/>
        <v>3515.98</v>
      </c>
      <c r="J17" s="18">
        <f t="shared" si="17"/>
        <v>3515.98</v>
      </c>
      <c r="K17" s="18">
        <f t="shared" si="18"/>
        <v>41666.67</v>
      </c>
      <c r="L17" s="18">
        <f t="shared" si="19"/>
        <v>45182.65</v>
      </c>
      <c r="M17" s="18">
        <v>0</v>
      </c>
      <c r="N17" s="18"/>
      <c r="O17" s="18">
        <f>IF($Q$1="ET",#REF!,0)</f>
        <v>0</v>
      </c>
      <c r="P17" s="18">
        <f t="shared" si="20"/>
        <v>0</v>
      </c>
      <c r="Q17" s="18">
        <f t="shared" si="21"/>
        <v>416666.61999999959</v>
      </c>
      <c r="S17" s="17">
        <f t="shared" si="11"/>
        <v>-5.5068499999999998E-4</v>
      </c>
    </row>
    <row r="18" spans="1:19" x14ac:dyDescent="0.25">
      <c r="A18" s="19">
        <f t="shared" si="12"/>
        <v>15</v>
      </c>
      <c r="B18" s="20">
        <v>43215</v>
      </c>
      <c r="C18" s="9" t="str">
        <f t="shared" si="0"/>
        <v>P</v>
      </c>
      <c r="D18" s="19" t="s">
        <v>5</v>
      </c>
      <c r="E18" s="21">
        <f t="shared" si="13"/>
        <v>416666.61999999959</v>
      </c>
      <c r="F18" s="22">
        <f t="shared" si="2"/>
        <v>0.1</v>
      </c>
      <c r="G18" s="23">
        <f t="shared" si="14"/>
        <v>31</v>
      </c>
      <c r="H18" s="18">
        <f t="shared" si="15"/>
        <v>3538.8118383560927</v>
      </c>
      <c r="I18" s="18">
        <f t="shared" si="16"/>
        <v>3538.81</v>
      </c>
      <c r="J18" s="18">
        <f t="shared" si="17"/>
        <v>3538.81</v>
      </c>
      <c r="K18" s="18">
        <f t="shared" si="18"/>
        <v>41666.67</v>
      </c>
      <c r="L18" s="18">
        <f t="shared" si="19"/>
        <v>45205.479999999996</v>
      </c>
      <c r="M18" s="18">
        <v>0</v>
      </c>
      <c r="N18" s="18"/>
      <c r="O18" s="18">
        <f>IF($Q$1="ET",#REF!,0)</f>
        <v>0</v>
      </c>
      <c r="P18" s="18">
        <f t="shared" si="20"/>
        <v>0</v>
      </c>
      <c r="Q18" s="18">
        <f t="shared" si="21"/>
        <v>374999.9499999996</v>
      </c>
      <c r="S18" s="17">
        <f t="shared" si="11"/>
        <v>1.838356E-3</v>
      </c>
    </row>
    <row r="19" spans="1:19" x14ac:dyDescent="0.25">
      <c r="A19" s="19">
        <f t="shared" si="12"/>
        <v>16</v>
      </c>
      <c r="B19" s="20">
        <v>43245</v>
      </c>
      <c r="C19" s="9" t="str">
        <f t="shared" si="0"/>
        <v>P</v>
      </c>
      <c r="D19" s="19" t="s">
        <v>5</v>
      </c>
      <c r="E19" s="21">
        <f t="shared" si="13"/>
        <v>374999.9499999996</v>
      </c>
      <c r="F19" s="22">
        <f t="shared" si="2"/>
        <v>0.1</v>
      </c>
      <c r="G19" s="23">
        <f t="shared" si="14"/>
        <v>30</v>
      </c>
      <c r="H19" s="18">
        <f t="shared" si="15"/>
        <v>3082.1932082190101</v>
      </c>
      <c r="I19" s="18">
        <f t="shared" si="16"/>
        <v>3082.19</v>
      </c>
      <c r="J19" s="18">
        <f t="shared" si="17"/>
        <v>3082.19</v>
      </c>
      <c r="K19" s="18">
        <f t="shared" si="18"/>
        <v>41666.67</v>
      </c>
      <c r="L19" s="18">
        <f t="shared" si="19"/>
        <v>44748.86</v>
      </c>
      <c r="M19" s="18">
        <v>0</v>
      </c>
      <c r="N19" s="18"/>
      <c r="O19" s="18">
        <f>IF($Q$1="ET",#REF!,0)</f>
        <v>0</v>
      </c>
      <c r="P19" s="18">
        <f t="shared" si="20"/>
        <v>0</v>
      </c>
      <c r="Q19" s="18">
        <f t="shared" si="21"/>
        <v>333333.27999999962</v>
      </c>
      <c r="S19" s="17">
        <f t="shared" si="11"/>
        <v>3.208219E-3</v>
      </c>
    </row>
    <row r="20" spans="1:19" x14ac:dyDescent="0.25">
      <c r="A20" s="19">
        <f t="shared" si="12"/>
        <v>17</v>
      </c>
      <c r="B20" s="20">
        <v>43276</v>
      </c>
      <c r="C20" s="9" t="str">
        <f t="shared" si="0"/>
        <v>P</v>
      </c>
      <c r="D20" s="19" t="s">
        <v>5</v>
      </c>
      <c r="E20" s="21">
        <f t="shared" si="13"/>
        <v>333333.27999999962</v>
      </c>
      <c r="F20" s="22">
        <f t="shared" si="2"/>
        <v>0.1</v>
      </c>
      <c r="G20" s="23">
        <f t="shared" si="14"/>
        <v>31</v>
      </c>
      <c r="H20" s="18">
        <f t="shared" si="15"/>
        <v>2831.052983561463</v>
      </c>
      <c r="I20" s="18">
        <f t="shared" si="16"/>
        <v>2831.05</v>
      </c>
      <c r="J20" s="18">
        <f t="shared" si="17"/>
        <v>2831.05</v>
      </c>
      <c r="K20" s="18">
        <f t="shared" si="18"/>
        <v>41666.67</v>
      </c>
      <c r="L20" s="18">
        <f t="shared" si="19"/>
        <v>44497.72</v>
      </c>
      <c r="M20" s="18">
        <v>0</v>
      </c>
      <c r="N20" s="18"/>
      <c r="O20" s="18">
        <f>IF($Q$1="ET",#REF!,0)</f>
        <v>0</v>
      </c>
      <c r="P20" s="18">
        <f t="shared" si="20"/>
        <v>0</v>
      </c>
      <c r="Q20" s="18">
        <f t="shared" si="21"/>
        <v>291666.60999999964</v>
      </c>
      <c r="S20" s="17">
        <f t="shared" si="11"/>
        <v>2.983561E-3</v>
      </c>
    </row>
    <row r="21" spans="1:19" x14ac:dyDescent="0.25">
      <c r="A21" s="19">
        <f t="shared" si="12"/>
        <v>18</v>
      </c>
      <c r="B21" s="20">
        <v>43306</v>
      </c>
      <c r="C21" s="9" t="str">
        <f t="shared" si="0"/>
        <v>P</v>
      </c>
      <c r="D21" s="19" t="s">
        <v>5</v>
      </c>
      <c r="E21" s="21">
        <f t="shared" si="13"/>
        <v>291666.60999999964</v>
      </c>
      <c r="F21" s="22">
        <f t="shared" si="2"/>
        <v>0.1</v>
      </c>
      <c r="G21" s="23">
        <f t="shared" si="14"/>
        <v>30</v>
      </c>
      <c r="H21" s="18">
        <f t="shared" si="15"/>
        <v>2397.2627917801751</v>
      </c>
      <c r="I21" s="18">
        <f t="shared" si="16"/>
        <v>2397.2600000000002</v>
      </c>
      <c r="J21" s="18">
        <f t="shared" si="17"/>
        <v>2397.2600000000002</v>
      </c>
      <c r="K21" s="18">
        <f t="shared" si="18"/>
        <v>41666.67</v>
      </c>
      <c r="L21" s="18">
        <f t="shared" si="19"/>
        <v>44063.93</v>
      </c>
      <c r="M21" s="18">
        <v>0</v>
      </c>
      <c r="N21" s="18"/>
      <c r="O21" s="18">
        <f>IF($Q$1="ET",#REF!,0)</f>
        <v>0</v>
      </c>
      <c r="P21" s="18">
        <f t="shared" si="20"/>
        <v>0</v>
      </c>
      <c r="Q21" s="18">
        <f t="shared" si="21"/>
        <v>249999.93999999965</v>
      </c>
      <c r="S21" s="17">
        <f t="shared" si="11"/>
        <v>2.7917800000000002E-3</v>
      </c>
    </row>
    <row r="22" spans="1:19" x14ac:dyDescent="0.25">
      <c r="A22" s="19">
        <f t="shared" si="12"/>
        <v>19</v>
      </c>
      <c r="B22" s="20">
        <v>43337</v>
      </c>
      <c r="C22" s="9" t="str">
        <f t="shared" si="0"/>
        <v>P</v>
      </c>
      <c r="D22" s="19" t="s">
        <v>5</v>
      </c>
      <c r="E22" s="21">
        <f t="shared" si="13"/>
        <v>249999.93999999965</v>
      </c>
      <c r="F22" s="22">
        <f t="shared" si="2"/>
        <v>0.1</v>
      </c>
      <c r="G22" s="23">
        <f t="shared" si="14"/>
        <v>31</v>
      </c>
      <c r="H22" s="18">
        <f t="shared" si="15"/>
        <v>2123.2899534238327</v>
      </c>
      <c r="I22" s="18">
        <f t="shared" si="16"/>
        <v>2123.29</v>
      </c>
      <c r="J22" s="18">
        <f t="shared" si="17"/>
        <v>2123.29</v>
      </c>
      <c r="K22" s="18">
        <f t="shared" si="18"/>
        <v>41666.67</v>
      </c>
      <c r="L22" s="18">
        <f t="shared" si="19"/>
        <v>43789.96</v>
      </c>
      <c r="M22" s="18">
        <v>0</v>
      </c>
      <c r="N22" s="18"/>
      <c r="O22" s="18">
        <f>IF($Q$1="ET",#REF!,0)</f>
        <v>0</v>
      </c>
      <c r="P22" s="18">
        <f t="shared" si="20"/>
        <v>0</v>
      </c>
      <c r="Q22" s="18">
        <f t="shared" si="21"/>
        <v>208333.26999999967</v>
      </c>
      <c r="S22" s="17">
        <f t="shared" si="11"/>
        <v>-4.6576000000000003E-5</v>
      </c>
    </row>
    <row r="23" spans="1:19" x14ac:dyDescent="0.25">
      <c r="A23" s="19">
        <f t="shared" si="12"/>
        <v>20</v>
      </c>
      <c r="B23" s="20">
        <v>43368</v>
      </c>
      <c r="C23" s="9" t="str">
        <f t="shared" si="0"/>
        <v>P</v>
      </c>
      <c r="D23" s="19" t="s">
        <v>5</v>
      </c>
      <c r="E23" s="21">
        <f t="shared" si="13"/>
        <v>208333.26999999967</v>
      </c>
      <c r="F23" s="22">
        <f t="shared" si="2"/>
        <v>0.1</v>
      </c>
      <c r="G23" s="23">
        <f t="shared" si="14"/>
        <v>31</v>
      </c>
      <c r="H23" s="18">
        <f t="shared" si="15"/>
        <v>1769.4058082185181</v>
      </c>
      <c r="I23" s="18">
        <f t="shared" si="16"/>
        <v>1769.41</v>
      </c>
      <c r="J23" s="18">
        <f t="shared" si="17"/>
        <v>1769.41</v>
      </c>
      <c r="K23" s="18">
        <f t="shared" si="18"/>
        <v>41666.67</v>
      </c>
      <c r="L23" s="18">
        <f t="shared" si="19"/>
        <v>43436.08</v>
      </c>
      <c r="M23" s="18">
        <v>0</v>
      </c>
      <c r="N23" s="18"/>
      <c r="O23" s="18">
        <f>IF($Q$1="ET",#REF!,0)</f>
        <v>0</v>
      </c>
      <c r="P23" s="18">
        <f t="shared" si="20"/>
        <v>0</v>
      </c>
      <c r="Q23" s="18">
        <f t="shared" si="21"/>
        <v>166666.59999999969</v>
      </c>
      <c r="S23" s="17">
        <f t="shared" si="11"/>
        <v>-4.1917810000000003E-3</v>
      </c>
    </row>
    <row r="24" spans="1:19" x14ac:dyDescent="0.25">
      <c r="A24" s="19">
        <f t="shared" si="12"/>
        <v>21</v>
      </c>
      <c r="B24" s="20">
        <v>43398</v>
      </c>
      <c r="C24" s="9" t="str">
        <f t="shared" si="0"/>
        <v>P</v>
      </c>
      <c r="D24" s="19" t="s">
        <v>5</v>
      </c>
      <c r="E24" s="21">
        <f t="shared" si="13"/>
        <v>166666.59999999969</v>
      </c>
      <c r="F24" s="22">
        <f t="shared" si="2"/>
        <v>0.1</v>
      </c>
      <c r="G24" s="23">
        <f t="shared" si="14"/>
        <v>30</v>
      </c>
      <c r="H24" s="18">
        <f t="shared" si="15"/>
        <v>1369.8582739724222</v>
      </c>
      <c r="I24" s="18">
        <f t="shared" si="16"/>
        <v>1369.86</v>
      </c>
      <c r="J24" s="18">
        <f t="shared" si="17"/>
        <v>1369.86</v>
      </c>
      <c r="K24" s="18">
        <f t="shared" si="18"/>
        <v>41666.67</v>
      </c>
      <c r="L24" s="18">
        <f t="shared" si="19"/>
        <v>43036.53</v>
      </c>
      <c r="M24" s="18">
        <v>0</v>
      </c>
      <c r="N24" s="18"/>
      <c r="O24" s="18">
        <f>IF($Q$1="ET",#REF!,0)</f>
        <v>0</v>
      </c>
      <c r="P24" s="18">
        <f t="shared" si="20"/>
        <v>0</v>
      </c>
      <c r="Q24" s="18">
        <f t="shared" si="21"/>
        <v>124999.92999999969</v>
      </c>
      <c r="S24" s="17">
        <f t="shared" si="11"/>
        <v>-1.7260279999999999E-3</v>
      </c>
    </row>
    <row r="25" spans="1:19" x14ac:dyDescent="0.25">
      <c r="A25" s="19">
        <f t="shared" si="12"/>
        <v>22</v>
      </c>
      <c r="B25" s="20">
        <v>43429</v>
      </c>
      <c r="C25" s="9" t="str">
        <f t="shared" si="0"/>
        <v>P</v>
      </c>
      <c r="D25" s="19" t="s">
        <v>5</v>
      </c>
      <c r="E25" s="21">
        <f t="shared" si="13"/>
        <v>124999.92999999969</v>
      </c>
      <c r="F25" s="22">
        <f t="shared" si="2"/>
        <v>0.1</v>
      </c>
      <c r="G25" s="23">
        <f t="shared" si="14"/>
        <v>31</v>
      </c>
      <c r="H25" s="18">
        <f t="shared" si="15"/>
        <v>1061.6415150678879</v>
      </c>
      <c r="I25" s="18">
        <f t="shared" si="16"/>
        <v>1061.6400000000001</v>
      </c>
      <c r="J25" s="18">
        <f t="shared" si="17"/>
        <v>1061.6400000000001</v>
      </c>
      <c r="K25" s="18">
        <f t="shared" si="18"/>
        <v>41666.67</v>
      </c>
      <c r="L25" s="18">
        <f t="shared" si="19"/>
        <v>42728.31</v>
      </c>
      <c r="M25" s="18">
        <v>0</v>
      </c>
      <c r="N25" s="18"/>
      <c r="O25" s="18">
        <f>IF($Q$1="ET",#REF!,0)</f>
        <v>0</v>
      </c>
      <c r="P25" s="18">
        <f t="shared" si="20"/>
        <v>0</v>
      </c>
      <c r="Q25" s="18">
        <f t="shared" si="21"/>
        <v>83333.259999999689</v>
      </c>
      <c r="S25" s="17">
        <f t="shared" si="11"/>
        <v>1.5150680000000001E-3</v>
      </c>
    </row>
    <row r="26" spans="1:19" x14ac:dyDescent="0.25">
      <c r="A26" s="19">
        <f t="shared" si="12"/>
        <v>23</v>
      </c>
      <c r="B26" s="20">
        <v>43459</v>
      </c>
      <c r="C26" s="9" t="str">
        <f t="shared" si="0"/>
        <v>P</v>
      </c>
      <c r="D26" s="19" t="s">
        <v>5</v>
      </c>
      <c r="E26" s="21">
        <f t="shared" si="13"/>
        <v>83333.259999999689</v>
      </c>
      <c r="F26" s="22">
        <f t="shared" si="2"/>
        <v>0.1</v>
      </c>
      <c r="G26" s="23">
        <f t="shared" si="14"/>
        <v>30</v>
      </c>
      <c r="H26" s="18">
        <f t="shared" si="15"/>
        <v>684.93241917758655</v>
      </c>
      <c r="I26" s="18">
        <f t="shared" si="16"/>
        <v>684.93</v>
      </c>
      <c r="J26" s="18">
        <f t="shared" si="17"/>
        <v>684.93</v>
      </c>
      <c r="K26" s="18">
        <f t="shared" si="18"/>
        <v>41666.67</v>
      </c>
      <c r="L26" s="18">
        <f t="shared" si="19"/>
        <v>42351.6</v>
      </c>
      <c r="M26" s="18">
        <v>0</v>
      </c>
      <c r="N26" s="18"/>
      <c r="O26" s="18">
        <f>IF($Q$1="ET",#REF!,0)</f>
        <v>0</v>
      </c>
      <c r="P26" s="18">
        <f t="shared" si="20"/>
        <v>0</v>
      </c>
      <c r="Q26" s="18">
        <f t="shared" si="21"/>
        <v>41666.589999999691</v>
      </c>
      <c r="S26" s="17">
        <f t="shared" si="11"/>
        <v>2.4191780000000001E-3</v>
      </c>
    </row>
    <row r="27" spans="1:19" x14ac:dyDescent="0.25">
      <c r="A27" s="19">
        <f t="shared" si="12"/>
        <v>24</v>
      </c>
      <c r="B27" s="20">
        <v>43490</v>
      </c>
      <c r="C27" s="9" t="str">
        <f t="shared" si="0"/>
        <v>P</v>
      </c>
      <c r="D27" s="19" t="s">
        <v>5</v>
      </c>
      <c r="E27" s="21">
        <f t="shared" si="13"/>
        <v>41666.589999999691</v>
      </c>
      <c r="F27" s="22">
        <f t="shared" si="2"/>
        <v>0.1</v>
      </c>
      <c r="G27" s="23">
        <f t="shared" si="14"/>
        <v>31</v>
      </c>
      <c r="H27" s="18">
        <f t="shared" si="15"/>
        <v>353.88304657525771</v>
      </c>
      <c r="I27" s="18">
        <f t="shared" si="16"/>
        <v>353.88</v>
      </c>
      <c r="J27" s="18">
        <f>I27+P26</f>
        <v>353.88</v>
      </c>
      <c r="K27" s="18">
        <f>Q26</f>
        <v>41666.589999999691</v>
      </c>
      <c r="L27" s="18">
        <f>K27+J27</f>
        <v>42020.469999999688</v>
      </c>
      <c r="M27" s="18">
        <v>0</v>
      </c>
      <c r="N27" s="18"/>
      <c r="O27" s="18">
        <f>IF($Q$1="ET",#REF!,0)</f>
        <v>0</v>
      </c>
      <c r="P27" s="18">
        <f t="shared" si="20"/>
        <v>0</v>
      </c>
      <c r="Q27" s="18">
        <f t="shared" si="21"/>
        <v>0</v>
      </c>
      <c r="S27" s="17">
        <f t="shared" si="11"/>
        <v>3.0465750000000002E-3</v>
      </c>
    </row>
    <row r="28" spans="1:19" x14ac:dyDescent="0.25">
      <c r="A28" s="14"/>
      <c r="B28" s="14"/>
      <c r="C28" s="14"/>
      <c r="D28" s="14"/>
      <c r="E28" s="14"/>
      <c r="F28" s="14"/>
      <c r="G28" s="14"/>
      <c r="H28" s="15">
        <f>SUM(H3:H27)</f>
        <v>108059.34666848027</v>
      </c>
      <c r="I28" s="15"/>
      <c r="J28" s="15">
        <f>SUM(J3:J27)</f>
        <v>108059.34999999999</v>
      </c>
      <c r="K28" s="15">
        <f>SUM(K3:K27)</f>
        <v>1000000</v>
      </c>
      <c r="L28" s="15">
        <f>SUM(L3:L27)</f>
        <v>1108059.3499999999</v>
      </c>
      <c r="M28" s="14"/>
      <c r="N28" s="14"/>
      <c r="O28" s="15">
        <f>SUM(O3:O27)</f>
        <v>0</v>
      </c>
      <c r="P28" s="14"/>
      <c r="Q28" s="14"/>
    </row>
    <row r="31" spans="1:19" x14ac:dyDescent="0.25">
      <c r="L31" s="5"/>
    </row>
  </sheetData>
  <dataValidations count="2">
    <dataValidation type="list" allowBlank="1" showInputMessage="1" showErrorMessage="1" sqref="Q1">
      <formula1>"DD, PS, FI, ET, NI"</formula1>
    </dataValidation>
    <dataValidation type="list" allowBlank="1" showInputMessage="1" showErrorMessage="1" sqref="F1">
      <formula1>"PD,AD"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pane ySplit="2" topLeftCell="A3" activePane="bottomLeft" state="frozen"/>
      <selection pane="bottomLeft" activeCell="L29" sqref="L29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10.140625" style="1" customWidth="1"/>
    <col min="4" max="4" width="4.42578125" style="1" bestFit="1" customWidth="1"/>
    <col min="5" max="5" width="13.7109375" style="1" bestFit="1" customWidth="1"/>
    <col min="6" max="6" width="7.140625" style="1" bestFit="1" customWidth="1"/>
    <col min="7" max="7" width="5.140625" style="1" bestFit="1" customWidth="1"/>
    <col min="8" max="8" width="18" style="1" bestFit="1" customWidth="1"/>
    <col min="9" max="9" width="16.140625" style="1" bestFit="1" customWidth="1"/>
    <col min="10" max="10" width="13.28515625" style="1" bestFit="1" customWidth="1"/>
    <col min="11" max="11" width="13.42578125" style="1" bestFit="1" customWidth="1"/>
    <col min="12" max="12" width="13.28515625" style="1" bestFit="1" customWidth="1"/>
    <col min="13" max="13" width="13.5703125" style="1" bestFit="1" customWidth="1"/>
    <col min="14" max="14" width="11" style="1" bestFit="1" customWidth="1"/>
    <col min="15" max="15" width="11" style="1" customWidth="1"/>
    <col min="16" max="16" width="11.140625" style="1" bestFit="1" customWidth="1"/>
    <col min="17" max="17" width="12.5703125" style="1" bestFit="1" customWidth="1"/>
    <col min="18" max="18" width="2.85546875" style="1" customWidth="1"/>
    <col min="19" max="19" width="10.7109375" style="1" bestFit="1" customWidth="1"/>
    <col min="20" max="16384" width="9.140625" style="1"/>
  </cols>
  <sheetData>
    <row r="1" spans="1:19" x14ac:dyDescent="0.25">
      <c r="E1" s="1" t="s">
        <v>19</v>
      </c>
      <c r="F1" s="16" t="s">
        <v>24</v>
      </c>
      <c r="H1" s="1" t="s">
        <v>17</v>
      </c>
      <c r="K1" s="18"/>
      <c r="L1" s="3">
        <v>41666.67</v>
      </c>
      <c r="M1" s="5">
        <f>K10-K29</f>
        <v>1.0000000125728548E-2</v>
      </c>
      <c r="O1" s="3" t="s">
        <v>20</v>
      </c>
      <c r="P1" s="3">
        <v>10000</v>
      </c>
      <c r="Q1" s="16" t="s">
        <v>21</v>
      </c>
    </row>
    <row r="2" spans="1:19" s="2" customFormat="1" x14ac:dyDescent="0.25">
      <c r="A2" s="6" t="s">
        <v>3</v>
      </c>
      <c r="B2" s="7" t="s">
        <v>0</v>
      </c>
      <c r="C2" s="7" t="s">
        <v>27</v>
      </c>
      <c r="D2" s="7" t="s">
        <v>7</v>
      </c>
      <c r="E2" s="7" t="s">
        <v>13</v>
      </c>
      <c r="F2" s="7" t="s">
        <v>2</v>
      </c>
      <c r="G2" s="7" t="s">
        <v>1</v>
      </c>
      <c r="H2" s="7" t="s">
        <v>14</v>
      </c>
      <c r="I2" s="7" t="s">
        <v>25</v>
      </c>
      <c r="J2" s="7" t="s">
        <v>15</v>
      </c>
      <c r="K2" s="7" t="s">
        <v>10</v>
      </c>
      <c r="L2" s="7" t="s">
        <v>9</v>
      </c>
      <c r="M2" s="7" t="s">
        <v>8</v>
      </c>
      <c r="N2" s="7" t="s">
        <v>18</v>
      </c>
      <c r="O2" s="7" t="s">
        <v>22</v>
      </c>
      <c r="P2" s="7" t="s">
        <v>16</v>
      </c>
      <c r="Q2" s="7" t="s">
        <v>4</v>
      </c>
      <c r="S2" s="2" t="s">
        <v>26</v>
      </c>
    </row>
    <row r="3" spans="1:19" x14ac:dyDescent="0.25">
      <c r="A3" s="8">
        <v>0</v>
      </c>
      <c r="B3" s="9">
        <v>42745</v>
      </c>
      <c r="C3" s="9" t="s">
        <v>28</v>
      </c>
      <c r="D3" s="8" t="s">
        <v>11</v>
      </c>
      <c r="E3" s="10">
        <v>0</v>
      </c>
      <c r="F3" s="11">
        <v>0.1</v>
      </c>
      <c r="G3" s="12">
        <v>0</v>
      </c>
      <c r="H3" s="13">
        <v>0</v>
      </c>
      <c r="I3" s="13"/>
      <c r="J3" s="13">
        <v>0</v>
      </c>
      <c r="K3" s="13">
        <v>0</v>
      </c>
      <c r="L3" s="13">
        <f>IF(D3&lt;&gt;"Y",0,IF(A3=24,(E3+J3),#REF!))</f>
        <v>0</v>
      </c>
      <c r="M3" s="13">
        <v>1100000</v>
      </c>
      <c r="N3" s="13">
        <v>100000</v>
      </c>
      <c r="O3" s="13">
        <v>0</v>
      </c>
      <c r="P3" s="13">
        <v>0</v>
      </c>
      <c r="Q3" s="13">
        <f>IF(Q1="PS",M3-N3+P1,M3-N3)</f>
        <v>1000000</v>
      </c>
    </row>
    <row r="4" spans="1:19" x14ac:dyDescent="0.25">
      <c r="A4" s="19">
        <v>1</v>
      </c>
      <c r="B4" s="20">
        <v>42791</v>
      </c>
      <c r="C4" s="9" t="str">
        <f t="shared" ref="C4:C29" si="0">C3</f>
        <v>P</v>
      </c>
      <c r="D4" s="19" t="s">
        <v>5</v>
      </c>
      <c r="E4" s="21">
        <f t="shared" ref="E4:E26" si="1">Q3</f>
        <v>1000000</v>
      </c>
      <c r="F4" s="22">
        <f t="shared" ref="F4:F29" si="2">F3</f>
        <v>0.1</v>
      </c>
      <c r="G4" s="23">
        <f t="shared" ref="G4:G26" si="3">IF($F$1="PD",(360*(YEAR(B4)-YEAR(B3)))+(30*(MONTH(B4)-MONTH(B3)))+(DAY(B4)-DAY(B3)),B4-B3)</f>
        <v>46</v>
      </c>
      <c r="H4" s="18">
        <f t="shared" ref="H4:H26" si="4">(E4*F3*G4/365)+S3</f>
        <v>12602.739726027397</v>
      </c>
      <c r="I4" s="18">
        <f t="shared" ref="I4:I26" si="5">ROUND(H4,2)</f>
        <v>12602.74</v>
      </c>
      <c r="J4" s="18">
        <f t="shared" ref="J4:J26" si="6">IF(D4="N",0,IF(C4="E",IF(L4&gt;=(P3+I4),(P3+I4),L4),P3+I4))</f>
        <v>12602.74</v>
      </c>
      <c r="K4" s="18">
        <f t="shared" ref="K4:K9" si="7">IF(D4="N",0,IF(C4="I",0,IF(C4="P",$L$1,L4-J4)))</f>
        <v>41666.67</v>
      </c>
      <c r="L4" s="18">
        <f t="shared" ref="L4:L26" si="8">IF(D4="N",0,IF(C4="I",J4,IF(C4="P",(J4+K4),$L$1)))</f>
        <v>54269.409999999996</v>
      </c>
      <c r="M4" s="18">
        <v>0</v>
      </c>
      <c r="N4" s="18"/>
      <c r="O4" s="18">
        <f>IF(OR($Q$1="NI",$Q$1="ET"),#REF!,0)</f>
        <v>0</v>
      </c>
      <c r="P4" s="18">
        <f t="shared" ref="P4:P26" si="9">P3+I4-J4</f>
        <v>0</v>
      </c>
      <c r="Q4" s="18">
        <f t="shared" ref="Q4:Q26" si="10">Q3-K4+M4-N4</f>
        <v>958333.33</v>
      </c>
      <c r="S4" s="17">
        <f t="shared" ref="S4:S27" si="11">ROUND(H4-I4,9)</f>
        <v>-2.73973E-4</v>
      </c>
    </row>
    <row r="5" spans="1:19" x14ac:dyDescent="0.25">
      <c r="A5" s="40">
        <f t="shared" ref="A5:A29" si="12">A4+1</f>
        <v>2</v>
      </c>
      <c r="B5" s="41">
        <v>42819</v>
      </c>
      <c r="C5" s="53" t="s">
        <v>11</v>
      </c>
      <c r="D5" s="40" t="s">
        <v>5</v>
      </c>
      <c r="E5" s="42">
        <f t="shared" si="1"/>
        <v>958333.33</v>
      </c>
      <c r="F5" s="43">
        <f t="shared" si="2"/>
        <v>0.1</v>
      </c>
      <c r="G5" s="50">
        <f t="shared" si="3"/>
        <v>28</v>
      </c>
      <c r="H5" s="51">
        <f t="shared" si="4"/>
        <v>7351.5978739722059</v>
      </c>
      <c r="I5" s="51">
        <f t="shared" si="5"/>
        <v>7351.6</v>
      </c>
      <c r="J5" s="51">
        <v>0</v>
      </c>
      <c r="K5" s="51">
        <f t="shared" si="7"/>
        <v>0</v>
      </c>
      <c r="L5" s="51">
        <v>0</v>
      </c>
      <c r="M5" s="51">
        <v>0</v>
      </c>
      <c r="N5" s="51"/>
      <c r="O5" s="51">
        <f>IF(OR($Q$1="NI",$Q$1="ET"),#REF!,0)</f>
        <v>0</v>
      </c>
      <c r="P5" s="51">
        <f t="shared" si="9"/>
        <v>7351.6</v>
      </c>
      <c r="Q5" s="51">
        <f t="shared" si="10"/>
        <v>958333.33</v>
      </c>
      <c r="S5" s="17">
        <f t="shared" si="11"/>
        <v>-2.1260279999999999E-3</v>
      </c>
    </row>
    <row r="6" spans="1:19" x14ac:dyDescent="0.25">
      <c r="A6" s="40">
        <f t="shared" si="12"/>
        <v>3</v>
      </c>
      <c r="B6" s="41">
        <v>42850</v>
      </c>
      <c r="C6" s="53" t="str">
        <f t="shared" si="0"/>
        <v>N</v>
      </c>
      <c r="D6" s="40" t="s">
        <v>5</v>
      </c>
      <c r="E6" s="42">
        <f t="shared" si="1"/>
        <v>958333.33</v>
      </c>
      <c r="F6" s="43">
        <f t="shared" si="2"/>
        <v>0.1</v>
      </c>
      <c r="G6" s="50">
        <f t="shared" si="3"/>
        <v>31</v>
      </c>
      <c r="H6" s="51">
        <f t="shared" si="4"/>
        <v>8139.267252054191</v>
      </c>
      <c r="I6" s="51">
        <f t="shared" si="5"/>
        <v>8139.27</v>
      </c>
      <c r="J6" s="51">
        <v>0</v>
      </c>
      <c r="K6" s="51">
        <f t="shared" si="7"/>
        <v>0</v>
      </c>
      <c r="L6" s="51">
        <f>L5</f>
        <v>0</v>
      </c>
      <c r="M6" s="51">
        <v>0</v>
      </c>
      <c r="N6" s="51"/>
      <c r="O6" s="51">
        <f>IF(OR($Q$1="NI",$Q$1="ET"),#REF!,0)</f>
        <v>0</v>
      </c>
      <c r="P6" s="51">
        <f t="shared" si="9"/>
        <v>15490.87</v>
      </c>
      <c r="Q6" s="51">
        <f t="shared" si="10"/>
        <v>958333.33</v>
      </c>
      <c r="S6" s="17">
        <f t="shared" si="11"/>
        <v>-2.7479459999999998E-3</v>
      </c>
    </row>
    <row r="7" spans="1:19" x14ac:dyDescent="0.25">
      <c r="A7" s="40">
        <f t="shared" si="12"/>
        <v>4</v>
      </c>
      <c r="B7" s="41">
        <v>42880</v>
      </c>
      <c r="C7" s="53" t="str">
        <f t="shared" si="0"/>
        <v>N</v>
      </c>
      <c r="D7" s="40" t="s">
        <v>5</v>
      </c>
      <c r="E7" s="42">
        <f t="shared" si="1"/>
        <v>958333.33</v>
      </c>
      <c r="F7" s="43">
        <f t="shared" si="2"/>
        <v>0.1</v>
      </c>
      <c r="G7" s="50">
        <f t="shared" si="3"/>
        <v>30</v>
      </c>
      <c r="H7" s="51">
        <f t="shared" si="4"/>
        <v>7876.7095534238615</v>
      </c>
      <c r="I7" s="51">
        <f t="shared" si="5"/>
        <v>7876.71</v>
      </c>
      <c r="J7" s="51">
        <v>0</v>
      </c>
      <c r="K7" s="51">
        <f t="shared" si="7"/>
        <v>0</v>
      </c>
      <c r="L7" s="51">
        <f>L6</f>
        <v>0</v>
      </c>
      <c r="M7" s="51">
        <v>0</v>
      </c>
      <c r="N7" s="51"/>
      <c r="O7" s="51">
        <f>IF(OR($Q$1="NI",$Q$1="ET"),#REF!,0)</f>
        <v>0</v>
      </c>
      <c r="P7" s="51">
        <f t="shared" si="9"/>
        <v>23367.58</v>
      </c>
      <c r="Q7" s="51">
        <f t="shared" si="10"/>
        <v>958333.33</v>
      </c>
      <c r="S7" s="17">
        <f t="shared" si="11"/>
        <v>-4.4657600000000002E-4</v>
      </c>
    </row>
    <row r="8" spans="1:19" x14ac:dyDescent="0.25">
      <c r="A8" s="19">
        <f t="shared" si="12"/>
        <v>5</v>
      </c>
      <c r="B8" s="20">
        <v>42911</v>
      </c>
      <c r="C8" s="9" t="s">
        <v>28</v>
      </c>
      <c r="D8" s="19" t="s">
        <v>5</v>
      </c>
      <c r="E8" s="21">
        <f t="shared" si="1"/>
        <v>958333.33</v>
      </c>
      <c r="F8" s="22">
        <f t="shared" si="2"/>
        <v>0.1</v>
      </c>
      <c r="G8" s="23">
        <f t="shared" si="3"/>
        <v>31</v>
      </c>
      <c r="H8" s="18">
        <f t="shared" si="4"/>
        <v>8139.2689315061907</v>
      </c>
      <c r="I8" s="18">
        <f t="shared" si="5"/>
        <v>8139.27</v>
      </c>
      <c r="J8" s="18">
        <f t="shared" si="6"/>
        <v>31506.850000000002</v>
      </c>
      <c r="K8" s="18">
        <f t="shared" si="7"/>
        <v>41666.67</v>
      </c>
      <c r="L8" s="18">
        <f t="shared" si="8"/>
        <v>73173.52</v>
      </c>
      <c r="M8" s="18">
        <v>0</v>
      </c>
      <c r="N8" s="18"/>
      <c r="O8" s="18">
        <f>IF(OR($Q$1="NI",$Q$1="ET"),#REF!,0)</f>
        <v>0</v>
      </c>
      <c r="P8" s="18">
        <f t="shared" si="9"/>
        <v>0</v>
      </c>
      <c r="Q8" s="18">
        <f t="shared" si="10"/>
        <v>916666.65999999992</v>
      </c>
      <c r="S8" s="17">
        <f t="shared" si="11"/>
        <v>-1.0684939999999999E-3</v>
      </c>
    </row>
    <row r="9" spans="1:19" x14ac:dyDescent="0.25">
      <c r="A9" s="19">
        <f t="shared" si="12"/>
        <v>6</v>
      </c>
      <c r="B9" s="20">
        <v>42941</v>
      </c>
      <c r="C9" s="9" t="str">
        <f t="shared" si="0"/>
        <v>P</v>
      </c>
      <c r="D9" s="19" t="s">
        <v>5</v>
      </c>
      <c r="E9" s="21">
        <f t="shared" si="1"/>
        <v>916666.65999999992</v>
      </c>
      <c r="F9" s="22">
        <f t="shared" si="2"/>
        <v>0.1</v>
      </c>
      <c r="G9" s="23">
        <f t="shared" si="3"/>
        <v>30</v>
      </c>
      <c r="H9" s="18">
        <f t="shared" si="4"/>
        <v>7534.245452053945</v>
      </c>
      <c r="I9" s="18">
        <f t="shared" si="5"/>
        <v>7534.25</v>
      </c>
      <c r="J9" s="18">
        <f t="shared" si="6"/>
        <v>7534.25</v>
      </c>
      <c r="K9" s="18">
        <f t="shared" si="7"/>
        <v>41666.67</v>
      </c>
      <c r="L9" s="18">
        <f t="shared" si="8"/>
        <v>49200.92</v>
      </c>
      <c r="M9" s="18">
        <v>0</v>
      </c>
      <c r="N9" s="18"/>
      <c r="O9" s="18">
        <f>IF($Q$1="ET",#REF!,0)</f>
        <v>0</v>
      </c>
      <c r="P9" s="18">
        <f t="shared" si="9"/>
        <v>0</v>
      </c>
      <c r="Q9" s="18">
        <f t="shared" si="10"/>
        <v>874999.98999999987</v>
      </c>
      <c r="S9" s="17">
        <f t="shared" si="11"/>
        <v>-4.5479459999999998E-3</v>
      </c>
    </row>
    <row r="10" spans="1:19" x14ac:dyDescent="0.25">
      <c r="A10" s="31">
        <f t="shared" si="12"/>
        <v>7</v>
      </c>
      <c r="B10" s="32">
        <v>42972</v>
      </c>
      <c r="C10" s="32" t="str">
        <f t="shared" si="0"/>
        <v>P</v>
      </c>
      <c r="D10" s="31" t="s">
        <v>5</v>
      </c>
      <c r="E10" s="33">
        <f t="shared" si="1"/>
        <v>874999.98999999987</v>
      </c>
      <c r="F10" s="34">
        <f t="shared" si="2"/>
        <v>0.1</v>
      </c>
      <c r="G10" s="35">
        <f t="shared" si="3"/>
        <v>31</v>
      </c>
      <c r="H10" s="36">
        <f t="shared" si="4"/>
        <v>7431.5022164375623</v>
      </c>
      <c r="I10" s="36">
        <f t="shared" si="5"/>
        <v>7431.5</v>
      </c>
      <c r="J10" s="36">
        <f t="shared" si="6"/>
        <v>7431.5</v>
      </c>
      <c r="K10" s="36">
        <v>43750</v>
      </c>
      <c r="L10" s="36">
        <f t="shared" si="8"/>
        <v>51181.5</v>
      </c>
      <c r="M10" s="36">
        <v>0</v>
      </c>
      <c r="N10" s="36"/>
      <c r="O10" s="36">
        <f>IF($Q$1="ET",#REF!,0)</f>
        <v>0</v>
      </c>
      <c r="P10" s="36">
        <f t="shared" si="9"/>
        <v>0</v>
      </c>
      <c r="Q10" s="36">
        <f t="shared" si="10"/>
        <v>831249.98999999987</v>
      </c>
      <c r="S10" s="17">
        <f t="shared" si="11"/>
        <v>2.2164379999999998E-3</v>
      </c>
    </row>
    <row r="11" spans="1:19" x14ac:dyDescent="0.25">
      <c r="A11" s="31">
        <f t="shared" si="12"/>
        <v>8</v>
      </c>
      <c r="B11" s="32">
        <v>43003</v>
      </c>
      <c r="C11" s="32" t="str">
        <f t="shared" si="0"/>
        <v>P</v>
      </c>
      <c r="D11" s="31" t="s">
        <v>5</v>
      </c>
      <c r="E11" s="33">
        <f t="shared" si="1"/>
        <v>831249.98999999987</v>
      </c>
      <c r="F11" s="34">
        <f t="shared" si="2"/>
        <v>0.1</v>
      </c>
      <c r="G11" s="35">
        <f t="shared" si="3"/>
        <v>31</v>
      </c>
      <c r="H11" s="36">
        <f t="shared" si="4"/>
        <v>7059.9336383558084</v>
      </c>
      <c r="I11" s="36">
        <f t="shared" si="5"/>
        <v>7059.93</v>
      </c>
      <c r="J11" s="36">
        <f t="shared" si="6"/>
        <v>7059.93</v>
      </c>
      <c r="K11" s="36">
        <f>IF(D11="N",0,IF(C11="I",0,IF(C11="P",$K$10,L11-J11)))</f>
        <v>43750</v>
      </c>
      <c r="L11" s="36">
        <f t="shared" si="8"/>
        <v>50809.93</v>
      </c>
      <c r="M11" s="36">
        <v>0</v>
      </c>
      <c r="N11" s="36"/>
      <c r="O11" s="36">
        <f>IF($Q$1="ET",#REF!,0)</f>
        <v>0</v>
      </c>
      <c r="P11" s="36">
        <f t="shared" si="9"/>
        <v>0</v>
      </c>
      <c r="Q11" s="36">
        <f t="shared" si="10"/>
        <v>787499.98999999987</v>
      </c>
      <c r="S11" s="17">
        <f t="shared" si="11"/>
        <v>3.6383560000000001E-3</v>
      </c>
    </row>
    <row r="12" spans="1:19" x14ac:dyDescent="0.25">
      <c r="A12" s="31">
        <f t="shared" si="12"/>
        <v>9</v>
      </c>
      <c r="B12" s="32">
        <v>43033</v>
      </c>
      <c r="C12" s="32" t="str">
        <f t="shared" si="0"/>
        <v>P</v>
      </c>
      <c r="D12" s="31" t="s">
        <v>5</v>
      </c>
      <c r="E12" s="33">
        <f t="shared" si="1"/>
        <v>787499.98999999987</v>
      </c>
      <c r="F12" s="34">
        <f t="shared" si="2"/>
        <v>0.1</v>
      </c>
      <c r="G12" s="35">
        <f t="shared" si="3"/>
        <v>30</v>
      </c>
      <c r="H12" s="36">
        <f t="shared" si="4"/>
        <v>6472.6062958902457</v>
      </c>
      <c r="I12" s="36">
        <f t="shared" si="5"/>
        <v>6472.61</v>
      </c>
      <c r="J12" s="36">
        <f t="shared" si="6"/>
        <v>6472.61</v>
      </c>
      <c r="K12" s="36">
        <f t="shared" ref="K12:K28" si="13">IF(D12="N",0,IF(C12="I",0,IF(C12="P",$K$10,L12-J12)))</f>
        <v>43750</v>
      </c>
      <c r="L12" s="36">
        <f t="shared" si="8"/>
        <v>50222.61</v>
      </c>
      <c r="M12" s="36">
        <v>0</v>
      </c>
      <c r="N12" s="36"/>
      <c r="O12" s="36">
        <f>IF($Q$1="ET",#REF!,0)</f>
        <v>0</v>
      </c>
      <c r="P12" s="36">
        <f t="shared" si="9"/>
        <v>0</v>
      </c>
      <c r="Q12" s="36">
        <f t="shared" si="10"/>
        <v>743749.98999999987</v>
      </c>
      <c r="S12" s="17">
        <f t="shared" si="11"/>
        <v>-3.70411E-3</v>
      </c>
    </row>
    <row r="13" spans="1:19" x14ac:dyDescent="0.25">
      <c r="A13" s="31">
        <f t="shared" si="12"/>
        <v>10</v>
      </c>
      <c r="B13" s="32">
        <v>43064</v>
      </c>
      <c r="C13" s="32" t="str">
        <f t="shared" si="0"/>
        <v>P</v>
      </c>
      <c r="D13" s="31" t="s">
        <v>5</v>
      </c>
      <c r="E13" s="33">
        <f t="shared" si="1"/>
        <v>743749.98999999987</v>
      </c>
      <c r="F13" s="34">
        <f t="shared" si="2"/>
        <v>0.1</v>
      </c>
      <c r="G13" s="35">
        <f t="shared" si="3"/>
        <v>31</v>
      </c>
      <c r="H13" s="36">
        <f t="shared" si="4"/>
        <v>6316.7770328763008</v>
      </c>
      <c r="I13" s="36">
        <f t="shared" si="5"/>
        <v>6316.78</v>
      </c>
      <c r="J13" s="36">
        <f t="shared" si="6"/>
        <v>6316.78</v>
      </c>
      <c r="K13" s="36">
        <f t="shared" si="13"/>
        <v>43750</v>
      </c>
      <c r="L13" s="36">
        <f t="shared" si="8"/>
        <v>50066.78</v>
      </c>
      <c r="M13" s="36">
        <v>0</v>
      </c>
      <c r="N13" s="36"/>
      <c r="O13" s="36">
        <f>IF($Q$1="ET",#REF!,0)</f>
        <v>0</v>
      </c>
      <c r="P13" s="36">
        <f t="shared" si="9"/>
        <v>0</v>
      </c>
      <c r="Q13" s="36">
        <f t="shared" si="10"/>
        <v>699999.98999999987</v>
      </c>
      <c r="S13" s="17">
        <f t="shared" si="11"/>
        <v>-2.9671239999999998E-3</v>
      </c>
    </row>
    <row r="14" spans="1:19" x14ac:dyDescent="0.25">
      <c r="A14" s="31">
        <f t="shared" si="12"/>
        <v>11</v>
      </c>
      <c r="B14" s="32">
        <v>43094</v>
      </c>
      <c r="C14" s="32" t="str">
        <f t="shared" si="0"/>
        <v>P</v>
      </c>
      <c r="D14" s="31" t="s">
        <v>5</v>
      </c>
      <c r="E14" s="33">
        <f t="shared" si="1"/>
        <v>699999.98999999987</v>
      </c>
      <c r="F14" s="34">
        <f t="shared" si="2"/>
        <v>0.1</v>
      </c>
      <c r="G14" s="35">
        <f t="shared" si="3"/>
        <v>30</v>
      </c>
      <c r="H14" s="36">
        <f t="shared" si="4"/>
        <v>5753.4216082184648</v>
      </c>
      <c r="I14" s="36">
        <f t="shared" si="5"/>
        <v>5753.42</v>
      </c>
      <c r="J14" s="36">
        <f t="shared" si="6"/>
        <v>5753.42</v>
      </c>
      <c r="K14" s="36">
        <f t="shared" si="13"/>
        <v>43750</v>
      </c>
      <c r="L14" s="36">
        <f t="shared" si="8"/>
        <v>49503.42</v>
      </c>
      <c r="M14" s="36">
        <v>0</v>
      </c>
      <c r="N14" s="36"/>
      <c r="O14" s="36">
        <f>IF($Q$1="ET",#REF!,0)</f>
        <v>0</v>
      </c>
      <c r="P14" s="36">
        <f t="shared" si="9"/>
        <v>0</v>
      </c>
      <c r="Q14" s="36">
        <f t="shared" si="10"/>
        <v>656249.98999999987</v>
      </c>
      <c r="S14" s="17">
        <f t="shared" si="11"/>
        <v>1.608218E-3</v>
      </c>
    </row>
    <row r="15" spans="1:19" x14ac:dyDescent="0.25">
      <c r="A15" s="31">
        <f t="shared" si="12"/>
        <v>12</v>
      </c>
      <c r="B15" s="32">
        <v>43125</v>
      </c>
      <c r="C15" s="32" t="str">
        <f t="shared" si="0"/>
        <v>P</v>
      </c>
      <c r="D15" s="31" t="s">
        <v>5</v>
      </c>
      <c r="E15" s="33">
        <f t="shared" si="1"/>
        <v>656249.98999999987</v>
      </c>
      <c r="F15" s="34">
        <f t="shared" si="2"/>
        <v>0.1</v>
      </c>
      <c r="G15" s="35">
        <f t="shared" si="3"/>
        <v>31</v>
      </c>
      <c r="H15" s="36">
        <f t="shared" si="4"/>
        <v>5573.6316602727939</v>
      </c>
      <c r="I15" s="36">
        <f t="shared" si="5"/>
        <v>5573.63</v>
      </c>
      <c r="J15" s="36">
        <f t="shared" si="6"/>
        <v>5573.63</v>
      </c>
      <c r="K15" s="36">
        <f t="shared" si="13"/>
        <v>43750</v>
      </c>
      <c r="L15" s="36">
        <f t="shared" si="8"/>
        <v>49323.63</v>
      </c>
      <c r="M15" s="36">
        <v>0</v>
      </c>
      <c r="N15" s="36"/>
      <c r="O15" s="36">
        <f>IF($Q$1="ET",#REF!,0)</f>
        <v>0</v>
      </c>
      <c r="P15" s="36">
        <f t="shared" si="9"/>
        <v>0</v>
      </c>
      <c r="Q15" s="36">
        <f t="shared" si="10"/>
        <v>612499.98999999987</v>
      </c>
      <c r="S15" s="17">
        <f t="shared" si="11"/>
        <v>1.6602730000000001E-3</v>
      </c>
    </row>
    <row r="16" spans="1:19" x14ac:dyDescent="0.25">
      <c r="A16" s="31">
        <f t="shared" si="12"/>
        <v>13</v>
      </c>
      <c r="B16" s="32">
        <v>43156</v>
      </c>
      <c r="C16" s="32" t="str">
        <f t="shared" si="0"/>
        <v>P</v>
      </c>
      <c r="D16" s="31" t="s">
        <v>5</v>
      </c>
      <c r="E16" s="33">
        <f t="shared" si="1"/>
        <v>612499.98999999987</v>
      </c>
      <c r="F16" s="34">
        <f t="shared" si="2"/>
        <v>0.1</v>
      </c>
      <c r="G16" s="35">
        <f t="shared" si="3"/>
        <v>31</v>
      </c>
      <c r="H16" s="36">
        <f t="shared" si="4"/>
        <v>5202.0563698620399</v>
      </c>
      <c r="I16" s="36">
        <f t="shared" si="5"/>
        <v>5202.0600000000004</v>
      </c>
      <c r="J16" s="36">
        <f t="shared" si="6"/>
        <v>5202.0600000000004</v>
      </c>
      <c r="K16" s="36">
        <f t="shared" si="13"/>
        <v>43750</v>
      </c>
      <c r="L16" s="36">
        <f t="shared" si="8"/>
        <v>48952.06</v>
      </c>
      <c r="M16" s="36">
        <v>0</v>
      </c>
      <c r="N16" s="36"/>
      <c r="O16" s="36">
        <f>IF($Q$1="ET",#REF!,0)</f>
        <v>0</v>
      </c>
      <c r="P16" s="36">
        <f t="shared" si="9"/>
        <v>0</v>
      </c>
      <c r="Q16" s="36">
        <f t="shared" si="10"/>
        <v>568749.98999999987</v>
      </c>
      <c r="S16" s="17">
        <f t="shared" si="11"/>
        <v>-3.6301380000000002E-3</v>
      </c>
    </row>
    <row r="17" spans="1:19" x14ac:dyDescent="0.25">
      <c r="A17" s="31">
        <f t="shared" si="12"/>
        <v>14</v>
      </c>
      <c r="B17" s="32">
        <v>43184</v>
      </c>
      <c r="C17" s="32" t="str">
        <f t="shared" si="0"/>
        <v>P</v>
      </c>
      <c r="D17" s="31" t="s">
        <v>5</v>
      </c>
      <c r="E17" s="33">
        <f t="shared" si="1"/>
        <v>568749.98999999987</v>
      </c>
      <c r="F17" s="34">
        <f t="shared" si="2"/>
        <v>0.1</v>
      </c>
      <c r="G17" s="35">
        <f t="shared" si="3"/>
        <v>28</v>
      </c>
      <c r="H17" s="36">
        <f t="shared" si="4"/>
        <v>4363.0099917798079</v>
      </c>
      <c r="I17" s="36">
        <f t="shared" si="5"/>
        <v>4363.01</v>
      </c>
      <c r="J17" s="36">
        <f t="shared" si="6"/>
        <v>4363.01</v>
      </c>
      <c r="K17" s="36">
        <f t="shared" si="13"/>
        <v>43750</v>
      </c>
      <c r="L17" s="36">
        <f t="shared" si="8"/>
        <v>48113.01</v>
      </c>
      <c r="M17" s="36">
        <v>0</v>
      </c>
      <c r="N17" s="36"/>
      <c r="O17" s="36">
        <f>IF($Q$1="ET",#REF!,0)</f>
        <v>0</v>
      </c>
      <c r="P17" s="36">
        <f t="shared" si="9"/>
        <v>0</v>
      </c>
      <c r="Q17" s="36">
        <f t="shared" si="10"/>
        <v>524999.98999999987</v>
      </c>
      <c r="S17" s="17">
        <f t="shared" si="11"/>
        <v>-8.2199999999999992E-6</v>
      </c>
    </row>
    <row r="18" spans="1:19" x14ac:dyDescent="0.25">
      <c r="A18" s="31">
        <f t="shared" si="12"/>
        <v>15</v>
      </c>
      <c r="B18" s="32">
        <v>43215</v>
      </c>
      <c r="C18" s="32" t="str">
        <f t="shared" si="0"/>
        <v>P</v>
      </c>
      <c r="D18" s="31" t="s">
        <v>5</v>
      </c>
      <c r="E18" s="33">
        <f t="shared" si="1"/>
        <v>524999.98999999987</v>
      </c>
      <c r="F18" s="34">
        <f t="shared" si="2"/>
        <v>0.1</v>
      </c>
      <c r="G18" s="35">
        <f t="shared" si="3"/>
        <v>31</v>
      </c>
      <c r="H18" s="36">
        <f t="shared" si="4"/>
        <v>4458.9040164375328</v>
      </c>
      <c r="I18" s="36">
        <f t="shared" si="5"/>
        <v>4458.8999999999996</v>
      </c>
      <c r="J18" s="36">
        <f t="shared" si="6"/>
        <v>4458.8999999999996</v>
      </c>
      <c r="K18" s="36">
        <f t="shared" si="13"/>
        <v>43750</v>
      </c>
      <c r="L18" s="36">
        <f t="shared" si="8"/>
        <v>48208.9</v>
      </c>
      <c r="M18" s="36">
        <v>0</v>
      </c>
      <c r="N18" s="36"/>
      <c r="O18" s="36">
        <f>IF($Q$1="ET",#REF!,0)</f>
        <v>0</v>
      </c>
      <c r="P18" s="36">
        <f t="shared" si="9"/>
        <v>0</v>
      </c>
      <c r="Q18" s="36">
        <f t="shared" si="10"/>
        <v>481249.98999999987</v>
      </c>
      <c r="S18" s="17">
        <f t="shared" si="11"/>
        <v>4.0164379999999998E-3</v>
      </c>
    </row>
    <row r="19" spans="1:19" x14ac:dyDescent="0.25">
      <c r="A19" s="31">
        <f t="shared" si="12"/>
        <v>16</v>
      </c>
      <c r="B19" s="32">
        <v>43245</v>
      </c>
      <c r="C19" s="32" t="str">
        <f t="shared" si="0"/>
        <v>P</v>
      </c>
      <c r="D19" s="31" t="s">
        <v>5</v>
      </c>
      <c r="E19" s="33">
        <f t="shared" si="1"/>
        <v>481249.98999999987</v>
      </c>
      <c r="F19" s="34">
        <f t="shared" si="2"/>
        <v>0.1</v>
      </c>
      <c r="G19" s="35">
        <f t="shared" si="3"/>
        <v>30</v>
      </c>
      <c r="H19" s="36">
        <f t="shared" si="4"/>
        <v>3955.4833863010126</v>
      </c>
      <c r="I19" s="36">
        <f t="shared" si="5"/>
        <v>3955.48</v>
      </c>
      <c r="J19" s="36">
        <f t="shared" si="6"/>
        <v>3955.48</v>
      </c>
      <c r="K19" s="36">
        <f t="shared" si="13"/>
        <v>43750</v>
      </c>
      <c r="L19" s="36">
        <f t="shared" si="8"/>
        <v>47705.48</v>
      </c>
      <c r="M19" s="36">
        <v>0</v>
      </c>
      <c r="N19" s="36"/>
      <c r="O19" s="36">
        <f>IF($Q$1="ET",#REF!,0)</f>
        <v>0</v>
      </c>
      <c r="P19" s="36">
        <f t="shared" si="9"/>
        <v>0</v>
      </c>
      <c r="Q19" s="36">
        <f t="shared" si="10"/>
        <v>437499.98999999987</v>
      </c>
      <c r="S19" s="17">
        <f t="shared" si="11"/>
        <v>3.386301E-3</v>
      </c>
    </row>
    <row r="20" spans="1:19" x14ac:dyDescent="0.25">
      <c r="A20" s="31">
        <f t="shared" si="12"/>
        <v>17</v>
      </c>
      <c r="B20" s="32">
        <v>43276</v>
      </c>
      <c r="C20" s="32" t="str">
        <f t="shared" si="0"/>
        <v>P</v>
      </c>
      <c r="D20" s="31" t="s">
        <v>5</v>
      </c>
      <c r="E20" s="33">
        <f t="shared" si="1"/>
        <v>437499.98999999987</v>
      </c>
      <c r="F20" s="34">
        <f t="shared" si="2"/>
        <v>0.1</v>
      </c>
      <c r="G20" s="35">
        <f t="shared" si="3"/>
        <v>31</v>
      </c>
      <c r="H20" s="36">
        <f t="shared" si="4"/>
        <v>3715.7567260270262</v>
      </c>
      <c r="I20" s="36">
        <f t="shared" si="5"/>
        <v>3715.76</v>
      </c>
      <c r="J20" s="36">
        <f t="shared" si="6"/>
        <v>3715.76</v>
      </c>
      <c r="K20" s="36">
        <f t="shared" si="13"/>
        <v>43750</v>
      </c>
      <c r="L20" s="36">
        <f t="shared" si="8"/>
        <v>47465.760000000002</v>
      </c>
      <c r="M20" s="36">
        <v>0</v>
      </c>
      <c r="N20" s="36"/>
      <c r="O20" s="36">
        <f>IF($Q$1="ET",#REF!,0)</f>
        <v>0</v>
      </c>
      <c r="P20" s="36">
        <f t="shared" si="9"/>
        <v>0</v>
      </c>
      <c r="Q20" s="36">
        <f t="shared" si="10"/>
        <v>393749.98999999987</v>
      </c>
      <c r="S20" s="17">
        <f t="shared" si="11"/>
        <v>-3.2739729999999999E-3</v>
      </c>
    </row>
    <row r="21" spans="1:19" x14ac:dyDescent="0.25">
      <c r="A21" s="31">
        <f t="shared" si="12"/>
        <v>18</v>
      </c>
      <c r="B21" s="32">
        <v>43306</v>
      </c>
      <c r="C21" s="32" t="str">
        <f t="shared" si="0"/>
        <v>P</v>
      </c>
      <c r="D21" s="31" t="s">
        <v>5</v>
      </c>
      <c r="E21" s="33">
        <f t="shared" si="1"/>
        <v>393749.98999999987</v>
      </c>
      <c r="F21" s="34">
        <f t="shared" si="2"/>
        <v>0.1</v>
      </c>
      <c r="G21" s="35">
        <f t="shared" si="3"/>
        <v>30</v>
      </c>
      <c r="H21" s="36">
        <f t="shared" si="4"/>
        <v>3236.2980136982324</v>
      </c>
      <c r="I21" s="36">
        <f t="shared" si="5"/>
        <v>3236.3</v>
      </c>
      <c r="J21" s="36">
        <f t="shared" si="6"/>
        <v>3236.3</v>
      </c>
      <c r="K21" s="36">
        <f t="shared" si="13"/>
        <v>43750</v>
      </c>
      <c r="L21" s="36">
        <f t="shared" si="8"/>
        <v>46986.3</v>
      </c>
      <c r="M21" s="36">
        <v>0</v>
      </c>
      <c r="N21" s="36"/>
      <c r="O21" s="36">
        <f>IF($Q$1="ET",#REF!,0)</f>
        <v>0</v>
      </c>
      <c r="P21" s="36">
        <f t="shared" si="9"/>
        <v>0</v>
      </c>
      <c r="Q21" s="36">
        <f t="shared" si="10"/>
        <v>349999.98999999987</v>
      </c>
      <c r="S21" s="17">
        <f t="shared" si="11"/>
        <v>-1.9863020000000001E-3</v>
      </c>
    </row>
    <row r="22" spans="1:19" x14ac:dyDescent="0.25">
      <c r="A22" s="31">
        <f t="shared" si="12"/>
        <v>19</v>
      </c>
      <c r="B22" s="32">
        <v>43337</v>
      </c>
      <c r="C22" s="32" t="str">
        <f t="shared" si="0"/>
        <v>P</v>
      </c>
      <c r="D22" s="31" t="s">
        <v>5</v>
      </c>
      <c r="E22" s="33">
        <f t="shared" si="1"/>
        <v>349999.98999999987</v>
      </c>
      <c r="F22" s="34">
        <f t="shared" si="2"/>
        <v>0.1</v>
      </c>
      <c r="G22" s="35">
        <f t="shared" si="3"/>
        <v>31</v>
      </c>
      <c r="H22" s="36">
        <f t="shared" si="4"/>
        <v>2972.6006684925192</v>
      </c>
      <c r="I22" s="36">
        <f t="shared" si="5"/>
        <v>2972.6</v>
      </c>
      <c r="J22" s="36">
        <f t="shared" si="6"/>
        <v>2972.6</v>
      </c>
      <c r="K22" s="36">
        <f t="shared" si="13"/>
        <v>43750</v>
      </c>
      <c r="L22" s="36">
        <f t="shared" si="8"/>
        <v>46722.6</v>
      </c>
      <c r="M22" s="36">
        <v>0</v>
      </c>
      <c r="N22" s="36"/>
      <c r="O22" s="36">
        <f>IF($Q$1="ET",#REF!,0)</f>
        <v>0</v>
      </c>
      <c r="P22" s="36">
        <f t="shared" si="9"/>
        <v>0</v>
      </c>
      <c r="Q22" s="36">
        <f t="shared" si="10"/>
        <v>306249.98999999987</v>
      </c>
      <c r="S22" s="17">
        <f t="shared" si="11"/>
        <v>6.6849300000000004E-4</v>
      </c>
    </row>
    <row r="23" spans="1:19" x14ac:dyDescent="0.25">
      <c r="A23" s="31">
        <f t="shared" si="12"/>
        <v>20</v>
      </c>
      <c r="B23" s="32">
        <v>43368</v>
      </c>
      <c r="C23" s="32" t="str">
        <f t="shared" si="0"/>
        <v>P</v>
      </c>
      <c r="D23" s="31" t="s">
        <v>5</v>
      </c>
      <c r="E23" s="33">
        <f t="shared" si="1"/>
        <v>306249.98999999987</v>
      </c>
      <c r="F23" s="34">
        <f t="shared" si="2"/>
        <v>0.1</v>
      </c>
      <c r="G23" s="35">
        <f t="shared" si="3"/>
        <v>31</v>
      </c>
      <c r="H23" s="36">
        <f t="shared" si="4"/>
        <v>2601.0279808217661</v>
      </c>
      <c r="I23" s="36">
        <f t="shared" si="5"/>
        <v>2601.0300000000002</v>
      </c>
      <c r="J23" s="36">
        <f t="shared" si="6"/>
        <v>2601.0300000000002</v>
      </c>
      <c r="K23" s="36">
        <f t="shared" si="13"/>
        <v>43750</v>
      </c>
      <c r="L23" s="36">
        <f t="shared" si="8"/>
        <v>46351.03</v>
      </c>
      <c r="M23" s="36">
        <v>0</v>
      </c>
      <c r="N23" s="36"/>
      <c r="O23" s="36">
        <f>IF($Q$1="ET",#REF!,0)</f>
        <v>0</v>
      </c>
      <c r="P23" s="36">
        <f t="shared" si="9"/>
        <v>0</v>
      </c>
      <c r="Q23" s="36">
        <f t="shared" si="10"/>
        <v>262499.98999999987</v>
      </c>
      <c r="S23" s="17">
        <f t="shared" si="11"/>
        <v>-2.0191779999999999E-3</v>
      </c>
    </row>
    <row r="24" spans="1:19" x14ac:dyDescent="0.25">
      <c r="A24" s="31">
        <f t="shared" si="12"/>
        <v>21</v>
      </c>
      <c r="B24" s="32">
        <v>43398</v>
      </c>
      <c r="C24" s="32" t="str">
        <f t="shared" si="0"/>
        <v>P</v>
      </c>
      <c r="D24" s="31" t="s">
        <v>5</v>
      </c>
      <c r="E24" s="33">
        <f t="shared" si="1"/>
        <v>262499.98999999987</v>
      </c>
      <c r="F24" s="34">
        <f t="shared" si="2"/>
        <v>0.1</v>
      </c>
      <c r="G24" s="35">
        <f t="shared" si="3"/>
        <v>30</v>
      </c>
      <c r="H24" s="36">
        <f t="shared" si="4"/>
        <v>2157.5321452055605</v>
      </c>
      <c r="I24" s="36">
        <f t="shared" si="5"/>
        <v>2157.5300000000002</v>
      </c>
      <c r="J24" s="36">
        <f t="shared" si="6"/>
        <v>2157.5300000000002</v>
      </c>
      <c r="K24" s="36">
        <f t="shared" si="13"/>
        <v>43750</v>
      </c>
      <c r="L24" s="36">
        <f t="shared" si="8"/>
        <v>45907.53</v>
      </c>
      <c r="M24" s="36">
        <v>0</v>
      </c>
      <c r="N24" s="36"/>
      <c r="O24" s="36">
        <f>IF($Q$1="ET",#REF!,0)</f>
        <v>0</v>
      </c>
      <c r="P24" s="36">
        <f t="shared" si="9"/>
        <v>0</v>
      </c>
      <c r="Q24" s="36">
        <f t="shared" si="10"/>
        <v>218749.98999999987</v>
      </c>
      <c r="S24" s="17">
        <f t="shared" si="11"/>
        <v>2.1452060000000002E-3</v>
      </c>
    </row>
    <row r="25" spans="1:19" x14ac:dyDescent="0.25">
      <c r="A25" s="31">
        <f t="shared" si="12"/>
        <v>22</v>
      </c>
      <c r="B25" s="32">
        <v>43429</v>
      </c>
      <c r="C25" s="32" t="str">
        <f t="shared" si="0"/>
        <v>P</v>
      </c>
      <c r="D25" s="31" t="s">
        <v>5</v>
      </c>
      <c r="E25" s="33">
        <f t="shared" si="1"/>
        <v>218749.98999999987</v>
      </c>
      <c r="F25" s="34">
        <f t="shared" si="2"/>
        <v>0.1</v>
      </c>
      <c r="G25" s="35">
        <f t="shared" si="3"/>
        <v>31</v>
      </c>
      <c r="H25" s="36">
        <f t="shared" si="4"/>
        <v>1857.8787726032594</v>
      </c>
      <c r="I25" s="36">
        <f t="shared" si="5"/>
        <v>1857.88</v>
      </c>
      <c r="J25" s="36">
        <f t="shared" si="6"/>
        <v>1857.88</v>
      </c>
      <c r="K25" s="36">
        <f t="shared" si="13"/>
        <v>43750</v>
      </c>
      <c r="L25" s="36">
        <f t="shared" si="8"/>
        <v>45607.88</v>
      </c>
      <c r="M25" s="36">
        <v>0</v>
      </c>
      <c r="N25" s="36"/>
      <c r="O25" s="36">
        <f>IF($Q$1="ET",#REF!,0)</f>
        <v>0</v>
      </c>
      <c r="P25" s="36">
        <f t="shared" si="9"/>
        <v>0</v>
      </c>
      <c r="Q25" s="36">
        <f t="shared" si="10"/>
        <v>174999.98999999987</v>
      </c>
      <c r="S25" s="17">
        <f t="shared" si="11"/>
        <v>-1.2273970000000001E-3</v>
      </c>
    </row>
    <row r="26" spans="1:19" x14ac:dyDescent="0.25">
      <c r="A26" s="31">
        <f t="shared" si="12"/>
        <v>23</v>
      </c>
      <c r="B26" s="32">
        <v>43459</v>
      </c>
      <c r="C26" s="32" t="str">
        <f t="shared" si="0"/>
        <v>P</v>
      </c>
      <c r="D26" s="31" t="s">
        <v>5</v>
      </c>
      <c r="E26" s="33">
        <f t="shared" si="1"/>
        <v>174999.98999999987</v>
      </c>
      <c r="F26" s="34">
        <f t="shared" si="2"/>
        <v>0.1</v>
      </c>
      <c r="G26" s="35">
        <f t="shared" si="3"/>
        <v>30</v>
      </c>
      <c r="H26" s="36">
        <f t="shared" si="4"/>
        <v>1438.3548547947796</v>
      </c>
      <c r="I26" s="36">
        <f t="shared" si="5"/>
        <v>1438.35</v>
      </c>
      <c r="J26" s="36">
        <f t="shared" si="6"/>
        <v>1438.35</v>
      </c>
      <c r="K26" s="36">
        <f t="shared" si="13"/>
        <v>43750</v>
      </c>
      <c r="L26" s="36">
        <f t="shared" si="8"/>
        <v>45188.35</v>
      </c>
      <c r="M26" s="36">
        <v>0</v>
      </c>
      <c r="N26" s="36"/>
      <c r="O26" s="36">
        <f>IF($Q$1="ET",#REF!,0)</f>
        <v>0</v>
      </c>
      <c r="P26" s="36">
        <f t="shared" si="9"/>
        <v>0</v>
      </c>
      <c r="Q26" s="36">
        <f t="shared" si="10"/>
        <v>131249.98999999987</v>
      </c>
      <c r="S26" s="17">
        <f t="shared" si="11"/>
        <v>4.8547950000000003E-3</v>
      </c>
    </row>
    <row r="27" spans="1:19" x14ac:dyDescent="0.25">
      <c r="A27" s="31">
        <f t="shared" si="12"/>
        <v>24</v>
      </c>
      <c r="B27" s="32">
        <v>43490</v>
      </c>
      <c r="C27" s="32" t="str">
        <f t="shared" si="0"/>
        <v>P</v>
      </c>
      <c r="D27" s="31" t="s">
        <v>5</v>
      </c>
      <c r="E27" s="33">
        <f t="shared" ref="E27:E29" si="14">Q26</f>
        <v>131249.98999999987</v>
      </c>
      <c r="F27" s="34">
        <f t="shared" si="2"/>
        <v>0.1</v>
      </c>
      <c r="G27" s="35">
        <f t="shared" ref="G27:G29" si="15">IF($F$1="PD",(360*(YEAR(B27)-YEAR(B26)))+(30*(MONTH(B27)-MONTH(B26)))+(DAY(B27)-DAY(B26)),B27-B26)</f>
        <v>31</v>
      </c>
      <c r="H27" s="36">
        <f t="shared" ref="H27:H29" si="16">(E27*F26*G27/365)+S26</f>
        <v>1114.7307972607525</v>
      </c>
      <c r="I27" s="36">
        <f t="shared" ref="I27:I29" si="17">ROUND(H27,2)</f>
        <v>1114.73</v>
      </c>
      <c r="J27" s="36">
        <f t="shared" ref="J27:J29" si="18">IF(D27="N",0,IF(C27="E",IF(L27&gt;=(P26+I27),(P26+I27),L27),P26+I27))</f>
        <v>1114.73</v>
      </c>
      <c r="K27" s="36">
        <f t="shared" si="13"/>
        <v>43750</v>
      </c>
      <c r="L27" s="36">
        <f t="shared" ref="L27:L29" si="19">IF(D27="N",0,IF(C27="I",J27,IF(C27="P",(J27+K27),$L$1)))</f>
        <v>44864.73</v>
      </c>
      <c r="M27" s="36">
        <v>0</v>
      </c>
      <c r="N27" s="36"/>
      <c r="O27" s="36">
        <f>IF($Q$1="ET",#REF!,0)</f>
        <v>0</v>
      </c>
      <c r="P27" s="36">
        <f t="shared" ref="P27:P29" si="20">P26+I27-J27</f>
        <v>0</v>
      </c>
      <c r="Q27" s="36">
        <f t="shared" ref="Q27:Q29" si="21">Q26-K27+M27-N27</f>
        <v>87499.989999999874</v>
      </c>
      <c r="S27" s="17">
        <f t="shared" si="11"/>
        <v>7.9726099999999995E-4</v>
      </c>
    </row>
    <row r="28" spans="1:19" x14ac:dyDescent="0.25">
      <c r="A28" s="31">
        <f t="shared" si="12"/>
        <v>25</v>
      </c>
      <c r="B28" s="32">
        <v>43521</v>
      </c>
      <c r="C28" s="32" t="str">
        <f t="shared" si="0"/>
        <v>P</v>
      </c>
      <c r="D28" s="31" t="s">
        <v>5</v>
      </c>
      <c r="E28" s="33">
        <f t="shared" si="14"/>
        <v>87499.989999999874</v>
      </c>
      <c r="F28" s="34">
        <f t="shared" si="2"/>
        <v>0.1</v>
      </c>
      <c r="G28" s="35">
        <f t="shared" si="15"/>
        <v>31</v>
      </c>
      <c r="H28" s="36">
        <f t="shared" si="16"/>
        <v>743.15139726099881</v>
      </c>
      <c r="I28" s="36">
        <f t="shared" si="17"/>
        <v>743.15</v>
      </c>
      <c r="J28" s="36">
        <f t="shared" si="18"/>
        <v>743.15</v>
      </c>
      <c r="K28" s="36">
        <f t="shared" si="13"/>
        <v>43750</v>
      </c>
      <c r="L28" s="36">
        <f t="shared" si="19"/>
        <v>44493.15</v>
      </c>
      <c r="M28" s="36">
        <v>0</v>
      </c>
      <c r="N28" s="36"/>
      <c r="O28" s="36">
        <f>IF($Q$1="ET",#REF!,0)</f>
        <v>0</v>
      </c>
      <c r="P28" s="36">
        <f t="shared" si="20"/>
        <v>0</v>
      </c>
      <c r="Q28" s="36">
        <f t="shared" si="21"/>
        <v>43749.989999999874</v>
      </c>
      <c r="S28" s="17"/>
    </row>
    <row r="29" spans="1:19" x14ac:dyDescent="0.25">
      <c r="A29" s="31">
        <f t="shared" si="12"/>
        <v>26</v>
      </c>
      <c r="B29" s="32">
        <v>43549</v>
      </c>
      <c r="C29" s="32" t="str">
        <f t="shared" si="0"/>
        <v>P</v>
      </c>
      <c r="D29" s="31" t="s">
        <v>5</v>
      </c>
      <c r="E29" s="33">
        <f t="shared" si="14"/>
        <v>43749.989999999874</v>
      </c>
      <c r="F29" s="34">
        <f t="shared" si="2"/>
        <v>0.1</v>
      </c>
      <c r="G29" s="35">
        <f t="shared" si="15"/>
        <v>28</v>
      </c>
      <c r="H29" s="36">
        <f t="shared" si="16"/>
        <v>335.61636164383469</v>
      </c>
      <c r="I29" s="36">
        <f t="shared" si="17"/>
        <v>335.62</v>
      </c>
      <c r="J29" s="36">
        <f t="shared" si="18"/>
        <v>335.62</v>
      </c>
      <c r="K29" s="36">
        <f>Q28</f>
        <v>43749.989999999874</v>
      </c>
      <c r="L29" s="36">
        <f t="shared" si="19"/>
        <v>44085.609999999877</v>
      </c>
      <c r="M29" s="36">
        <v>0</v>
      </c>
      <c r="N29" s="36"/>
      <c r="O29" s="36">
        <f>IF($Q$1="ET",#REF!,0)</f>
        <v>0</v>
      </c>
      <c r="P29" s="36">
        <f t="shared" si="20"/>
        <v>0</v>
      </c>
      <c r="Q29" s="36">
        <f t="shared" si="21"/>
        <v>0</v>
      </c>
      <c r="S29" s="17"/>
    </row>
    <row r="30" spans="1:19" x14ac:dyDescent="0.25">
      <c r="A30" s="14"/>
      <c r="B30" s="14"/>
      <c r="C30" s="14"/>
      <c r="D30" s="14"/>
      <c r="E30" s="14"/>
      <c r="F30" s="14"/>
      <c r="G30" s="14"/>
      <c r="H30" s="15">
        <f>SUM(H3:H29)</f>
        <v>128404.10272327809</v>
      </c>
      <c r="I30" s="15"/>
      <c r="J30" s="15">
        <f>SUM(J3:J29)</f>
        <v>128404.10999999999</v>
      </c>
      <c r="K30" s="15">
        <f>SUM(K3:K29)</f>
        <v>999999.99999999988</v>
      </c>
      <c r="L30" s="15">
        <f>SUM(L3:L29)</f>
        <v>1128404.1099999999</v>
      </c>
      <c r="M30" s="14"/>
      <c r="N30" s="14"/>
      <c r="O30" s="15">
        <f>SUM(O3:O27)</f>
        <v>0</v>
      </c>
      <c r="P30" s="14"/>
      <c r="Q30" s="14"/>
    </row>
    <row r="33" spans="12:12" x14ac:dyDescent="0.25">
      <c r="L33" s="5"/>
    </row>
  </sheetData>
  <dataValidations count="2">
    <dataValidation type="list" allowBlank="1" showInputMessage="1" showErrorMessage="1" sqref="F1">
      <formula1>"PD,AD"</formula1>
    </dataValidation>
    <dataValidation type="list" allowBlank="1" showInputMessage="1" showErrorMessage="1" sqref="Q1">
      <formula1>"DD, PS, FI, ET, NI"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pane ySplit="2" topLeftCell="A3" activePane="bottomLeft" state="frozen"/>
      <selection pane="bottomLeft" activeCell="I32" sqref="I32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10.140625" style="1" customWidth="1"/>
    <col min="4" max="4" width="4.42578125" style="1" bestFit="1" customWidth="1"/>
    <col min="5" max="5" width="13.7109375" style="1" bestFit="1" customWidth="1"/>
    <col min="6" max="6" width="7.140625" style="1" bestFit="1" customWidth="1"/>
    <col min="7" max="7" width="5.140625" style="1" bestFit="1" customWidth="1"/>
    <col min="8" max="8" width="18" style="1" bestFit="1" customWidth="1"/>
    <col min="9" max="9" width="16.140625" style="1" bestFit="1" customWidth="1"/>
    <col min="10" max="10" width="13.28515625" style="1" bestFit="1" customWidth="1"/>
    <col min="11" max="11" width="13.42578125" style="1" bestFit="1" customWidth="1"/>
    <col min="12" max="12" width="13.28515625" style="1" bestFit="1" customWidth="1"/>
    <col min="13" max="13" width="13.5703125" style="1" bestFit="1" customWidth="1"/>
    <col min="14" max="14" width="11" style="1" bestFit="1" customWidth="1"/>
    <col min="15" max="15" width="11" style="1" customWidth="1"/>
    <col min="16" max="16" width="11.140625" style="1" bestFit="1" customWidth="1"/>
    <col min="17" max="17" width="12.5703125" style="1" bestFit="1" customWidth="1"/>
    <col min="18" max="18" width="2.85546875" style="1" customWidth="1"/>
    <col min="19" max="19" width="10.7109375" style="1" bestFit="1" customWidth="1"/>
    <col min="20" max="16384" width="9.140625" style="1"/>
  </cols>
  <sheetData>
    <row r="1" spans="1:19" x14ac:dyDescent="0.25">
      <c r="E1" s="1" t="s">
        <v>19</v>
      </c>
      <c r="F1" s="16" t="s">
        <v>24</v>
      </c>
      <c r="H1" s="1" t="s">
        <v>17</v>
      </c>
      <c r="K1" s="18"/>
      <c r="L1" s="3">
        <v>41666.67</v>
      </c>
      <c r="M1" s="5">
        <f>K10-K29</f>
        <v>43750</v>
      </c>
      <c r="O1" s="3" t="s">
        <v>20</v>
      </c>
      <c r="P1" s="3">
        <v>10000</v>
      </c>
      <c r="Q1" s="16" t="s">
        <v>21</v>
      </c>
    </row>
    <row r="2" spans="1:19" s="2" customFormat="1" x14ac:dyDescent="0.25">
      <c r="A2" s="6" t="s">
        <v>3</v>
      </c>
      <c r="B2" s="7" t="s">
        <v>0</v>
      </c>
      <c r="C2" s="7" t="s">
        <v>27</v>
      </c>
      <c r="D2" s="7" t="s">
        <v>7</v>
      </c>
      <c r="E2" s="7" t="s">
        <v>13</v>
      </c>
      <c r="F2" s="7" t="s">
        <v>2</v>
      </c>
      <c r="G2" s="7" t="s">
        <v>1</v>
      </c>
      <c r="H2" s="7" t="s">
        <v>14</v>
      </c>
      <c r="I2" s="7" t="s">
        <v>25</v>
      </c>
      <c r="J2" s="7" t="s">
        <v>15</v>
      </c>
      <c r="K2" s="7" t="s">
        <v>10</v>
      </c>
      <c r="L2" s="7" t="s">
        <v>9</v>
      </c>
      <c r="M2" s="7" t="s">
        <v>8</v>
      </c>
      <c r="N2" s="7" t="s">
        <v>18</v>
      </c>
      <c r="O2" s="7" t="s">
        <v>22</v>
      </c>
      <c r="P2" s="7" t="s">
        <v>16</v>
      </c>
      <c r="Q2" s="7" t="s">
        <v>4</v>
      </c>
      <c r="S2" s="2" t="s">
        <v>26</v>
      </c>
    </row>
    <row r="3" spans="1:19" x14ac:dyDescent="0.25">
      <c r="A3" s="8">
        <v>0</v>
      </c>
      <c r="B3" s="9">
        <v>42745</v>
      </c>
      <c r="C3" s="9" t="s">
        <v>28</v>
      </c>
      <c r="D3" s="8" t="s">
        <v>11</v>
      </c>
      <c r="E3" s="10">
        <v>0</v>
      </c>
      <c r="F3" s="11">
        <v>0.1</v>
      </c>
      <c r="G3" s="12">
        <v>0</v>
      </c>
      <c r="H3" s="13">
        <v>0</v>
      </c>
      <c r="I3" s="13"/>
      <c r="J3" s="13">
        <v>0</v>
      </c>
      <c r="K3" s="13">
        <v>0</v>
      </c>
      <c r="L3" s="13">
        <f>IF(D3&lt;&gt;"Y",0,IF(A3=24,(E3+J3),#REF!))</f>
        <v>0</v>
      </c>
      <c r="M3" s="13">
        <v>1100000</v>
      </c>
      <c r="N3" s="13">
        <v>100000</v>
      </c>
      <c r="O3" s="13">
        <v>0</v>
      </c>
      <c r="P3" s="13">
        <v>0</v>
      </c>
      <c r="Q3" s="13">
        <f>IF(Q1="PS",M3-N3+P1,M3-N3)</f>
        <v>1000000</v>
      </c>
    </row>
    <row r="4" spans="1:19" x14ac:dyDescent="0.25">
      <c r="A4" s="19">
        <v>1</v>
      </c>
      <c r="B4" s="20">
        <v>42791</v>
      </c>
      <c r="C4" s="9" t="str">
        <f t="shared" ref="C4:C29" si="0">C3</f>
        <v>P</v>
      </c>
      <c r="D4" s="19" t="s">
        <v>5</v>
      </c>
      <c r="E4" s="21">
        <f t="shared" ref="E4:E29" si="1">Q3</f>
        <v>1000000</v>
      </c>
      <c r="F4" s="22">
        <f t="shared" ref="F4:F29" si="2">F3</f>
        <v>0.1</v>
      </c>
      <c r="G4" s="23">
        <f t="shared" ref="G4:G29" si="3">IF($F$1="PD",(360*(YEAR(B4)-YEAR(B3)))+(30*(MONTH(B4)-MONTH(B3)))+(DAY(B4)-DAY(B3)),B4-B3)</f>
        <v>46</v>
      </c>
      <c r="H4" s="18">
        <f t="shared" ref="H4:H29" si="4">(E4*F3*G4/365)+S3</f>
        <v>12602.739726027397</v>
      </c>
      <c r="I4" s="18">
        <f t="shared" ref="I4:I29" si="5">ROUND(H4,2)</f>
        <v>12602.74</v>
      </c>
      <c r="J4" s="18">
        <f t="shared" ref="J4:J29" si="6">IF(D4="N",0,IF(C4="E",IF(L4&gt;=(P3+I4),(P3+I4),L4),P3+I4))</f>
        <v>12602.74</v>
      </c>
      <c r="K4" s="18">
        <f t="shared" ref="K4:K9" si="7">IF(D4="N",0,IF(C4="I",0,IF(C4="P",$L$1,L4-J4)))</f>
        <v>41666.67</v>
      </c>
      <c r="L4" s="18">
        <f t="shared" ref="L4:L29" si="8">IF(D4="N",0,IF(C4="I",J4,IF(C4="P",(J4+K4),$L$1)))</f>
        <v>54269.409999999996</v>
      </c>
      <c r="M4" s="18">
        <v>0</v>
      </c>
      <c r="N4" s="18"/>
      <c r="O4" s="18">
        <f>IF(OR($Q$1="NI",$Q$1="ET"),#REF!,0)</f>
        <v>0</v>
      </c>
      <c r="P4" s="18">
        <f t="shared" ref="P4:P29" si="9">P3+I4-J4</f>
        <v>0</v>
      </c>
      <c r="Q4" s="18">
        <f t="shared" ref="Q4:Q29" si="10">Q3-K4+M4-N4</f>
        <v>958333.33</v>
      </c>
      <c r="S4" s="17">
        <f t="shared" ref="S4:S27" si="11">ROUND(H4-I4,9)</f>
        <v>-2.73973E-4</v>
      </c>
    </row>
    <row r="5" spans="1:19" x14ac:dyDescent="0.25">
      <c r="A5" s="44">
        <f t="shared" ref="A5:A29" si="12">A4+1</f>
        <v>2</v>
      </c>
      <c r="B5" s="45">
        <v>42819</v>
      </c>
      <c r="C5" s="54" t="s">
        <v>11</v>
      </c>
      <c r="D5" s="44" t="s">
        <v>5</v>
      </c>
      <c r="E5" s="46">
        <f t="shared" si="1"/>
        <v>958333.33</v>
      </c>
      <c r="F5" s="47">
        <f t="shared" si="2"/>
        <v>0.1</v>
      </c>
      <c r="G5" s="48">
        <f t="shared" si="3"/>
        <v>28</v>
      </c>
      <c r="H5" s="49">
        <f t="shared" si="4"/>
        <v>7351.5978739722059</v>
      </c>
      <c r="I5" s="49">
        <f t="shared" si="5"/>
        <v>7351.6</v>
      </c>
      <c r="J5" s="49">
        <v>0</v>
      </c>
      <c r="K5" s="49">
        <f t="shared" si="7"/>
        <v>0</v>
      </c>
      <c r="L5" s="49">
        <v>0</v>
      </c>
      <c r="M5" s="49">
        <v>0</v>
      </c>
      <c r="N5" s="49"/>
      <c r="O5" s="49">
        <f>IF(OR($Q$1="NI",$Q$1="ET"),#REF!,0)</f>
        <v>0</v>
      </c>
      <c r="P5" s="49">
        <f t="shared" si="9"/>
        <v>7351.6</v>
      </c>
      <c r="Q5" s="49">
        <f t="shared" si="10"/>
        <v>958333.33</v>
      </c>
      <c r="S5" s="17">
        <f t="shared" si="11"/>
        <v>-2.1260279999999999E-3</v>
      </c>
    </row>
    <row r="6" spans="1:19" x14ac:dyDescent="0.25">
      <c r="A6" s="40">
        <f t="shared" si="12"/>
        <v>3</v>
      </c>
      <c r="B6" s="41">
        <v>42850</v>
      </c>
      <c r="C6" s="52" t="s">
        <v>28</v>
      </c>
      <c r="D6" s="40" t="s">
        <v>5</v>
      </c>
      <c r="E6" s="42">
        <f t="shared" si="1"/>
        <v>958333.33</v>
      </c>
      <c r="F6" s="43">
        <f t="shared" si="2"/>
        <v>0.1</v>
      </c>
      <c r="G6" s="50">
        <f t="shared" si="3"/>
        <v>31</v>
      </c>
      <c r="H6" s="51">
        <f t="shared" si="4"/>
        <v>8139.267252054191</v>
      </c>
      <c r="I6" s="51">
        <f t="shared" si="5"/>
        <v>8139.27</v>
      </c>
      <c r="J6" s="51">
        <f t="shared" si="6"/>
        <v>15490.87</v>
      </c>
      <c r="K6" s="51">
        <v>100000</v>
      </c>
      <c r="L6" s="51">
        <f t="shared" si="8"/>
        <v>115490.87</v>
      </c>
      <c r="M6" s="51">
        <v>0</v>
      </c>
      <c r="N6" s="51"/>
      <c r="O6" s="51">
        <f>IF(OR($Q$1="NI",$Q$1="ET"),#REF!,0)</f>
        <v>0</v>
      </c>
      <c r="P6" s="51">
        <f t="shared" si="9"/>
        <v>0</v>
      </c>
      <c r="Q6" s="51">
        <f t="shared" si="10"/>
        <v>858333.33</v>
      </c>
      <c r="S6" s="17">
        <f t="shared" si="11"/>
        <v>-2.7479459999999998E-3</v>
      </c>
    </row>
    <row r="7" spans="1:19" x14ac:dyDescent="0.25">
      <c r="A7" s="44">
        <f t="shared" si="12"/>
        <v>4</v>
      </c>
      <c r="B7" s="45">
        <v>42880</v>
      </c>
      <c r="C7" s="54" t="s">
        <v>11</v>
      </c>
      <c r="D7" s="44" t="s">
        <v>5</v>
      </c>
      <c r="E7" s="46">
        <f t="shared" si="1"/>
        <v>858333.33</v>
      </c>
      <c r="F7" s="47">
        <f t="shared" si="2"/>
        <v>0.1</v>
      </c>
      <c r="G7" s="48">
        <f t="shared" si="3"/>
        <v>30</v>
      </c>
      <c r="H7" s="49">
        <f t="shared" si="4"/>
        <v>7054.791745204684</v>
      </c>
      <c r="I7" s="49">
        <f t="shared" si="5"/>
        <v>7054.79</v>
      </c>
      <c r="J7" s="49">
        <v>0</v>
      </c>
      <c r="K7" s="49">
        <v>0</v>
      </c>
      <c r="L7" s="49">
        <v>0</v>
      </c>
      <c r="M7" s="49">
        <v>0</v>
      </c>
      <c r="N7" s="49"/>
      <c r="O7" s="49">
        <f>IF(OR($Q$1="NI",$Q$1="ET"),#REF!,0)</f>
        <v>0</v>
      </c>
      <c r="P7" s="49">
        <f t="shared" si="9"/>
        <v>7054.79</v>
      </c>
      <c r="Q7" s="49">
        <f t="shared" si="10"/>
        <v>858333.33</v>
      </c>
      <c r="S7" s="17">
        <f t="shared" si="11"/>
        <v>1.7452050000000001E-3</v>
      </c>
    </row>
    <row r="8" spans="1:19" x14ac:dyDescent="0.25">
      <c r="A8" s="44">
        <f t="shared" si="12"/>
        <v>5</v>
      </c>
      <c r="B8" s="45">
        <v>42911</v>
      </c>
      <c r="C8" s="45" t="s">
        <v>28</v>
      </c>
      <c r="D8" s="44" t="s">
        <v>5</v>
      </c>
      <c r="E8" s="46">
        <f t="shared" si="1"/>
        <v>858333.33</v>
      </c>
      <c r="F8" s="47">
        <f t="shared" si="2"/>
        <v>0.1</v>
      </c>
      <c r="G8" s="48">
        <f t="shared" si="3"/>
        <v>31</v>
      </c>
      <c r="H8" s="49">
        <f t="shared" si="4"/>
        <v>7289.95605479404</v>
      </c>
      <c r="I8" s="49">
        <f t="shared" si="5"/>
        <v>7289.96</v>
      </c>
      <c r="J8" s="49">
        <f t="shared" si="6"/>
        <v>14344.75</v>
      </c>
      <c r="K8" s="49">
        <f t="shared" si="7"/>
        <v>41666.67</v>
      </c>
      <c r="L8" s="49">
        <f t="shared" si="8"/>
        <v>56011.42</v>
      </c>
      <c r="M8" s="49">
        <v>0</v>
      </c>
      <c r="N8" s="49"/>
      <c r="O8" s="49">
        <f>IF(OR($Q$1="NI",$Q$1="ET"),#REF!,0)</f>
        <v>0</v>
      </c>
      <c r="P8" s="49">
        <f t="shared" si="9"/>
        <v>0</v>
      </c>
      <c r="Q8" s="49">
        <f t="shared" si="10"/>
        <v>816666.65999999992</v>
      </c>
      <c r="S8" s="17">
        <f t="shared" si="11"/>
        <v>-3.9452059999999997E-3</v>
      </c>
    </row>
    <row r="9" spans="1:19" x14ac:dyDescent="0.25">
      <c r="A9" s="44">
        <f t="shared" si="12"/>
        <v>6</v>
      </c>
      <c r="B9" s="45">
        <v>42941</v>
      </c>
      <c r="C9" s="45" t="str">
        <f t="shared" si="0"/>
        <v>P</v>
      </c>
      <c r="D9" s="44" t="s">
        <v>5</v>
      </c>
      <c r="E9" s="46">
        <f t="shared" si="1"/>
        <v>816666.65999999992</v>
      </c>
      <c r="F9" s="47">
        <f t="shared" si="2"/>
        <v>0.1</v>
      </c>
      <c r="G9" s="48">
        <f t="shared" si="3"/>
        <v>30</v>
      </c>
      <c r="H9" s="49">
        <f t="shared" si="4"/>
        <v>6712.3247671227673</v>
      </c>
      <c r="I9" s="49">
        <f t="shared" si="5"/>
        <v>6712.32</v>
      </c>
      <c r="J9" s="49">
        <f t="shared" si="6"/>
        <v>6712.32</v>
      </c>
      <c r="K9" s="49">
        <f t="shared" si="7"/>
        <v>41666.67</v>
      </c>
      <c r="L9" s="49">
        <f t="shared" si="8"/>
        <v>48378.99</v>
      </c>
      <c r="M9" s="49">
        <v>0</v>
      </c>
      <c r="N9" s="49"/>
      <c r="O9" s="49">
        <f>IF($Q$1="ET",#REF!,0)</f>
        <v>0</v>
      </c>
      <c r="P9" s="49">
        <f t="shared" si="9"/>
        <v>0</v>
      </c>
      <c r="Q9" s="49">
        <f t="shared" si="10"/>
        <v>774999.98999999987</v>
      </c>
      <c r="S9" s="17">
        <f t="shared" si="11"/>
        <v>4.7671229999999998E-3</v>
      </c>
    </row>
    <row r="10" spans="1:19" x14ac:dyDescent="0.25">
      <c r="A10" s="44">
        <f t="shared" si="12"/>
        <v>7</v>
      </c>
      <c r="B10" s="45">
        <v>42972</v>
      </c>
      <c r="C10" s="45" t="str">
        <f t="shared" si="0"/>
        <v>P</v>
      </c>
      <c r="D10" s="44" t="s">
        <v>5</v>
      </c>
      <c r="E10" s="46">
        <f t="shared" si="1"/>
        <v>774999.98999999987</v>
      </c>
      <c r="F10" s="47">
        <f t="shared" si="2"/>
        <v>0.1</v>
      </c>
      <c r="G10" s="48">
        <f t="shared" si="3"/>
        <v>31</v>
      </c>
      <c r="H10" s="49">
        <f t="shared" si="4"/>
        <v>6582.1964630134116</v>
      </c>
      <c r="I10" s="49">
        <f t="shared" si="5"/>
        <v>6582.2</v>
      </c>
      <c r="J10" s="49">
        <f t="shared" si="6"/>
        <v>6582.2</v>
      </c>
      <c r="K10" s="49">
        <v>43750</v>
      </c>
      <c r="L10" s="49">
        <f t="shared" si="8"/>
        <v>50332.2</v>
      </c>
      <c r="M10" s="49">
        <v>0</v>
      </c>
      <c r="N10" s="49"/>
      <c r="O10" s="49">
        <f>IF($Q$1="ET",#REF!,0)</f>
        <v>0</v>
      </c>
      <c r="P10" s="49">
        <f t="shared" si="9"/>
        <v>0</v>
      </c>
      <c r="Q10" s="49">
        <f t="shared" si="10"/>
        <v>731249.98999999987</v>
      </c>
      <c r="S10" s="17">
        <f t="shared" si="11"/>
        <v>-3.5369870000000001E-3</v>
      </c>
    </row>
    <row r="11" spans="1:19" x14ac:dyDescent="0.25">
      <c r="A11" s="44">
        <f t="shared" si="12"/>
        <v>8</v>
      </c>
      <c r="B11" s="45">
        <v>43003</v>
      </c>
      <c r="C11" s="45" t="str">
        <f t="shared" si="0"/>
        <v>P</v>
      </c>
      <c r="D11" s="44" t="s">
        <v>5</v>
      </c>
      <c r="E11" s="46">
        <f t="shared" si="1"/>
        <v>731249.98999999987</v>
      </c>
      <c r="F11" s="47">
        <f t="shared" si="2"/>
        <v>0.1</v>
      </c>
      <c r="G11" s="48">
        <f t="shared" si="3"/>
        <v>31</v>
      </c>
      <c r="H11" s="49">
        <f t="shared" si="4"/>
        <v>6210.6128164376578</v>
      </c>
      <c r="I11" s="49">
        <f t="shared" si="5"/>
        <v>6210.61</v>
      </c>
      <c r="J11" s="49">
        <f t="shared" si="6"/>
        <v>6210.61</v>
      </c>
      <c r="K11" s="49">
        <f>IF(D11="N",0,IF(C11="I",0,IF(C11="P",$K$10,L11-J11)))</f>
        <v>43750</v>
      </c>
      <c r="L11" s="49">
        <f t="shared" si="8"/>
        <v>49960.61</v>
      </c>
      <c r="M11" s="49">
        <v>0</v>
      </c>
      <c r="N11" s="49"/>
      <c r="O11" s="49">
        <f>IF($Q$1="ET",#REF!,0)</f>
        <v>0</v>
      </c>
      <c r="P11" s="49">
        <f t="shared" si="9"/>
        <v>0</v>
      </c>
      <c r="Q11" s="49">
        <f t="shared" si="10"/>
        <v>687499.98999999987</v>
      </c>
      <c r="S11" s="17">
        <f t="shared" si="11"/>
        <v>2.8164380000000001E-3</v>
      </c>
    </row>
    <row r="12" spans="1:19" x14ac:dyDescent="0.25">
      <c r="A12" s="44">
        <f t="shared" si="12"/>
        <v>9</v>
      </c>
      <c r="B12" s="45">
        <v>43033</v>
      </c>
      <c r="C12" s="45" t="str">
        <f t="shared" si="0"/>
        <v>P</v>
      </c>
      <c r="D12" s="44" t="s">
        <v>5</v>
      </c>
      <c r="E12" s="46">
        <f t="shared" si="1"/>
        <v>687499.98999999987</v>
      </c>
      <c r="F12" s="47">
        <f t="shared" si="2"/>
        <v>0.1</v>
      </c>
      <c r="G12" s="48">
        <f t="shared" si="3"/>
        <v>30</v>
      </c>
      <c r="H12" s="49">
        <f t="shared" si="4"/>
        <v>5650.6876657530684</v>
      </c>
      <c r="I12" s="49">
        <f t="shared" si="5"/>
        <v>5650.69</v>
      </c>
      <c r="J12" s="49">
        <f t="shared" si="6"/>
        <v>5650.69</v>
      </c>
      <c r="K12" s="49">
        <f t="shared" ref="K12:K26" si="13">IF(D12="N",0,IF(C12="I",0,IF(C12="P",$K$10,L12-J12)))</f>
        <v>43750</v>
      </c>
      <c r="L12" s="49">
        <f t="shared" si="8"/>
        <v>49400.69</v>
      </c>
      <c r="M12" s="49">
        <v>0</v>
      </c>
      <c r="N12" s="49"/>
      <c r="O12" s="49">
        <f>IF($Q$1="ET",#REF!,0)</f>
        <v>0</v>
      </c>
      <c r="P12" s="49">
        <f t="shared" si="9"/>
        <v>0</v>
      </c>
      <c r="Q12" s="49">
        <f t="shared" si="10"/>
        <v>643749.98999999987</v>
      </c>
      <c r="S12" s="17">
        <f t="shared" si="11"/>
        <v>-2.3342469999999998E-3</v>
      </c>
    </row>
    <row r="13" spans="1:19" x14ac:dyDescent="0.25">
      <c r="A13" s="44">
        <f t="shared" si="12"/>
        <v>10</v>
      </c>
      <c r="B13" s="45">
        <v>43064</v>
      </c>
      <c r="C13" s="45" t="str">
        <f t="shared" si="0"/>
        <v>P</v>
      </c>
      <c r="D13" s="44" t="s">
        <v>5</v>
      </c>
      <c r="E13" s="46">
        <f t="shared" si="1"/>
        <v>643749.98999999987</v>
      </c>
      <c r="F13" s="47">
        <f t="shared" si="2"/>
        <v>0.1</v>
      </c>
      <c r="G13" s="48">
        <f t="shared" si="3"/>
        <v>31</v>
      </c>
      <c r="H13" s="49">
        <f t="shared" si="4"/>
        <v>5467.4633342461493</v>
      </c>
      <c r="I13" s="49">
        <f t="shared" si="5"/>
        <v>5467.46</v>
      </c>
      <c r="J13" s="49">
        <f t="shared" si="6"/>
        <v>5467.46</v>
      </c>
      <c r="K13" s="49">
        <f t="shared" si="13"/>
        <v>43750</v>
      </c>
      <c r="L13" s="49">
        <f t="shared" si="8"/>
        <v>49217.46</v>
      </c>
      <c r="M13" s="49">
        <v>0</v>
      </c>
      <c r="N13" s="49"/>
      <c r="O13" s="49">
        <f>IF($Q$1="ET",#REF!,0)</f>
        <v>0</v>
      </c>
      <c r="P13" s="49">
        <f t="shared" si="9"/>
        <v>0</v>
      </c>
      <c r="Q13" s="49">
        <f t="shared" si="10"/>
        <v>599999.98999999987</v>
      </c>
      <c r="S13" s="17">
        <f t="shared" si="11"/>
        <v>3.3342459999999999E-3</v>
      </c>
    </row>
    <row r="14" spans="1:19" x14ac:dyDescent="0.25">
      <c r="A14" s="44">
        <f t="shared" si="12"/>
        <v>11</v>
      </c>
      <c r="B14" s="45">
        <v>43094</v>
      </c>
      <c r="C14" s="45" t="str">
        <f t="shared" si="0"/>
        <v>P</v>
      </c>
      <c r="D14" s="44" t="s">
        <v>5</v>
      </c>
      <c r="E14" s="46">
        <f t="shared" si="1"/>
        <v>599999.98999999987</v>
      </c>
      <c r="F14" s="47">
        <f t="shared" si="2"/>
        <v>0.1</v>
      </c>
      <c r="G14" s="48">
        <f t="shared" si="3"/>
        <v>30</v>
      </c>
      <c r="H14" s="49">
        <f t="shared" si="4"/>
        <v>4931.5101013692874</v>
      </c>
      <c r="I14" s="49">
        <f t="shared" si="5"/>
        <v>4931.51</v>
      </c>
      <c r="J14" s="49">
        <f t="shared" si="6"/>
        <v>4931.51</v>
      </c>
      <c r="K14" s="49">
        <f t="shared" si="13"/>
        <v>43750</v>
      </c>
      <c r="L14" s="49">
        <f t="shared" si="8"/>
        <v>48681.51</v>
      </c>
      <c r="M14" s="49">
        <v>0</v>
      </c>
      <c r="N14" s="49"/>
      <c r="O14" s="49">
        <f>IF($Q$1="ET",#REF!,0)</f>
        <v>0</v>
      </c>
      <c r="P14" s="49">
        <f t="shared" si="9"/>
        <v>0</v>
      </c>
      <c r="Q14" s="49">
        <f t="shared" si="10"/>
        <v>556249.98999999987</v>
      </c>
      <c r="S14" s="17">
        <f t="shared" si="11"/>
        <v>1.01369E-4</v>
      </c>
    </row>
    <row r="15" spans="1:19" x14ac:dyDescent="0.25">
      <c r="A15" s="44">
        <f t="shared" si="12"/>
        <v>12</v>
      </c>
      <c r="B15" s="45">
        <v>43125</v>
      </c>
      <c r="C15" s="45" t="str">
        <f t="shared" si="0"/>
        <v>P</v>
      </c>
      <c r="D15" s="44" t="s">
        <v>5</v>
      </c>
      <c r="E15" s="46">
        <f t="shared" si="1"/>
        <v>556249.98999999987</v>
      </c>
      <c r="F15" s="47">
        <f t="shared" si="2"/>
        <v>0.1</v>
      </c>
      <c r="G15" s="48">
        <f t="shared" si="3"/>
        <v>31</v>
      </c>
      <c r="H15" s="49">
        <f t="shared" si="4"/>
        <v>4724.3150849306421</v>
      </c>
      <c r="I15" s="49">
        <f t="shared" si="5"/>
        <v>4724.32</v>
      </c>
      <c r="J15" s="49">
        <f t="shared" si="6"/>
        <v>4724.32</v>
      </c>
      <c r="K15" s="49">
        <f t="shared" si="13"/>
        <v>43750</v>
      </c>
      <c r="L15" s="49">
        <f t="shared" si="8"/>
        <v>48474.32</v>
      </c>
      <c r="M15" s="49">
        <v>0</v>
      </c>
      <c r="N15" s="49"/>
      <c r="O15" s="49">
        <f>IF($Q$1="ET",#REF!,0)</f>
        <v>0</v>
      </c>
      <c r="P15" s="49">
        <f t="shared" si="9"/>
        <v>0</v>
      </c>
      <c r="Q15" s="49">
        <f t="shared" si="10"/>
        <v>512499.98999999987</v>
      </c>
      <c r="S15" s="17">
        <f t="shared" si="11"/>
        <v>-4.9150690000000002E-3</v>
      </c>
    </row>
    <row r="16" spans="1:19" x14ac:dyDescent="0.25">
      <c r="A16" s="44">
        <f t="shared" si="12"/>
        <v>13</v>
      </c>
      <c r="B16" s="45">
        <v>43156</v>
      </c>
      <c r="C16" s="45" t="str">
        <f t="shared" si="0"/>
        <v>P</v>
      </c>
      <c r="D16" s="44" t="s">
        <v>5</v>
      </c>
      <c r="E16" s="46">
        <f t="shared" si="1"/>
        <v>512499.98999999987</v>
      </c>
      <c r="F16" s="47">
        <f t="shared" si="2"/>
        <v>0.1</v>
      </c>
      <c r="G16" s="48">
        <f t="shared" si="3"/>
        <v>31</v>
      </c>
      <c r="H16" s="49">
        <f t="shared" si="4"/>
        <v>4352.7347260268889</v>
      </c>
      <c r="I16" s="49">
        <f t="shared" si="5"/>
        <v>4352.7299999999996</v>
      </c>
      <c r="J16" s="49">
        <f t="shared" si="6"/>
        <v>4352.7299999999996</v>
      </c>
      <c r="K16" s="49">
        <f t="shared" si="13"/>
        <v>43750</v>
      </c>
      <c r="L16" s="49">
        <f t="shared" si="8"/>
        <v>48102.729999999996</v>
      </c>
      <c r="M16" s="49">
        <v>0</v>
      </c>
      <c r="N16" s="49"/>
      <c r="O16" s="49">
        <f>IF($Q$1="ET",#REF!,0)</f>
        <v>0</v>
      </c>
      <c r="P16" s="49">
        <f t="shared" si="9"/>
        <v>0</v>
      </c>
      <c r="Q16" s="49">
        <f t="shared" si="10"/>
        <v>468749.98999999987</v>
      </c>
      <c r="S16" s="17">
        <f t="shared" si="11"/>
        <v>4.7260269999999998E-3</v>
      </c>
    </row>
    <row r="17" spans="1:19" x14ac:dyDescent="0.25">
      <c r="A17" s="44">
        <f t="shared" si="12"/>
        <v>14</v>
      </c>
      <c r="B17" s="45">
        <v>43184</v>
      </c>
      <c r="C17" s="45" t="str">
        <f t="shared" si="0"/>
        <v>P</v>
      </c>
      <c r="D17" s="44" t="s">
        <v>5</v>
      </c>
      <c r="E17" s="46">
        <f t="shared" si="1"/>
        <v>468749.98999999987</v>
      </c>
      <c r="F17" s="47">
        <f t="shared" si="2"/>
        <v>0.1</v>
      </c>
      <c r="G17" s="48">
        <f t="shared" si="3"/>
        <v>28</v>
      </c>
      <c r="H17" s="49">
        <f t="shared" si="4"/>
        <v>3595.895060273574</v>
      </c>
      <c r="I17" s="49">
        <f t="shared" si="5"/>
        <v>3595.9</v>
      </c>
      <c r="J17" s="49">
        <f t="shared" si="6"/>
        <v>3595.9</v>
      </c>
      <c r="K17" s="49">
        <f t="shared" si="13"/>
        <v>43750</v>
      </c>
      <c r="L17" s="49">
        <f t="shared" si="8"/>
        <v>47345.9</v>
      </c>
      <c r="M17" s="49">
        <v>0</v>
      </c>
      <c r="N17" s="49"/>
      <c r="O17" s="49">
        <f>IF($Q$1="ET",#REF!,0)</f>
        <v>0</v>
      </c>
      <c r="P17" s="49">
        <f t="shared" si="9"/>
        <v>0</v>
      </c>
      <c r="Q17" s="49">
        <f t="shared" si="10"/>
        <v>424999.98999999987</v>
      </c>
      <c r="S17" s="17">
        <f t="shared" si="11"/>
        <v>-4.9397260000000002E-3</v>
      </c>
    </row>
    <row r="18" spans="1:19" x14ac:dyDescent="0.25">
      <c r="A18" s="44">
        <f t="shared" si="12"/>
        <v>15</v>
      </c>
      <c r="B18" s="45">
        <v>43215</v>
      </c>
      <c r="C18" s="45" t="str">
        <f t="shared" si="0"/>
        <v>P</v>
      </c>
      <c r="D18" s="44" t="s">
        <v>5</v>
      </c>
      <c r="E18" s="46">
        <f t="shared" si="1"/>
        <v>424999.98999999987</v>
      </c>
      <c r="F18" s="47">
        <f t="shared" si="2"/>
        <v>0.1</v>
      </c>
      <c r="G18" s="48">
        <f t="shared" si="3"/>
        <v>31</v>
      </c>
      <c r="H18" s="49">
        <f t="shared" si="4"/>
        <v>3609.5840164383826</v>
      </c>
      <c r="I18" s="49">
        <f t="shared" si="5"/>
        <v>3609.58</v>
      </c>
      <c r="J18" s="49">
        <f t="shared" si="6"/>
        <v>3609.58</v>
      </c>
      <c r="K18" s="49">
        <f t="shared" si="13"/>
        <v>43750</v>
      </c>
      <c r="L18" s="49">
        <f t="shared" si="8"/>
        <v>47359.58</v>
      </c>
      <c r="M18" s="49">
        <v>0</v>
      </c>
      <c r="N18" s="49"/>
      <c r="O18" s="49">
        <f>IF($Q$1="ET",#REF!,0)</f>
        <v>0</v>
      </c>
      <c r="P18" s="49">
        <f t="shared" si="9"/>
        <v>0</v>
      </c>
      <c r="Q18" s="49">
        <f t="shared" si="10"/>
        <v>381249.98999999987</v>
      </c>
      <c r="S18" s="17">
        <f t="shared" si="11"/>
        <v>4.0164379999999998E-3</v>
      </c>
    </row>
    <row r="19" spans="1:19" x14ac:dyDescent="0.25">
      <c r="A19" s="44">
        <f t="shared" si="12"/>
        <v>16</v>
      </c>
      <c r="B19" s="45">
        <v>43245</v>
      </c>
      <c r="C19" s="45" t="str">
        <f t="shared" si="0"/>
        <v>P</v>
      </c>
      <c r="D19" s="44" t="s">
        <v>5</v>
      </c>
      <c r="E19" s="46">
        <f t="shared" si="1"/>
        <v>381249.98999999987</v>
      </c>
      <c r="F19" s="47">
        <f t="shared" si="2"/>
        <v>0.1</v>
      </c>
      <c r="G19" s="48">
        <f t="shared" si="3"/>
        <v>30</v>
      </c>
      <c r="H19" s="49">
        <f t="shared" si="4"/>
        <v>3133.5655780818347</v>
      </c>
      <c r="I19" s="49">
        <f t="shared" si="5"/>
        <v>3133.57</v>
      </c>
      <c r="J19" s="49">
        <f t="shared" si="6"/>
        <v>3133.57</v>
      </c>
      <c r="K19" s="49">
        <f t="shared" si="13"/>
        <v>43750</v>
      </c>
      <c r="L19" s="49">
        <f t="shared" si="8"/>
        <v>46883.57</v>
      </c>
      <c r="M19" s="49">
        <v>0</v>
      </c>
      <c r="N19" s="49"/>
      <c r="O19" s="49">
        <f>IF($Q$1="ET",#REF!,0)</f>
        <v>0</v>
      </c>
      <c r="P19" s="49">
        <f t="shared" si="9"/>
        <v>0</v>
      </c>
      <c r="Q19" s="49">
        <f t="shared" si="10"/>
        <v>337499.98999999987</v>
      </c>
      <c r="S19" s="17">
        <f t="shared" si="11"/>
        <v>-4.4219180000000004E-3</v>
      </c>
    </row>
    <row r="20" spans="1:19" x14ac:dyDescent="0.25">
      <c r="A20" s="44">
        <f t="shared" si="12"/>
        <v>17</v>
      </c>
      <c r="B20" s="45">
        <v>43276</v>
      </c>
      <c r="C20" s="45" t="str">
        <f t="shared" si="0"/>
        <v>P</v>
      </c>
      <c r="D20" s="44" t="s">
        <v>5</v>
      </c>
      <c r="E20" s="46">
        <f t="shared" si="1"/>
        <v>337499.98999999987</v>
      </c>
      <c r="F20" s="47">
        <f t="shared" si="2"/>
        <v>0.1</v>
      </c>
      <c r="G20" s="48">
        <f t="shared" si="3"/>
        <v>31</v>
      </c>
      <c r="H20" s="49">
        <f t="shared" si="4"/>
        <v>2866.4338493148757</v>
      </c>
      <c r="I20" s="49">
        <f t="shared" si="5"/>
        <v>2866.43</v>
      </c>
      <c r="J20" s="49">
        <f t="shared" si="6"/>
        <v>2866.43</v>
      </c>
      <c r="K20" s="49">
        <f t="shared" si="13"/>
        <v>43750</v>
      </c>
      <c r="L20" s="49">
        <f t="shared" si="8"/>
        <v>46616.43</v>
      </c>
      <c r="M20" s="49">
        <v>0</v>
      </c>
      <c r="N20" s="49"/>
      <c r="O20" s="49">
        <f>IF($Q$1="ET",#REF!,0)</f>
        <v>0</v>
      </c>
      <c r="P20" s="49">
        <f t="shared" si="9"/>
        <v>0</v>
      </c>
      <c r="Q20" s="49">
        <f t="shared" si="10"/>
        <v>293749.98999999987</v>
      </c>
      <c r="S20" s="17">
        <f t="shared" si="11"/>
        <v>3.8493149999999999E-3</v>
      </c>
    </row>
    <row r="21" spans="1:19" x14ac:dyDescent="0.25">
      <c r="A21" s="44">
        <f t="shared" si="12"/>
        <v>18</v>
      </c>
      <c r="B21" s="45">
        <v>43306</v>
      </c>
      <c r="C21" s="45" t="str">
        <f t="shared" si="0"/>
        <v>P</v>
      </c>
      <c r="D21" s="44" t="s">
        <v>5</v>
      </c>
      <c r="E21" s="46">
        <f t="shared" si="1"/>
        <v>293749.98999999987</v>
      </c>
      <c r="F21" s="47">
        <f t="shared" si="2"/>
        <v>0.1</v>
      </c>
      <c r="G21" s="48">
        <f t="shared" si="3"/>
        <v>30</v>
      </c>
      <c r="H21" s="49">
        <f t="shared" si="4"/>
        <v>2414.387328767054</v>
      </c>
      <c r="I21" s="49">
        <f t="shared" si="5"/>
        <v>2414.39</v>
      </c>
      <c r="J21" s="49">
        <f t="shared" si="6"/>
        <v>2414.39</v>
      </c>
      <c r="K21" s="49">
        <f t="shared" si="13"/>
        <v>43750</v>
      </c>
      <c r="L21" s="49">
        <f t="shared" si="8"/>
        <v>46164.39</v>
      </c>
      <c r="M21" s="49">
        <v>0</v>
      </c>
      <c r="N21" s="49"/>
      <c r="O21" s="49">
        <f>IF($Q$1="ET",#REF!,0)</f>
        <v>0</v>
      </c>
      <c r="P21" s="49">
        <f t="shared" si="9"/>
        <v>0</v>
      </c>
      <c r="Q21" s="49">
        <f t="shared" si="10"/>
        <v>249999.98999999987</v>
      </c>
      <c r="S21" s="17">
        <f t="shared" si="11"/>
        <v>-2.6712329999999999E-3</v>
      </c>
    </row>
    <row r="22" spans="1:19" x14ac:dyDescent="0.25">
      <c r="A22" s="44">
        <f t="shared" si="12"/>
        <v>19</v>
      </c>
      <c r="B22" s="45">
        <v>43337</v>
      </c>
      <c r="C22" s="45" t="str">
        <f t="shared" si="0"/>
        <v>P</v>
      </c>
      <c r="D22" s="44" t="s">
        <v>5</v>
      </c>
      <c r="E22" s="46">
        <f t="shared" si="1"/>
        <v>249999.98999999987</v>
      </c>
      <c r="F22" s="47">
        <f t="shared" si="2"/>
        <v>0.1</v>
      </c>
      <c r="G22" s="48">
        <f t="shared" si="3"/>
        <v>31</v>
      </c>
      <c r="H22" s="49">
        <f t="shared" si="4"/>
        <v>2123.2849150683692</v>
      </c>
      <c r="I22" s="49">
        <f t="shared" si="5"/>
        <v>2123.2800000000002</v>
      </c>
      <c r="J22" s="49">
        <f t="shared" si="6"/>
        <v>2123.2800000000002</v>
      </c>
      <c r="K22" s="49">
        <f t="shared" si="13"/>
        <v>43750</v>
      </c>
      <c r="L22" s="49">
        <f t="shared" si="8"/>
        <v>45873.279999999999</v>
      </c>
      <c r="M22" s="49">
        <v>0</v>
      </c>
      <c r="N22" s="49"/>
      <c r="O22" s="49">
        <f>IF($Q$1="ET",#REF!,0)</f>
        <v>0</v>
      </c>
      <c r="P22" s="49">
        <f t="shared" si="9"/>
        <v>0</v>
      </c>
      <c r="Q22" s="49">
        <f t="shared" si="10"/>
        <v>206249.98999999987</v>
      </c>
      <c r="S22" s="17">
        <f t="shared" si="11"/>
        <v>4.9150679999999999E-3</v>
      </c>
    </row>
    <row r="23" spans="1:19" x14ac:dyDescent="0.25">
      <c r="A23" s="44">
        <f t="shared" si="12"/>
        <v>20</v>
      </c>
      <c r="B23" s="45">
        <v>43368</v>
      </c>
      <c r="C23" s="45" t="str">
        <f t="shared" si="0"/>
        <v>P</v>
      </c>
      <c r="D23" s="44" t="s">
        <v>5</v>
      </c>
      <c r="E23" s="46">
        <f t="shared" si="1"/>
        <v>206249.98999999987</v>
      </c>
      <c r="F23" s="47">
        <f t="shared" si="2"/>
        <v>0.1</v>
      </c>
      <c r="G23" s="48">
        <f t="shared" si="3"/>
        <v>31</v>
      </c>
      <c r="H23" s="49">
        <f t="shared" si="4"/>
        <v>1751.7171589036154</v>
      </c>
      <c r="I23" s="49">
        <f t="shared" si="5"/>
        <v>1751.72</v>
      </c>
      <c r="J23" s="49">
        <f t="shared" si="6"/>
        <v>1751.72</v>
      </c>
      <c r="K23" s="49">
        <f t="shared" si="13"/>
        <v>43750</v>
      </c>
      <c r="L23" s="49">
        <f t="shared" si="8"/>
        <v>45501.72</v>
      </c>
      <c r="M23" s="49">
        <v>0</v>
      </c>
      <c r="N23" s="49"/>
      <c r="O23" s="49">
        <f>IF($Q$1="ET",#REF!,0)</f>
        <v>0</v>
      </c>
      <c r="P23" s="49">
        <f t="shared" si="9"/>
        <v>0</v>
      </c>
      <c r="Q23" s="49">
        <f t="shared" si="10"/>
        <v>162499.98999999987</v>
      </c>
      <c r="S23" s="17">
        <f t="shared" si="11"/>
        <v>-2.841096E-3</v>
      </c>
    </row>
    <row r="24" spans="1:19" x14ac:dyDescent="0.25">
      <c r="A24" s="44">
        <f t="shared" si="12"/>
        <v>21</v>
      </c>
      <c r="B24" s="45">
        <v>43398</v>
      </c>
      <c r="C24" s="45" t="str">
        <f t="shared" si="0"/>
        <v>P</v>
      </c>
      <c r="D24" s="44" t="s">
        <v>5</v>
      </c>
      <c r="E24" s="46">
        <f t="shared" si="1"/>
        <v>162499.98999999987</v>
      </c>
      <c r="F24" s="47">
        <f t="shared" si="2"/>
        <v>0.1</v>
      </c>
      <c r="G24" s="48">
        <f t="shared" si="3"/>
        <v>30</v>
      </c>
      <c r="H24" s="49">
        <f t="shared" si="4"/>
        <v>1335.6135150683826</v>
      </c>
      <c r="I24" s="49">
        <f t="shared" si="5"/>
        <v>1335.61</v>
      </c>
      <c r="J24" s="49">
        <f t="shared" si="6"/>
        <v>1335.61</v>
      </c>
      <c r="K24" s="49">
        <f t="shared" si="13"/>
        <v>43750</v>
      </c>
      <c r="L24" s="49">
        <f t="shared" si="8"/>
        <v>45085.61</v>
      </c>
      <c r="M24" s="49">
        <v>0</v>
      </c>
      <c r="N24" s="49"/>
      <c r="O24" s="49">
        <f>IF($Q$1="ET",#REF!,0)</f>
        <v>0</v>
      </c>
      <c r="P24" s="49">
        <f t="shared" si="9"/>
        <v>0</v>
      </c>
      <c r="Q24" s="49">
        <f t="shared" si="10"/>
        <v>118749.98999999987</v>
      </c>
      <c r="S24" s="17">
        <f t="shared" si="11"/>
        <v>3.5150680000000001E-3</v>
      </c>
    </row>
    <row r="25" spans="1:19" x14ac:dyDescent="0.25">
      <c r="A25" s="44">
        <f t="shared" si="12"/>
        <v>22</v>
      </c>
      <c r="B25" s="45">
        <v>43429</v>
      </c>
      <c r="C25" s="45" t="str">
        <f t="shared" si="0"/>
        <v>P</v>
      </c>
      <c r="D25" s="44" t="s">
        <v>5</v>
      </c>
      <c r="E25" s="46">
        <f t="shared" si="1"/>
        <v>118749.98999999987</v>
      </c>
      <c r="F25" s="47">
        <f t="shared" si="2"/>
        <v>0.1</v>
      </c>
      <c r="G25" s="48">
        <f t="shared" si="3"/>
        <v>31</v>
      </c>
      <c r="H25" s="49">
        <f t="shared" si="4"/>
        <v>1008.5650739721085</v>
      </c>
      <c r="I25" s="49">
        <f t="shared" si="5"/>
        <v>1008.57</v>
      </c>
      <c r="J25" s="49">
        <f t="shared" si="6"/>
        <v>1008.57</v>
      </c>
      <c r="K25" s="49">
        <f t="shared" si="13"/>
        <v>43750</v>
      </c>
      <c r="L25" s="49">
        <f t="shared" si="8"/>
        <v>44758.57</v>
      </c>
      <c r="M25" s="49">
        <v>0</v>
      </c>
      <c r="N25" s="49"/>
      <c r="O25" s="49">
        <f>IF($Q$1="ET",#REF!,0)</f>
        <v>0</v>
      </c>
      <c r="P25" s="49">
        <f t="shared" si="9"/>
        <v>0</v>
      </c>
      <c r="Q25" s="49">
        <f t="shared" si="10"/>
        <v>74999.989999999874</v>
      </c>
      <c r="S25" s="17">
        <f t="shared" si="11"/>
        <v>-4.9260279999999998E-3</v>
      </c>
    </row>
    <row r="26" spans="1:19" x14ac:dyDescent="0.25">
      <c r="A26" s="44">
        <f t="shared" si="12"/>
        <v>23</v>
      </c>
      <c r="B26" s="45">
        <v>43459</v>
      </c>
      <c r="C26" s="45" t="str">
        <f t="shared" si="0"/>
        <v>P</v>
      </c>
      <c r="D26" s="44" t="s">
        <v>5</v>
      </c>
      <c r="E26" s="46">
        <f t="shared" si="1"/>
        <v>74999.989999999874</v>
      </c>
      <c r="F26" s="47">
        <f t="shared" si="2"/>
        <v>0.1</v>
      </c>
      <c r="G26" s="48">
        <f t="shared" si="3"/>
        <v>30</v>
      </c>
      <c r="H26" s="49">
        <f t="shared" si="4"/>
        <v>616.43334794460179</v>
      </c>
      <c r="I26" s="49">
        <f t="shared" si="5"/>
        <v>616.42999999999995</v>
      </c>
      <c r="J26" s="49">
        <f t="shared" si="6"/>
        <v>616.42999999999995</v>
      </c>
      <c r="K26" s="49">
        <f t="shared" si="13"/>
        <v>43750</v>
      </c>
      <c r="L26" s="49">
        <f t="shared" si="8"/>
        <v>44366.43</v>
      </c>
      <c r="M26" s="49">
        <v>0</v>
      </c>
      <c r="N26" s="49"/>
      <c r="O26" s="49">
        <f>IF($Q$1="ET",#REF!,0)</f>
        <v>0</v>
      </c>
      <c r="P26" s="49">
        <f t="shared" si="9"/>
        <v>0</v>
      </c>
      <c r="Q26" s="49">
        <f t="shared" si="10"/>
        <v>31249.989999999874</v>
      </c>
      <c r="S26" s="17">
        <f t="shared" si="11"/>
        <v>3.3479450000000002E-3</v>
      </c>
    </row>
    <row r="27" spans="1:19" x14ac:dyDescent="0.25">
      <c r="A27" s="55">
        <f t="shared" si="12"/>
        <v>24</v>
      </c>
      <c r="B27" s="56">
        <v>43490</v>
      </c>
      <c r="C27" s="56" t="str">
        <f t="shared" si="0"/>
        <v>P</v>
      </c>
      <c r="D27" s="55" t="s">
        <v>5</v>
      </c>
      <c r="E27" s="57">
        <f t="shared" si="1"/>
        <v>31249.989999999874</v>
      </c>
      <c r="F27" s="58">
        <f t="shared" si="2"/>
        <v>0.1</v>
      </c>
      <c r="G27" s="59">
        <f t="shared" si="3"/>
        <v>31</v>
      </c>
      <c r="H27" s="60">
        <f t="shared" si="4"/>
        <v>265.41422191760165</v>
      </c>
      <c r="I27" s="60">
        <f t="shared" si="5"/>
        <v>265.41000000000003</v>
      </c>
      <c r="J27" s="60">
        <f t="shared" si="6"/>
        <v>265.41000000000003</v>
      </c>
      <c r="K27" s="60">
        <f>Q26</f>
        <v>31249.989999999874</v>
      </c>
      <c r="L27" s="60">
        <f t="shared" si="8"/>
        <v>31515.399999999874</v>
      </c>
      <c r="M27" s="60">
        <v>0</v>
      </c>
      <c r="N27" s="60"/>
      <c r="O27" s="60">
        <f>IF($Q$1="ET",#REF!,0)</f>
        <v>0</v>
      </c>
      <c r="P27" s="60">
        <f t="shared" si="9"/>
        <v>0</v>
      </c>
      <c r="Q27" s="60">
        <f t="shared" si="10"/>
        <v>0</v>
      </c>
      <c r="S27" s="17">
        <f t="shared" si="11"/>
        <v>4.2219179999999999E-3</v>
      </c>
    </row>
    <row r="28" spans="1:19" x14ac:dyDescent="0.25">
      <c r="A28" s="61">
        <f t="shared" si="12"/>
        <v>25</v>
      </c>
      <c r="B28" s="62">
        <v>43521</v>
      </c>
      <c r="C28" s="62" t="str">
        <f t="shared" si="0"/>
        <v>P</v>
      </c>
      <c r="D28" s="61" t="s">
        <v>5</v>
      </c>
      <c r="E28" s="63">
        <f t="shared" si="1"/>
        <v>0</v>
      </c>
      <c r="F28" s="64">
        <f t="shared" si="2"/>
        <v>0.1</v>
      </c>
      <c r="G28" s="65">
        <f t="shared" si="3"/>
        <v>31</v>
      </c>
      <c r="H28" s="66">
        <f t="shared" si="4"/>
        <v>4.2219179999999999E-3</v>
      </c>
      <c r="I28" s="66">
        <f t="shared" si="5"/>
        <v>0</v>
      </c>
      <c r="J28" s="66">
        <f t="shared" si="6"/>
        <v>0</v>
      </c>
      <c r="K28" s="66">
        <v>0</v>
      </c>
      <c r="L28" s="66">
        <f t="shared" si="8"/>
        <v>0</v>
      </c>
      <c r="M28" s="66">
        <v>0</v>
      </c>
      <c r="N28" s="66"/>
      <c r="O28" s="66">
        <f>IF($Q$1="ET",#REF!,0)</f>
        <v>0</v>
      </c>
      <c r="P28" s="66">
        <f t="shared" si="9"/>
        <v>0</v>
      </c>
      <c r="Q28" s="66">
        <f t="shared" si="10"/>
        <v>0</v>
      </c>
      <c r="S28" s="17"/>
    </row>
    <row r="29" spans="1:19" x14ac:dyDescent="0.25">
      <c r="A29" s="61">
        <f t="shared" si="12"/>
        <v>26</v>
      </c>
      <c r="B29" s="62">
        <v>43549</v>
      </c>
      <c r="C29" s="62" t="str">
        <f t="shared" si="0"/>
        <v>P</v>
      </c>
      <c r="D29" s="61" t="s">
        <v>5</v>
      </c>
      <c r="E29" s="63">
        <f t="shared" si="1"/>
        <v>0</v>
      </c>
      <c r="F29" s="64">
        <f t="shared" si="2"/>
        <v>0.1</v>
      </c>
      <c r="G29" s="65">
        <f t="shared" si="3"/>
        <v>28</v>
      </c>
      <c r="H29" s="66">
        <f t="shared" si="4"/>
        <v>0</v>
      </c>
      <c r="I29" s="66">
        <f t="shared" si="5"/>
        <v>0</v>
      </c>
      <c r="J29" s="66">
        <f t="shared" si="6"/>
        <v>0</v>
      </c>
      <c r="K29" s="66">
        <f>Q28</f>
        <v>0</v>
      </c>
      <c r="L29" s="66">
        <f t="shared" si="8"/>
        <v>0</v>
      </c>
      <c r="M29" s="66">
        <v>0</v>
      </c>
      <c r="N29" s="66"/>
      <c r="O29" s="66">
        <f>IF($Q$1="ET",#REF!,0)</f>
        <v>0</v>
      </c>
      <c r="P29" s="66">
        <f t="shared" si="9"/>
        <v>0</v>
      </c>
      <c r="Q29" s="66">
        <f t="shared" si="10"/>
        <v>0</v>
      </c>
      <c r="S29" s="17"/>
    </row>
    <row r="30" spans="1:19" x14ac:dyDescent="0.25">
      <c r="A30" s="14"/>
      <c r="B30" s="14"/>
      <c r="C30" s="14"/>
      <c r="D30" s="14"/>
      <c r="E30" s="14"/>
      <c r="F30" s="14"/>
      <c r="G30" s="14"/>
      <c r="H30" s="15">
        <f>SUM(H3:H29)</f>
        <v>109791.0958986208</v>
      </c>
      <c r="I30" s="15"/>
      <c r="J30" s="15">
        <f>SUM(J3:J29)</f>
        <v>109791.09</v>
      </c>
      <c r="K30" s="15">
        <f>SUM(K3:K29)</f>
        <v>999999.99999999988</v>
      </c>
      <c r="L30" s="15">
        <f>SUM(L3:L29)</f>
        <v>1109791.0899999999</v>
      </c>
      <c r="M30" s="14"/>
      <c r="N30" s="14"/>
      <c r="O30" s="15">
        <f>SUM(O3:O27)</f>
        <v>0</v>
      </c>
      <c r="P30" s="14"/>
      <c r="Q30" s="14"/>
    </row>
    <row r="33" spans="12:12" x14ac:dyDescent="0.25">
      <c r="L33" s="5"/>
    </row>
  </sheetData>
  <dataValidations count="2">
    <dataValidation type="list" allowBlank="1" showInputMessage="1" showErrorMessage="1" sqref="Q1">
      <formula1>"DD, PS, FI, ET, NI"</formula1>
    </dataValidation>
    <dataValidation type="list" allowBlank="1" showInputMessage="1" showErrorMessage="1" sqref="F1">
      <formula1>"PD,AD"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pane ySplit="2" topLeftCell="A3" activePane="bottomLeft" state="frozen"/>
      <selection pane="bottomLeft" activeCell="K8" sqref="K8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10.140625" style="1" customWidth="1"/>
    <col min="4" max="4" width="4.42578125" style="1" bestFit="1" customWidth="1"/>
    <col min="5" max="5" width="13.7109375" style="1" bestFit="1" customWidth="1"/>
    <col min="6" max="6" width="7.140625" style="1" bestFit="1" customWidth="1"/>
    <col min="7" max="7" width="5.140625" style="1" bestFit="1" customWidth="1"/>
    <col min="8" max="8" width="18" style="1" bestFit="1" customWidth="1"/>
    <col min="9" max="9" width="16.140625" style="1" bestFit="1" customWidth="1"/>
    <col min="10" max="10" width="13.28515625" style="1" bestFit="1" customWidth="1"/>
    <col min="11" max="11" width="13.42578125" style="1" bestFit="1" customWidth="1"/>
    <col min="12" max="12" width="13.28515625" style="1" bestFit="1" customWidth="1"/>
    <col min="13" max="13" width="13.5703125" style="1" bestFit="1" customWidth="1"/>
    <col min="14" max="14" width="11" style="1" bestFit="1" customWidth="1"/>
    <col min="15" max="15" width="11" style="1" customWidth="1"/>
    <col min="16" max="16" width="11.140625" style="1" bestFit="1" customWidth="1"/>
    <col min="17" max="17" width="12.5703125" style="1" bestFit="1" customWidth="1"/>
    <col min="18" max="18" width="2.85546875" style="1" customWidth="1"/>
    <col min="19" max="19" width="10.7109375" style="1" bestFit="1" customWidth="1"/>
    <col min="20" max="16384" width="9.140625" style="1"/>
  </cols>
  <sheetData>
    <row r="1" spans="1:19" x14ac:dyDescent="0.25">
      <c r="E1" s="1" t="s">
        <v>19</v>
      </c>
      <c r="F1" s="16" t="s">
        <v>24</v>
      </c>
      <c r="H1" s="1" t="s">
        <v>17</v>
      </c>
      <c r="K1" s="18"/>
      <c r="L1" s="3">
        <v>41666.67</v>
      </c>
      <c r="M1" s="5">
        <f>K19-K29</f>
        <v>5.000000013387762E-2</v>
      </c>
      <c r="O1" s="3" t="s">
        <v>20</v>
      </c>
      <c r="P1" s="3">
        <v>10000</v>
      </c>
      <c r="Q1" s="16" t="s">
        <v>21</v>
      </c>
    </row>
    <row r="2" spans="1:19" s="2" customFormat="1" x14ac:dyDescent="0.25">
      <c r="A2" s="6" t="s">
        <v>3</v>
      </c>
      <c r="B2" s="7" t="s">
        <v>0</v>
      </c>
      <c r="C2" s="7" t="s">
        <v>27</v>
      </c>
      <c r="D2" s="7" t="s">
        <v>7</v>
      </c>
      <c r="E2" s="7" t="s">
        <v>13</v>
      </c>
      <c r="F2" s="7" t="s">
        <v>2</v>
      </c>
      <c r="G2" s="7" t="s">
        <v>1</v>
      </c>
      <c r="H2" s="7" t="s">
        <v>14</v>
      </c>
      <c r="I2" s="7" t="s">
        <v>25</v>
      </c>
      <c r="J2" s="7" t="s">
        <v>15</v>
      </c>
      <c r="K2" s="7" t="s">
        <v>10</v>
      </c>
      <c r="L2" s="7" t="s">
        <v>9</v>
      </c>
      <c r="M2" s="7" t="s">
        <v>8</v>
      </c>
      <c r="N2" s="7" t="s">
        <v>18</v>
      </c>
      <c r="O2" s="7" t="s">
        <v>22</v>
      </c>
      <c r="P2" s="7" t="s">
        <v>16</v>
      </c>
      <c r="Q2" s="7" t="s">
        <v>4</v>
      </c>
      <c r="S2" s="2" t="s">
        <v>26</v>
      </c>
    </row>
    <row r="3" spans="1:19" x14ac:dyDescent="0.25">
      <c r="A3" s="8">
        <v>0</v>
      </c>
      <c r="B3" s="9">
        <v>42745</v>
      </c>
      <c r="C3" s="9" t="s">
        <v>28</v>
      </c>
      <c r="D3" s="8" t="s">
        <v>11</v>
      </c>
      <c r="E3" s="10">
        <v>0</v>
      </c>
      <c r="F3" s="11">
        <v>0.1</v>
      </c>
      <c r="G3" s="12">
        <v>0</v>
      </c>
      <c r="H3" s="13">
        <v>0</v>
      </c>
      <c r="I3" s="13"/>
      <c r="J3" s="13">
        <v>0</v>
      </c>
      <c r="K3" s="13">
        <v>0</v>
      </c>
      <c r="L3" s="13">
        <f>IF(D3&lt;&gt;"Y",0,IF(A3=24,(E3+J3),#REF!))</f>
        <v>0</v>
      </c>
      <c r="M3" s="13">
        <v>1100000</v>
      </c>
      <c r="N3" s="13">
        <v>100000</v>
      </c>
      <c r="O3" s="13">
        <v>0</v>
      </c>
      <c r="P3" s="13">
        <v>0</v>
      </c>
      <c r="Q3" s="13">
        <f>IF(Q1="PS",M3-N3+P1,M3-N3)</f>
        <v>1000000</v>
      </c>
    </row>
    <row r="4" spans="1:19" x14ac:dyDescent="0.25">
      <c r="A4" s="19">
        <v>1</v>
      </c>
      <c r="B4" s="20">
        <v>42791</v>
      </c>
      <c r="C4" s="9" t="str">
        <f t="shared" ref="C4:C29" si="0">C3</f>
        <v>P</v>
      </c>
      <c r="D4" s="19" t="s">
        <v>5</v>
      </c>
      <c r="E4" s="21">
        <f t="shared" ref="E4:E29" si="1">Q3</f>
        <v>1000000</v>
      </c>
      <c r="F4" s="22">
        <f t="shared" ref="F4:F29" si="2">F3</f>
        <v>0.1</v>
      </c>
      <c r="G4" s="23">
        <f t="shared" ref="G4:G29" si="3">IF($F$1="PD",(360*(YEAR(B4)-YEAR(B3)))+(30*(MONTH(B4)-MONTH(B3)))+(DAY(B4)-DAY(B3)),B4-B3)</f>
        <v>46</v>
      </c>
      <c r="H4" s="18">
        <f t="shared" ref="H4:H29" si="4">(E4*F3*G4/365)+S3</f>
        <v>12602.739726027397</v>
      </c>
      <c r="I4" s="18">
        <f t="shared" ref="I4:I29" si="5">ROUND(H4,2)</f>
        <v>12602.74</v>
      </c>
      <c r="J4" s="18">
        <f t="shared" ref="J4:J29" si="6">IF(D4="N",0,IF(C4="E",IF(L4&gt;=(P3+I4),(P3+I4),L4),P3+I4))</f>
        <v>12602.74</v>
      </c>
      <c r="K4" s="18">
        <f t="shared" ref="K4:K5" si="7">IF(D4="N",0,IF(C4="I",0,IF(C4="P",$L$1,L4-J4)))</f>
        <v>41666.67</v>
      </c>
      <c r="L4" s="18">
        <f t="shared" ref="L4:L28" si="8">IF(D4="N",0,IF(C4="I",J4,IF(C4="P",(J4+K4),$L$1)))</f>
        <v>54269.409999999996</v>
      </c>
      <c r="M4" s="18">
        <v>0</v>
      </c>
      <c r="N4" s="18"/>
      <c r="O4" s="18">
        <f>IF(OR($Q$1="NI",$Q$1="ET"),#REF!,0)</f>
        <v>0</v>
      </c>
      <c r="P4" s="18">
        <f t="shared" ref="P4:P29" si="9">P3+I4-J4</f>
        <v>0</v>
      </c>
      <c r="Q4" s="18">
        <f t="shared" ref="Q4:Q29" si="10">Q3-K4+M4-N4</f>
        <v>958333.33</v>
      </c>
      <c r="S4" s="17">
        <f t="shared" ref="S4:S27" si="11">ROUND(H4-I4,9)</f>
        <v>-2.73973E-4</v>
      </c>
    </row>
    <row r="5" spans="1:19" x14ac:dyDescent="0.25">
      <c r="A5" s="44">
        <f t="shared" ref="A5:A29" si="12">A4+1</f>
        <v>2</v>
      </c>
      <c r="B5" s="45">
        <v>42819</v>
      </c>
      <c r="C5" s="54" t="s">
        <v>11</v>
      </c>
      <c r="D5" s="44" t="s">
        <v>5</v>
      </c>
      <c r="E5" s="46">
        <f t="shared" si="1"/>
        <v>958333.33</v>
      </c>
      <c r="F5" s="47">
        <f t="shared" si="2"/>
        <v>0.1</v>
      </c>
      <c r="G5" s="48">
        <f t="shared" si="3"/>
        <v>28</v>
      </c>
      <c r="H5" s="49">
        <f t="shared" si="4"/>
        <v>7351.5978739722059</v>
      </c>
      <c r="I5" s="49">
        <f t="shared" si="5"/>
        <v>7351.6</v>
      </c>
      <c r="J5" s="49">
        <v>0</v>
      </c>
      <c r="K5" s="49">
        <f t="shared" si="7"/>
        <v>0</v>
      </c>
      <c r="L5" s="49">
        <v>0</v>
      </c>
      <c r="M5" s="49">
        <v>0</v>
      </c>
      <c r="N5" s="49"/>
      <c r="O5" s="49">
        <f>IF(OR($Q$1="NI",$Q$1="ET"),#REF!,0)</f>
        <v>0</v>
      </c>
      <c r="P5" s="49">
        <f t="shared" si="9"/>
        <v>7351.6</v>
      </c>
      <c r="Q5" s="49">
        <f t="shared" si="10"/>
        <v>958333.33</v>
      </c>
      <c r="S5" s="17">
        <f t="shared" si="11"/>
        <v>-2.1260279999999999E-3</v>
      </c>
    </row>
    <row r="6" spans="1:19" x14ac:dyDescent="0.25">
      <c r="A6" s="44">
        <f t="shared" si="12"/>
        <v>3</v>
      </c>
      <c r="B6" s="45">
        <v>42850</v>
      </c>
      <c r="C6" s="54" t="s">
        <v>28</v>
      </c>
      <c r="D6" s="44" t="s">
        <v>5</v>
      </c>
      <c r="E6" s="46">
        <f t="shared" si="1"/>
        <v>958333.33</v>
      </c>
      <c r="F6" s="47">
        <f t="shared" si="2"/>
        <v>0.1</v>
      </c>
      <c r="G6" s="48">
        <f t="shared" si="3"/>
        <v>31</v>
      </c>
      <c r="H6" s="49">
        <f t="shared" si="4"/>
        <v>8139.267252054191</v>
      </c>
      <c r="I6" s="49">
        <f t="shared" si="5"/>
        <v>8139.27</v>
      </c>
      <c r="J6" s="49">
        <f t="shared" si="6"/>
        <v>15490.87</v>
      </c>
      <c r="K6" s="49">
        <v>100000</v>
      </c>
      <c r="L6" s="49">
        <f t="shared" si="8"/>
        <v>115490.87</v>
      </c>
      <c r="M6" s="49">
        <v>0</v>
      </c>
      <c r="N6" s="49"/>
      <c r="O6" s="49">
        <f>IF(OR($Q$1="NI",$Q$1="ET"),#REF!,0)</f>
        <v>0</v>
      </c>
      <c r="P6" s="49">
        <f t="shared" si="9"/>
        <v>0</v>
      </c>
      <c r="Q6" s="49">
        <f t="shared" si="10"/>
        <v>858333.33</v>
      </c>
      <c r="S6" s="17">
        <f t="shared" si="11"/>
        <v>-2.7479459999999998E-3</v>
      </c>
    </row>
    <row r="7" spans="1:19" x14ac:dyDescent="0.25">
      <c r="A7" s="44">
        <f t="shared" si="12"/>
        <v>4</v>
      </c>
      <c r="B7" s="45">
        <v>42880</v>
      </c>
      <c r="C7" s="54" t="s">
        <v>11</v>
      </c>
      <c r="D7" s="44" t="s">
        <v>5</v>
      </c>
      <c r="E7" s="46">
        <f t="shared" si="1"/>
        <v>858333.33</v>
      </c>
      <c r="F7" s="47">
        <f t="shared" si="2"/>
        <v>0.1</v>
      </c>
      <c r="G7" s="48">
        <f t="shared" si="3"/>
        <v>30</v>
      </c>
      <c r="H7" s="49">
        <f t="shared" si="4"/>
        <v>7054.791745204684</v>
      </c>
      <c r="I7" s="49">
        <f t="shared" si="5"/>
        <v>7054.79</v>
      </c>
      <c r="J7" s="49">
        <v>0</v>
      </c>
      <c r="K7" s="49">
        <v>0</v>
      </c>
      <c r="L7" s="49">
        <v>0</v>
      </c>
      <c r="M7" s="49">
        <v>0</v>
      </c>
      <c r="N7" s="49"/>
      <c r="O7" s="49">
        <f>IF(OR($Q$1="NI",$Q$1="ET"),#REF!,0)</f>
        <v>0</v>
      </c>
      <c r="P7" s="49">
        <f t="shared" si="9"/>
        <v>7054.79</v>
      </c>
      <c r="Q7" s="49">
        <f t="shared" si="10"/>
        <v>858333.33</v>
      </c>
      <c r="S7" s="17">
        <f t="shared" si="11"/>
        <v>1.7452050000000001E-3</v>
      </c>
    </row>
    <row r="8" spans="1:19" x14ac:dyDescent="0.25">
      <c r="A8" s="40">
        <f t="shared" si="12"/>
        <v>5</v>
      </c>
      <c r="B8" s="41">
        <v>42911</v>
      </c>
      <c r="C8" s="41" t="s">
        <v>28</v>
      </c>
      <c r="D8" s="40" t="s">
        <v>5</v>
      </c>
      <c r="E8" s="42">
        <f t="shared" si="1"/>
        <v>858333.33</v>
      </c>
      <c r="F8" s="43">
        <f t="shared" si="2"/>
        <v>0.1</v>
      </c>
      <c r="G8" s="50">
        <f t="shared" si="3"/>
        <v>31</v>
      </c>
      <c r="H8" s="51">
        <f t="shared" si="4"/>
        <v>7289.95605479404</v>
      </c>
      <c r="I8" s="51">
        <f t="shared" si="5"/>
        <v>7289.96</v>
      </c>
      <c r="J8" s="51">
        <f t="shared" si="6"/>
        <v>14344.75</v>
      </c>
      <c r="K8" s="51">
        <v>75000</v>
      </c>
      <c r="L8" s="51">
        <f t="shared" si="8"/>
        <v>89344.75</v>
      </c>
      <c r="M8" s="51">
        <v>0</v>
      </c>
      <c r="N8" s="51"/>
      <c r="O8" s="51">
        <f>IF(OR($Q$1="NI",$Q$1="ET"),#REF!,0)</f>
        <v>0</v>
      </c>
      <c r="P8" s="51">
        <f t="shared" si="9"/>
        <v>0</v>
      </c>
      <c r="Q8" s="51">
        <f t="shared" si="10"/>
        <v>783333.33</v>
      </c>
      <c r="S8" s="17">
        <f t="shared" si="11"/>
        <v>-3.9452059999999997E-3</v>
      </c>
    </row>
    <row r="9" spans="1:19" x14ac:dyDescent="0.25">
      <c r="A9" s="40">
        <f t="shared" si="12"/>
        <v>6</v>
      </c>
      <c r="B9" s="41">
        <v>42941</v>
      </c>
      <c r="C9" s="41" t="str">
        <f t="shared" si="0"/>
        <v>P</v>
      </c>
      <c r="D9" s="40" t="s">
        <v>5</v>
      </c>
      <c r="E9" s="42">
        <f t="shared" si="1"/>
        <v>783333.33</v>
      </c>
      <c r="F9" s="43">
        <f t="shared" si="2"/>
        <v>0.1</v>
      </c>
      <c r="G9" s="50">
        <f t="shared" si="3"/>
        <v>30</v>
      </c>
      <c r="H9" s="51">
        <f t="shared" si="4"/>
        <v>6438.3521917803009</v>
      </c>
      <c r="I9" s="51">
        <f t="shared" si="5"/>
        <v>6438.35</v>
      </c>
      <c r="J9" s="51">
        <f t="shared" si="6"/>
        <v>6438.35</v>
      </c>
      <c r="K9" s="51">
        <f>K8</f>
        <v>75000</v>
      </c>
      <c r="L9" s="51">
        <f t="shared" si="8"/>
        <v>81438.350000000006</v>
      </c>
      <c r="M9" s="51">
        <v>0</v>
      </c>
      <c r="N9" s="51"/>
      <c r="O9" s="51">
        <f>IF($Q$1="ET",#REF!,0)</f>
        <v>0</v>
      </c>
      <c r="P9" s="51">
        <f t="shared" si="9"/>
        <v>0</v>
      </c>
      <c r="Q9" s="51">
        <f t="shared" si="10"/>
        <v>708333.33</v>
      </c>
      <c r="S9" s="17">
        <f t="shared" si="11"/>
        <v>2.1917799999999999E-3</v>
      </c>
    </row>
    <row r="10" spans="1:19" x14ac:dyDescent="0.25">
      <c r="A10" s="40">
        <f t="shared" si="12"/>
        <v>7</v>
      </c>
      <c r="B10" s="41">
        <v>42972</v>
      </c>
      <c r="C10" s="41" t="str">
        <f t="shared" si="0"/>
        <v>P</v>
      </c>
      <c r="D10" s="40" t="s">
        <v>5</v>
      </c>
      <c r="E10" s="42">
        <f t="shared" si="1"/>
        <v>708333.33</v>
      </c>
      <c r="F10" s="43">
        <f t="shared" si="2"/>
        <v>0.1</v>
      </c>
      <c r="G10" s="50">
        <f t="shared" si="3"/>
        <v>31</v>
      </c>
      <c r="H10" s="51">
        <f t="shared" si="4"/>
        <v>6015.9838986293153</v>
      </c>
      <c r="I10" s="51">
        <f t="shared" si="5"/>
        <v>6015.98</v>
      </c>
      <c r="J10" s="51">
        <f t="shared" si="6"/>
        <v>6015.98</v>
      </c>
      <c r="K10" s="51">
        <f>K9</f>
        <v>75000</v>
      </c>
      <c r="L10" s="51">
        <f t="shared" si="8"/>
        <v>81015.98</v>
      </c>
      <c r="M10" s="51">
        <v>0</v>
      </c>
      <c r="N10" s="51"/>
      <c r="O10" s="51">
        <f>IF($Q$1="ET",#REF!,0)</f>
        <v>0</v>
      </c>
      <c r="P10" s="51">
        <f t="shared" si="9"/>
        <v>0</v>
      </c>
      <c r="Q10" s="51">
        <f t="shared" si="10"/>
        <v>633333.32999999996</v>
      </c>
      <c r="S10" s="17">
        <f t="shared" si="11"/>
        <v>3.8986289999999998E-3</v>
      </c>
    </row>
    <row r="11" spans="1:19" x14ac:dyDescent="0.25">
      <c r="A11" s="44">
        <f t="shared" si="12"/>
        <v>8</v>
      </c>
      <c r="B11" s="45">
        <v>43003</v>
      </c>
      <c r="C11" s="45" t="str">
        <f t="shared" si="0"/>
        <v>P</v>
      </c>
      <c r="D11" s="44" t="s">
        <v>5</v>
      </c>
      <c r="E11" s="46">
        <f t="shared" si="1"/>
        <v>633333.32999999996</v>
      </c>
      <c r="F11" s="47">
        <f t="shared" si="2"/>
        <v>0.1</v>
      </c>
      <c r="G11" s="48">
        <f t="shared" si="3"/>
        <v>31</v>
      </c>
      <c r="H11" s="49">
        <f t="shared" si="4"/>
        <v>5378.9993041084517</v>
      </c>
      <c r="I11" s="49">
        <f t="shared" si="5"/>
        <v>5379</v>
      </c>
      <c r="J11" s="49">
        <f t="shared" si="6"/>
        <v>5379</v>
      </c>
      <c r="K11" s="49">
        <v>43750</v>
      </c>
      <c r="L11" s="49">
        <f t="shared" si="8"/>
        <v>49129</v>
      </c>
      <c r="M11" s="49">
        <v>0</v>
      </c>
      <c r="N11" s="49"/>
      <c r="O11" s="49">
        <f>IF($Q$1="ET",#REF!,0)</f>
        <v>0</v>
      </c>
      <c r="P11" s="49">
        <f t="shared" si="9"/>
        <v>0</v>
      </c>
      <c r="Q11" s="49">
        <f t="shared" si="10"/>
        <v>589583.32999999996</v>
      </c>
      <c r="S11" s="17">
        <f t="shared" si="11"/>
        <v>-6.9589200000000004E-4</v>
      </c>
    </row>
    <row r="12" spans="1:19" x14ac:dyDescent="0.25">
      <c r="A12" s="44">
        <f t="shared" si="12"/>
        <v>9</v>
      </c>
      <c r="B12" s="45">
        <v>43033</v>
      </c>
      <c r="C12" s="45" t="str">
        <f t="shared" si="0"/>
        <v>P</v>
      </c>
      <c r="D12" s="44" t="s">
        <v>5</v>
      </c>
      <c r="E12" s="46">
        <f t="shared" si="1"/>
        <v>589583.32999999996</v>
      </c>
      <c r="F12" s="47">
        <f t="shared" si="2"/>
        <v>0.1</v>
      </c>
      <c r="G12" s="48">
        <f t="shared" si="3"/>
        <v>30</v>
      </c>
      <c r="H12" s="49">
        <f t="shared" si="4"/>
        <v>4845.8896876696435</v>
      </c>
      <c r="I12" s="49">
        <f t="shared" si="5"/>
        <v>4845.8900000000003</v>
      </c>
      <c r="J12" s="49">
        <f t="shared" si="6"/>
        <v>4845.8900000000003</v>
      </c>
      <c r="K12" s="49">
        <f>K11</f>
        <v>43750</v>
      </c>
      <c r="L12" s="49">
        <f t="shared" si="8"/>
        <v>48595.89</v>
      </c>
      <c r="M12" s="49">
        <v>0</v>
      </c>
      <c r="N12" s="49"/>
      <c r="O12" s="49">
        <f>IF($Q$1="ET",#REF!,0)</f>
        <v>0</v>
      </c>
      <c r="P12" s="49">
        <f t="shared" si="9"/>
        <v>0</v>
      </c>
      <c r="Q12" s="49">
        <f t="shared" si="10"/>
        <v>545833.32999999996</v>
      </c>
      <c r="S12" s="17">
        <f t="shared" si="11"/>
        <v>-3.1232999999999999E-4</v>
      </c>
    </row>
    <row r="13" spans="1:19" x14ac:dyDescent="0.25">
      <c r="A13" s="44">
        <f t="shared" si="12"/>
        <v>10</v>
      </c>
      <c r="B13" s="45">
        <v>43064</v>
      </c>
      <c r="C13" s="45" t="str">
        <f t="shared" si="0"/>
        <v>P</v>
      </c>
      <c r="D13" s="44" t="s">
        <v>5</v>
      </c>
      <c r="E13" s="46">
        <f t="shared" si="1"/>
        <v>545833.32999999996</v>
      </c>
      <c r="F13" s="47">
        <f t="shared" si="2"/>
        <v>0.1</v>
      </c>
      <c r="G13" s="48">
        <f t="shared" si="3"/>
        <v>31</v>
      </c>
      <c r="H13" s="49">
        <f t="shared" si="4"/>
        <v>4635.8444082179449</v>
      </c>
      <c r="I13" s="49">
        <f t="shared" si="5"/>
        <v>4635.84</v>
      </c>
      <c r="J13" s="49">
        <f t="shared" si="6"/>
        <v>4635.84</v>
      </c>
      <c r="K13" s="49">
        <f t="shared" ref="K13:K28" si="13">K12</f>
        <v>43750</v>
      </c>
      <c r="L13" s="49">
        <f t="shared" si="8"/>
        <v>48385.84</v>
      </c>
      <c r="M13" s="49">
        <v>0</v>
      </c>
      <c r="N13" s="49"/>
      <c r="O13" s="49">
        <f>IF($Q$1="ET",#REF!,0)</f>
        <v>0</v>
      </c>
      <c r="P13" s="49">
        <f t="shared" si="9"/>
        <v>0</v>
      </c>
      <c r="Q13" s="49">
        <f t="shared" si="10"/>
        <v>502083.32999999996</v>
      </c>
      <c r="S13" s="17">
        <f t="shared" si="11"/>
        <v>4.4082180000000002E-3</v>
      </c>
    </row>
    <row r="14" spans="1:19" x14ac:dyDescent="0.25">
      <c r="A14" s="44">
        <f t="shared" si="12"/>
        <v>11</v>
      </c>
      <c r="B14" s="45">
        <v>43094</v>
      </c>
      <c r="C14" s="45" t="str">
        <f t="shared" si="0"/>
        <v>P</v>
      </c>
      <c r="D14" s="44" t="s">
        <v>5</v>
      </c>
      <c r="E14" s="46">
        <f t="shared" si="1"/>
        <v>502083.32999999996</v>
      </c>
      <c r="F14" s="47">
        <f t="shared" si="2"/>
        <v>0.1</v>
      </c>
      <c r="G14" s="48">
        <f t="shared" si="3"/>
        <v>30</v>
      </c>
      <c r="H14" s="49">
        <f t="shared" si="4"/>
        <v>4126.7167095878631</v>
      </c>
      <c r="I14" s="49">
        <f t="shared" si="5"/>
        <v>4126.72</v>
      </c>
      <c r="J14" s="49">
        <f t="shared" si="6"/>
        <v>4126.72</v>
      </c>
      <c r="K14" s="49">
        <f t="shared" si="13"/>
        <v>43750</v>
      </c>
      <c r="L14" s="49">
        <f t="shared" si="8"/>
        <v>47876.72</v>
      </c>
      <c r="M14" s="49">
        <v>0</v>
      </c>
      <c r="N14" s="49"/>
      <c r="O14" s="49">
        <f>IF($Q$1="ET",#REF!,0)</f>
        <v>0</v>
      </c>
      <c r="P14" s="49">
        <f t="shared" si="9"/>
        <v>0</v>
      </c>
      <c r="Q14" s="49">
        <f t="shared" si="10"/>
        <v>458333.32999999996</v>
      </c>
      <c r="S14" s="17">
        <f t="shared" si="11"/>
        <v>-3.2904119999999999E-3</v>
      </c>
    </row>
    <row r="15" spans="1:19" x14ac:dyDescent="0.25">
      <c r="A15" s="44">
        <f t="shared" si="12"/>
        <v>12</v>
      </c>
      <c r="B15" s="45">
        <v>43125</v>
      </c>
      <c r="C15" s="45" t="str">
        <f t="shared" si="0"/>
        <v>P</v>
      </c>
      <c r="D15" s="44" t="s">
        <v>5</v>
      </c>
      <c r="E15" s="46">
        <f t="shared" si="1"/>
        <v>458333.32999999996</v>
      </c>
      <c r="F15" s="47">
        <f t="shared" si="2"/>
        <v>0.1</v>
      </c>
      <c r="G15" s="48">
        <f t="shared" si="3"/>
        <v>31</v>
      </c>
      <c r="H15" s="49">
        <f t="shared" si="4"/>
        <v>3892.6907452044379</v>
      </c>
      <c r="I15" s="49">
        <f t="shared" si="5"/>
        <v>3892.69</v>
      </c>
      <c r="J15" s="49">
        <f t="shared" si="6"/>
        <v>3892.69</v>
      </c>
      <c r="K15" s="49">
        <f t="shared" si="13"/>
        <v>43750</v>
      </c>
      <c r="L15" s="49">
        <f t="shared" si="8"/>
        <v>47642.69</v>
      </c>
      <c r="M15" s="49">
        <v>0</v>
      </c>
      <c r="N15" s="49"/>
      <c r="O15" s="49">
        <f>IF($Q$1="ET",#REF!,0)</f>
        <v>0</v>
      </c>
      <c r="P15" s="49">
        <f t="shared" si="9"/>
        <v>0</v>
      </c>
      <c r="Q15" s="49">
        <f t="shared" si="10"/>
        <v>414583.32999999996</v>
      </c>
      <c r="S15" s="17">
        <f t="shared" si="11"/>
        <v>7.4520399999999996E-4</v>
      </c>
    </row>
    <row r="16" spans="1:19" x14ac:dyDescent="0.25">
      <c r="A16" s="44">
        <f t="shared" si="12"/>
        <v>13</v>
      </c>
      <c r="B16" s="45">
        <v>43156</v>
      </c>
      <c r="C16" s="45" t="str">
        <f t="shared" si="0"/>
        <v>P</v>
      </c>
      <c r="D16" s="44" t="s">
        <v>5</v>
      </c>
      <c r="E16" s="46">
        <f t="shared" si="1"/>
        <v>414583.32999999996</v>
      </c>
      <c r="F16" s="47">
        <f t="shared" si="2"/>
        <v>0.1</v>
      </c>
      <c r="G16" s="48">
        <f t="shared" si="3"/>
        <v>31</v>
      </c>
      <c r="H16" s="49">
        <f t="shared" si="4"/>
        <v>3521.1194383546845</v>
      </c>
      <c r="I16" s="49">
        <f t="shared" si="5"/>
        <v>3521.12</v>
      </c>
      <c r="J16" s="49">
        <f t="shared" si="6"/>
        <v>3521.12</v>
      </c>
      <c r="K16" s="49">
        <f t="shared" si="13"/>
        <v>43750</v>
      </c>
      <c r="L16" s="49">
        <f t="shared" si="8"/>
        <v>47271.12</v>
      </c>
      <c r="M16" s="49">
        <v>0</v>
      </c>
      <c r="N16" s="49"/>
      <c r="O16" s="49">
        <f>IF($Q$1="ET",#REF!,0)</f>
        <v>0</v>
      </c>
      <c r="P16" s="49">
        <f t="shared" si="9"/>
        <v>0</v>
      </c>
      <c r="Q16" s="49">
        <f t="shared" si="10"/>
        <v>370833.32999999996</v>
      </c>
      <c r="S16" s="17">
        <f t="shared" si="11"/>
        <v>-5.6164500000000005E-4</v>
      </c>
    </row>
    <row r="17" spans="1:19" x14ac:dyDescent="0.25">
      <c r="A17" s="44">
        <f t="shared" si="12"/>
        <v>14</v>
      </c>
      <c r="B17" s="45">
        <v>43184</v>
      </c>
      <c r="C17" s="45" t="str">
        <f t="shared" si="0"/>
        <v>P</v>
      </c>
      <c r="D17" s="44" t="s">
        <v>5</v>
      </c>
      <c r="E17" s="46">
        <f t="shared" si="1"/>
        <v>370833.32999999996</v>
      </c>
      <c r="F17" s="47">
        <f t="shared" si="2"/>
        <v>0.1</v>
      </c>
      <c r="G17" s="48">
        <f t="shared" si="3"/>
        <v>28</v>
      </c>
      <c r="H17" s="49">
        <f t="shared" si="4"/>
        <v>2844.7482712317124</v>
      </c>
      <c r="I17" s="49">
        <f t="shared" si="5"/>
        <v>2844.75</v>
      </c>
      <c r="J17" s="49">
        <f t="shared" si="6"/>
        <v>2844.75</v>
      </c>
      <c r="K17" s="49">
        <f t="shared" si="13"/>
        <v>43750</v>
      </c>
      <c r="L17" s="49">
        <f t="shared" si="8"/>
        <v>46594.75</v>
      </c>
      <c r="M17" s="49">
        <v>0</v>
      </c>
      <c r="N17" s="49"/>
      <c r="O17" s="49">
        <f>IF($Q$1="ET",#REF!,0)</f>
        <v>0</v>
      </c>
      <c r="P17" s="49">
        <f t="shared" si="9"/>
        <v>0</v>
      </c>
      <c r="Q17" s="49">
        <f t="shared" si="10"/>
        <v>327083.32999999996</v>
      </c>
      <c r="S17" s="17">
        <f t="shared" si="11"/>
        <v>-1.7287680000000001E-3</v>
      </c>
    </row>
    <row r="18" spans="1:19" x14ac:dyDescent="0.25">
      <c r="A18" s="44">
        <f t="shared" si="12"/>
        <v>15</v>
      </c>
      <c r="B18" s="45">
        <v>43215</v>
      </c>
      <c r="C18" s="45" t="str">
        <f t="shared" si="0"/>
        <v>P</v>
      </c>
      <c r="D18" s="44" t="s">
        <v>5</v>
      </c>
      <c r="E18" s="46">
        <f t="shared" si="1"/>
        <v>327083.32999999996</v>
      </c>
      <c r="F18" s="47">
        <f t="shared" si="2"/>
        <v>0.1</v>
      </c>
      <c r="G18" s="48">
        <f t="shared" si="3"/>
        <v>31</v>
      </c>
      <c r="H18" s="49">
        <f t="shared" si="4"/>
        <v>2777.9662794511783</v>
      </c>
      <c r="I18" s="49">
        <f t="shared" si="5"/>
        <v>2777.97</v>
      </c>
      <c r="J18" s="49">
        <f t="shared" si="6"/>
        <v>2777.97</v>
      </c>
      <c r="K18" s="49">
        <f t="shared" si="13"/>
        <v>43750</v>
      </c>
      <c r="L18" s="49">
        <f t="shared" si="8"/>
        <v>46527.97</v>
      </c>
      <c r="M18" s="49">
        <v>0</v>
      </c>
      <c r="N18" s="49"/>
      <c r="O18" s="49">
        <f>IF($Q$1="ET",#REF!,0)</f>
        <v>0</v>
      </c>
      <c r="P18" s="49">
        <f t="shared" si="9"/>
        <v>0</v>
      </c>
      <c r="Q18" s="49">
        <f t="shared" si="10"/>
        <v>283333.32999999996</v>
      </c>
      <c r="S18" s="17">
        <f t="shared" si="11"/>
        <v>-3.7205490000000001E-3</v>
      </c>
    </row>
    <row r="19" spans="1:19" x14ac:dyDescent="0.25">
      <c r="A19" s="55">
        <f t="shared" si="12"/>
        <v>16</v>
      </c>
      <c r="B19" s="56">
        <v>43245</v>
      </c>
      <c r="C19" s="56" t="str">
        <f t="shared" si="0"/>
        <v>P</v>
      </c>
      <c r="D19" s="55" t="s">
        <v>5</v>
      </c>
      <c r="E19" s="57">
        <f t="shared" si="1"/>
        <v>283333.32999999996</v>
      </c>
      <c r="F19" s="58">
        <f t="shared" si="2"/>
        <v>0.1</v>
      </c>
      <c r="G19" s="59">
        <f t="shared" si="3"/>
        <v>30</v>
      </c>
      <c r="H19" s="60">
        <f t="shared" si="4"/>
        <v>2328.7633753414111</v>
      </c>
      <c r="I19" s="60">
        <f t="shared" si="5"/>
        <v>2328.7600000000002</v>
      </c>
      <c r="J19" s="60">
        <f t="shared" si="6"/>
        <v>2328.7600000000002</v>
      </c>
      <c r="K19" s="60">
        <v>25757.58</v>
      </c>
      <c r="L19" s="60">
        <f t="shared" si="8"/>
        <v>28086.340000000004</v>
      </c>
      <c r="M19" s="60">
        <v>0</v>
      </c>
      <c r="N19" s="60"/>
      <c r="O19" s="60">
        <f>IF($Q$1="ET",#REF!,0)</f>
        <v>0</v>
      </c>
      <c r="P19" s="60">
        <f t="shared" si="9"/>
        <v>0</v>
      </c>
      <c r="Q19" s="60">
        <f t="shared" si="10"/>
        <v>257575.74999999994</v>
      </c>
      <c r="S19" s="17">
        <f t="shared" si="11"/>
        <v>3.375341E-3</v>
      </c>
    </row>
    <row r="20" spans="1:19" x14ac:dyDescent="0.25">
      <c r="A20" s="55">
        <f t="shared" si="12"/>
        <v>17</v>
      </c>
      <c r="B20" s="56">
        <v>43276</v>
      </c>
      <c r="C20" s="56" t="str">
        <f t="shared" si="0"/>
        <v>P</v>
      </c>
      <c r="D20" s="55" t="s">
        <v>5</v>
      </c>
      <c r="E20" s="57">
        <f t="shared" si="1"/>
        <v>257575.74999999994</v>
      </c>
      <c r="F20" s="58">
        <f t="shared" si="2"/>
        <v>0.1</v>
      </c>
      <c r="G20" s="59">
        <f t="shared" si="3"/>
        <v>31</v>
      </c>
      <c r="H20" s="60">
        <f t="shared" si="4"/>
        <v>2187.633032875246</v>
      </c>
      <c r="I20" s="60">
        <f t="shared" si="5"/>
        <v>2187.63</v>
      </c>
      <c r="J20" s="60">
        <f t="shared" si="6"/>
        <v>2187.63</v>
      </c>
      <c r="K20" s="60">
        <f t="shared" si="13"/>
        <v>25757.58</v>
      </c>
      <c r="L20" s="60">
        <f t="shared" si="8"/>
        <v>27945.210000000003</v>
      </c>
      <c r="M20" s="60">
        <v>0</v>
      </c>
      <c r="N20" s="60"/>
      <c r="O20" s="60">
        <f>IF($Q$1="ET",#REF!,0)</f>
        <v>0</v>
      </c>
      <c r="P20" s="60">
        <f t="shared" si="9"/>
        <v>0</v>
      </c>
      <c r="Q20" s="60">
        <f t="shared" si="10"/>
        <v>231818.16999999993</v>
      </c>
      <c r="S20" s="17">
        <f t="shared" si="11"/>
        <v>3.032875E-3</v>
      </c>
    </row>
    <row r="21" spans="1:19" x14ac:dyDescent="0.25">
      <c r="A21" s="55">
        <f t="shared" si="12"/>
        <v>18</v>
      </c>
      <c r="B21" s="56">
        <v>43306</v>
      </c>
      <c r="C21" s="56" t="str">
        <f t="shared" si="0"/>
        <v>P</v>
      </c>
      <c r="D21" s="55" t="s">
        <v>5</v>
      </c>
      <c r="E21" s="57">
        <f t="shared" si="1"/>
        <v>231818.16999999993</v>
      </c>
      <c r="F21" s="58">
        <f t="shared" si="2"/>
        <v>0.1</v>
      </c>
      <c r="G21" s="59">
        <f t="shared" si="3"/>
        <v>30</v>
      </c>
      <c r="H21" s="60">
        <f t="shared" si="4"/>
        <v>1905.3578547928078</v>
      </c>
      <c r="I21" s="60">
        <f t="shared" si="5"/>
        <v>1905.36</v>
      </c>
      <c r="J21" s="60">
        <f t="shared" si="6"/>
        <v>1905.36</v>
      </c>
      <c r="K21" s="60">
        <f t="shared" si="13"/>
        <v>25757.58</v>
      </c>
      <c r="L21" s="60">
        <f t="shared" si="8"/>
        <v>27662.940000000002</v>
      </c>
      <c r="M21" s="60">
        <v>0</v>
      </c>
      <c r="N21" s="60"/>
      <c r="O21" s="60">
        <f>IF($Q$1="ET",#REF!,0)</f>
        <v>0</v>
      </c>
      <c r="P21" s="60">
        <f t="shared" si="9"/>
        <v>0</v>
      </c>
      <c r="Q21" s="60">
        <f t="shared" si="10"/>
        <v>206060.58999999991</v>
      </c>
      <c r="S21" s="17">
        <f t="shared" si="11"/>
        <v>-2.1452070000000001E-3</v>
      </c>
    </row>
    <row r="22" spans="1:19" x14ac:dyDescent="0.25">
      <c r="A22" s="55">
        <f t="shared" si="12"/>
        <v>19</v>
      </c>
      <c r="B22" s="56">
        <v>43337</v>
      </c>
      <c r="C22" s="56" t="str">
        <f t="shared" si="0"/>
        <v>P</v>
      </c>
      <c r="D22" s="55" t="s">
        <v>5</v>
      </c>
      <c r="E22" s="57">
        <f t="shared" si="1"/>
        <v>206060.58999999991</v>
      </c>
      <c r="F22" s="58">
        <f t="shared" si="2"/>
        <v>0.1</v>
      </c>
      <c r="G22" s="59">
        <f t="shared" si="3"/>
        <v>31</v>
      </c>
      <c r="H22" s="60">
        <f t="shared" si="4"/>
        <v>1750.1014958888898</v>
      </c>
      <c r="I22" s="60">
        <f t="shared" si="5"/>
        <v>1750.1</v>
      </c>
      <c r="J22" s="60">
        <f t="shared" si="6"/>
        <v>1750.1</v>
      </c>
      <c r="K22" s="60">
        <f t="shared" si="13"/>
        <v>25757.58</v>
      </c>
      <c r="L22" s="60">
        <f t="shared" si="8"/>
        <v>27507.68</v>
      </c>
      <c r="M22" s="60">
        <v>0</v>
      </c>
      <c r="N22" s="60"/>
      <c r="O22" s="60">
        <f>IF($Q$1="ET",#REF!,0)</f>
        <v>0</v>
      </c>
      <c r="P22" s="60">
        <f t="shared" si="9"/>
        <v>0</v>
      </c>
      <c r="Q22" s="60">
        <f t="shared" si="10"/>
        <v>180303.00999999989</v>
      </c>
      <c r="S22" s="17">
        <f t="shared" si="11"/>
        <v>1.495889E-3</v>
      </c>
    </row>
    <row r="23" spans="1:19" x14ac:dyDescent="0.25">
      <c r="A23" s="55">
        <f t="shared" si="12"/>
        <v>20</v>
      </c>
      <c r="B23" s="56">
        <v>43368</v>
      </c>
      <c r="C23" s="56" t="str">
        <f t="shared" si="0"/>
        <v>P</v>
      </c>
      <c r="D23" s="55" t="s">
        <v>5</v>
      </c>
      <c r="E23" s="57">
        <f t="shared" si="1"/>
        <v>180303.00999999989</v>
      </c>
      <c r="F23" s="58">
        <f t="shared" si="2"/>
        <v>0.1</v>
      </c>
      <c r="G23" s="59">
        <f t="shared" si="3"/>
        <v>31</v>
      </c>
      <c r="H23" s="60">
        <f t="shared" si="4"/>
        <v>1531.3421287657113</v>
      </c>
      <c r="I23" s="60">
        <f t="shared" si="5"/>
        <v>1531.34</v>
      </c>
      <c r="J23" s="60">
        <f t="shared" si="6"/>
        <v>1531.34</v>
      </c>
      <c r="K23" s="60">
        <f t="shared" si="13"/>
        <v>25757.58</v>
      </c>
      <c r="L23" s="60">
        <f t="shared" si="8"/>
        <v>27288.920000000002</v>
      </c>
      <c r="M23" s="60">
        <v>0</v>
      </c>
      <c r="N23" s="60"/>
      <c r="O23" s="60">
        <f>IF($Q$1="ET",#REF!,0)</f>
        <v>0</v>
      </c>
      <c r="P23" s="60">
        <f t="shared" si="9"/>
        <v>0</v>
      </c>
      <c r="Q23" s="60">
        <f t="shared" si="10"/>
        <v>154545.42999999988</v>
      </c>
      <c r="S23" s="17">
        <f t="shared" si="11"/>
        <v>2.1287659999999998E-3</v>
      </c>
    </row>
    <row r="24" spans="1:19" x14ac:dyDescent="0.25">
      <c r="A24" s="55">
        <f t="shared" si="12"/>
        <v>21</v>
      </c>
      <c r="B24" s="56">
        <v>43398</v>
      </c>
      <c r="C24" s="56" t="str">
        <f t="shared" si="0"/>
        <v>P</v>
      </c>
      <c r="D24" s="55" t="s">
        <v>5</v>
      </c>
      <c r="E24" s="57">
        <f t="shared" si="1"/>
        <v>154545.42999999988</v>
      </c>
      <c r="F24" s="58">
        <f t="shared" si="2"/>
        <v>0.1</v>
      </c>
      <c r="G24" s="59">
        <f t="shared" si="3"/>
        <v>30</v>
      </c>
      <c r="H24" s="60">
        <f t="shared" si="4"/>
        <v>1270.2385397249031</v>
      </c>
      <c r="I24" s="60">
        <f t="shared" si="5"/>
        <v>1270.24</v>
      </c>
      <c r="J24" s="60">
        <f t="shared" si="6"/>
        <v>1270.24</v>
      </c>
      <c r="K24" s="60">
        <f t="shared" si="13"/>
        <v>25757.58</v>
      </c>
      <c r="L24" s="60">
        <f t="shared" si="8"/>
        <v>27027.820000000003</v>
      </c>
      <c r="M24" s="60">
        <v>0</v>
      </c>
      <c r="N24" s="60"/>
      <c r="O24" s="60">
        <f>IF($Q$1="ET",#REF!,0)</f>
        <v>0</v>
      </c>
      <c r="P24" s="60">
        <f t="shared" si="9"/>
        <v>0</v>
      </c>
      <c r="Q24" s="60">
        <f t="shared" si="10"/>
        <v>128787.84999999987</v>
      </c>
      <c r="S24" s="17">
        <f t="shared" si="11"/>
        <v>-1.460275E-3</v>
      </c>
    </row>
    <row r="25" spans="1:19" x14ac:dyDescent="0.25">
      <c r="A25" s="55">
        <f t="shared" si="12"/>
        <v>22</v>
      </c>
      <c r="B25" s="56">
        <v>43429</v>
      </c>
      <c r="C25" s="56" t="str">
        <f t="shared" si="0"/>
        <v>P</v>
      </c>
      <c r="D25" s="55" t="s">
        <v>5</v>
      </c>
      <c r="E25" s="57">
        <f t="shared" si="1"/>
        <v>128787.84999999987</v>
      </c>
      <c r="F25" s="58">
        <f t="shared" si="2"/>
        <v>0.1</v>
      </c>
      <c r="G25" s="59">
        <f t="shared" si="3"/>
        <v>31</v>
      </c>
      <c r="H25" s="60">
        <f t="shared" si="4"/>
        <v>1093.8131561633552</v>
      </c>
      <c r="I25" s="60">
        <f t="shared" si="5"/>
        <v>1093.81</v>
      </c>
      <c r="J25" s="60">
        <f t="shared" si="6"/>
        <v>1093.81</v>
      </c>
      <c r="K25" s="60">
        <f t="shared" si="13"/>
        <v>25757.58</v>
      </c>
      <c r="L25" s="60">
        <f t="shared" si="8"/>
        <v>26851.390000000003</v>
      </c>
      <c r="M25" s="60">
        <v>0</v>
      </c>
      <c r="N25" s="60"/>
      <c r="O25" s="60">
        <f>IF($Q$1="ET",#REF!,0)</f>
        <v>0</v>
      </c>
      <c r="P25" s="60">
        <f t="shared" si="9"/>
        <v>0</v>
      </c>
      <c r="Q25" s="60">
        <f t="shared" si="10"/>
        <v>103030.26999999987</v>
      </c>
      <c r="S25" s="17">
        <f t="shared" si="11"/>
        <v>3.156163E-3</v>
      </c>
    </row>
    <row r="26" spans="1:19" x14ac:dyDescent="0.25">
      <c r="A26" s="55">
        <f t="shared" si="12"/>
        <v>23</v>
      </c>
      <c r="B26" s="56">
        <v>43459</v>
      </c>
      <c r="C26" s="56" t="str">
        <f t="shared" si="0"/>
        <v>P</v>
      </c>
      <c r="D26" s="55" t="s">
        <v>5</v>
      </c>
      <c r="E26" s="57">
        <f t="shared" si="1"/>
        <v>103030.26999999987</v>
      </c>
      <c r="F26" s="58">
        <f t="shared" si="2"/>
        <v>0.1</v>
      </c>
      <c r="G26" s="59">
        <f t="shared" si="3"/>
        <v>30</v>
      </c>
      <c r="H26" s="60">
        <f t="shared" si="4"/>
        <v>846.8272931493002</v>
      </c>
      <c r="I26" s="60">
        <f t="shared" si="5"/>
        <v>846.83</v>
      </c>
      <c r="J26" s="60">
        <f t="shared" si="6"/>
        <v>846.83</v>
      </c>
      <c r="K26" s="60">
        <f t="shared" si="13"/>
        <v>25757.58</v>
      </c>
      <c r="L26" s="60">
        <f t="shared" si="8"/>
        <v>26604.410000000003</v>
      </c>
      <c r="M26" s="60">
        <v>0</v>
      </c>
      <c r="N26" s="60"/>
      <c r="O26" s="60">
        <f>IF($Q$1="ET",#REF!,0)</f>
        <v>0</v>
      </c>
      <c r="P26" s="60">
        <f t="shared" si="9"/>
        <v>0</v>
      </c>
      <c r="Q26" s="60">
        <f t="shared" si="10"/>
        <v>77272.689999999871</v>
      </c>
      <c r="S26" s="17">
        <f t="shared" si="11"/>
        <v>-2.7068510000000001E-3</v>
      </c>
    </row>
    <row r="27" spans="1:19" x14ac:dyDescent="0.25">
      <c r="A27" s="55">
        <f t="shared" si="12"/>
        <v>24</v>
      </c>
      <c r="B27" s="56">
        <v>43490</v>
      </c>
      <c r="C27" s="56" t="str">
        <f t="shared" si="0"/>
        <v>P</v>
      </c>
      <c r="D27" s="55" t="s">
        <v>5</v>
      </c>
      <c r="E27" s="57">
        <f t="shared" si="1"/>
        <v>77272.689999999871</v>
      </c>
      <c r="F27" s="58">
        <f t="shared" si="2"/>
        <v>0.1</v>
      </c>
      <c r="G27" s="59">
        <f t="shared" si="3"/>
        <v>31</v>
      </c>
      <c r="H27" s="60">
        <f t="shared" si="4"/>
        <v>656.28589314899898</v>
      </c>
      <c r="I27" s="60">
        <f t="shared" si="5"/>
        <v>656.29</v>
      </c>
      <c r="J27" s="60">
        <f t="shared" si="6"/>
        <v>656.29</v>
      </c>
      <c r="K27" s="60">
        <f t="shared" si="13"/>
        <v>25757.58</v>
      </c>
      <c r="L27" s="60">
        <f t="shared" si="8"/>
        <v>26413.870000000003</v>
      </c>
      <c r="M27" s="60">
        <v>0</v>
      </c>
      <c r="N27" s="60"/>
      <c r="O27" s="60">
        <f>IF($Q$1="ET",#REF!,0)</f>
        <v>0</v>
      </c>
      <c r="P27" s="60">
        <f t="shared" si="9"/>
        <v>0</v>
      </c>
      <c r="Q27" s="60">
        <f t="shared" si="10"/>
        <v>51515.10999999987</v>
      </c>
      <c r="S27" s="17">
        <f t="shared" si="11"/>
        <v>-4.1068509999999999E-3</v>
      </c>
    </row>
    <row r="28" spans="1:19" x14ac:dyDescent="0.25">
      <c r="A28" s="55">
        <f t="shared" si="12"/>
        <v>25</v>
      </c>
      <c r="B28" s="56">
        <v>43521</v>
      </c>
      <c r="C28" s="56" t="str">
        <f t="shared" si="0"/>
        <v>P</v>
      </c>
      <c r="D28" s="55" t="s">
        <v>5</v>
      </c>
      <c r="E28" s="57">
        <f t="shared" si="1"/>
        <v>51515.10999999987</v>
      </c>
      <c r="F28" s="58">
        <f t="shared" si="2"/>
        <v>0.1</v>
      </c>
      <c r="G28" s="59">
        <f t="shared" si="3"/>
        <v>31</v>
      </c>
      <c r="H28" s="60">
        <f t="shared" si="4"/>
        <v>437.52148492982082</v>
      </c>
      <c r="I28" s="60">
        <f t="shared" si="5"/>
        <v>437.52</v>
      </c>
      <c r="J28" s="60">
        <f t="shared" si="6"/>
        <v>437.52</v>
      </c>
      <c r="K28" s="60">
        <f t="shared" si="13"/>
        <v>25757.58</v>
      </c>
      <c r="L28" s="60">
        <f t="shared" si="8"/>
        <v>26195.100000000002</v>
      </c>
      <c r="M28" s="60">
        <v>0</v>
      </c>
      <c r="N28" s="60"/>
      <c r="O28" s="60">
        <f>IF($Q$1="ET",#REF!,0)</f>
        <v>0</v>
      </c>
      <c r="P28" s="60">
        <f t="shared" si="9"/>
        <v>0</v>
      </c>
      <c r="Q28" s="60">
        <f t="shared" si="10"/>
        <v>25757.529999999868</v>
      </c>
      <c r="S28" s="17"/>
    </row>
    <row r="29" spans="1:19" x14ac:dyDescent="0.25">
      <c r="A29" s="55">
        <f t="shared" si="12"/>
        <v>26</v>
      </c>
      <c r="B29" s="56">
        <v>43549</v>
      </c>
      <c r="C29" s="56" t="str">
        <f t="shared" si="0"/>
        <v>P</v>
      </c>
      <c r="D29" s="55" t="s">
        <v>5</v>
      </c>
      <c r="E29" s="57">
        <f t="shared" si="1"/>
        <v>25757.529999999868</v>
      </c>
      <c r="F29" s="58">
        <f t="shared" si="2"/>
        <v>0.1</v>
      </c>
      <c r="G29" s="59">
        <f t="shared" si="3"/>
        <v>28</v>
      </c>
      <c r="H29" s="60">
        <f t="shared" si="4"/>
        <v>197.59201095890313</v>
      </c>
      <c r="I29" s="60">
        <f t="shared" si="5"/>
        <v>197.59</v>
      </c>
      <c r="J29" s="60">
        <f t="shared" si="6"/>
        <v>197.59</v>
      </c>
      <c r="K29" s="60">
        <f>Q28</f>
        <v>25757.529999999868</v>
      </c>
      <c r="L29" s="60">
        <f>K29+J29</f>
        <v>25955.119999999868</v>
      </c>
      <c r="M29" s="60">
        <v>0</v>
      </c>
      <c r="N29" s="60"/>
      <c r="O29" s="60">
        <f>IF($Q$1="ET",#REF!,0)</f>
        <v>0</v>
      </c>
      <c r="P29" s="60">
        <f t="shared" si="9"/>
        <v>0</v>
      </c>
      <c r="Q29" s="60">
        <f t="shared" si="10"/>
        <v>0</v>
      </c>
      <c r="S29" s="17"/>
    </row>
    <row r="30" spans="1:19" x14ac:dyDescent="0.25">
      <c r="A30" s="14"/>
      <c r="B30" s="14"/>
      <c r="C30" s="14"/>
      <c r="D30" s="14"/>
      <c r="E30" s="14"/>
      <c r="F30" s="14"/>
      <c r="G30" s="14"/>
      <c r="H30" s="15">
        <f>SUM(H3:H29)</f>
        <v>101122.13985202741</v>
      </c>
      <c r="I30" s="15"/>
      <c r="J30" s="15">
        <f>SUM(J3:J29)</f>
        <v>101122.14</v>
      </c>
      <c r="K30" s="15">
        <f>SUM(K3:K29)</f>
        <v>999999.99999999942</v>
      </c>
      <c r="L30" s="15">
        <f>SUM(L3:L29)</f>
        <v>1101122.1399999999</v>
      </c>
      <c r="M30" s="14"/>
      <c r="N30" s="14"/>
      <c r="O30" s="15">
        <f>SUM(O3:O27)</f>
        <v>0</v>
      </c>
      <c r="P30" s="14"/>
      <c r="Q30" s="14"/>
    </row>
    <row r="33" spans="12:12" x14ac:dyDescent="0.25">
      <c r="L33" s="5"/>
    </row>
  </sheetData>
  <dataValidations count="2">
    <dataValidation type="list" allowBlank="1" showInputMessage="1" showErrorMessage="1" sqref="F1">
      <formula1>"PD,AD"</formula1>
    </dataValidation>
    <dataValidation type="list" allowBlank="1" showInputMessage="1" showErrorMessage="1" sqref="Q1">
      <formula1>"DD, PS, FI, ET, NI"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pane ySplit="2" topLeftCell="A5" activePane="bottomLeft" state="frozen"/>
      <selection pane="bottomLeft" activeCell="J33" sqref="J33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10.140625" style="1" customWidth="1"/>
    <col min="4" max="4" width="4.42578125" style="1" bestFit="1" customWidth="1"/>
    <col min="5" max="5" width="13.7109375" style="1" bestFit="1" customWidth="1"/>
    <col min="6" max="6" width="7.140625" style="1" bestFit="1" customWidth="1"/>
    <col min="7" max="7" width="5.140625" style="1" bestFit="1" customWidth="1"/>
    <col min="8" max="8" width="18" style="1" bestFit="1" customWidth="1"/>
    <col min="9" max="9" width="16.140625" style="1" bestFit="1" customWidth="1"/>
    <col min="10" max="10" width="13.28515625" style="1" bestFit="1" customWidth="1"/>
    <col min="11" max="11" width="13.42578125" style="1" bestFit="1" customWidth="1"/>
    <col min="12" max="12" width="13.28515625" style="1" bestFit="1" customWidth="1"/>
    <col min="13" max="13" width="13.5703125" style="1" bestFit="1" customWidth="1"/>
    <col min="14" max="14" width="11" style="1" bestFit="1" customWidth="1"/>
    <col min="15" max="15" width="11" style="1" customWidth="1"/>
    <col min="16" max="16" width="11.140625" style="1" bestFit="1" customWidth="1"/>
    <col min="17" max="17" width="12.5703125" style="1" bestFit="1" customWidth="1"/>
    <col min="18" max="18" width="2.85546875" style="1" customWidth="1"/>
    <col min="19" max="19" width="10.7109375" style="1" bestFit="1" customWidth="1"/>
    <col min="20" max="16384" width="9.140625" style="1"/>
  </cols>
  <sheetData>
    <row r="1" spans="1:19" x14ac:dyDescent="0.25">
      <c r="E1" s="1" t="s">
        <v>19</v>
      </c>
      <c r="F1" s="16" t="s">
        <v>24</v>
      </c>
      <c r="H1" s="1" t="s">
        <v>17</v>
      </c>
      <c r="K1" s="18"/>
      <c r="L1" s="3">
        <v>41666.67</v>
      </c>
      <c r="M1" s="5">
        <f>K19-K29</f>
        <v>17550.530000000173</v>
      </c>
      <c r="O1" s="3" t="s">
        <v>20</v>
      </c>
      <c r="P1" s="3">
        <v>10000</v>
      </c>
      <c r="Q1" s="16" t="s">
        <v>21</v>
      </c>
    </row>
    <row r="2" spans="1:19" s="2" customFormat="1" x14ac:dyDescent="0.25">
      <c r="A2" s="6" t="s">
        <v>3</v>
      </c>
      <c r="B2" s="7" t="s">
        <v>0</v>
      </c>
      <c r="C2" s="7" t="s">
        <v>27</v>
      </c>
      <c r="D2" s="7" t="s">
        <v>7</v>
      </c>
      <c r="E2" s="7" t="s">
        <v>13</v>
      </c>
      <c r="F2" s="7" t="s">
        <v>2</v>
      </c>
      <c r="G2" s="7" t="s">
        <v>1</v>
      </c>
      <c r="H2" s="7" t="s">
        <v>14</v>
      </c>
      <c r="I2" s="7" t="s">
        <v>25</v>
      </c>
      <c r="J2" s="7" t="s">
        <v>15</v>
      </c>
      <c r="K2" s="7" t="s">
        <v>10</v>
      </c>
      <c r="L2" s="7" t="s">
        <v>9</v>
      </c>
      <c r="M2" s="7" t="s">
        <v>8</v>
      </c>
      <c r="N2" s="7" t="s">
        <v>18</v>
      </c>
      <c r="O2" s="7" t="s">
        <v>22</v>
      </c>
      <c r="P2" s="7" t="s">
        <v>16</v>
      </c>
      <c r="Q2" s="7" t="s">
        <v>4</v>
      </c>
      <c r="S2" s="2" t="s">
        <v>26</v>
      </c>
    </row>
    <row r="3" spans="1:19" x14ac:dyDescent="0.25">
      <c r="A3" s="8">
        <v>0</v>
      </c>
      <c r="B3" s="9">
        <v>42745</v>
      </c>
      <c r="C3" s="9" t="s">
        <v>28</v>
      </c>
      <c r="D3" s="8" t="s">
        <v>11</v>
      </c>
      <c r="E3" s="10">
        <v>0</v>
      </c>
      <c r="F3" s="11">
        <v>0.1</v>
      </c>
      <c r="G3" s="12">
        <v>0</v>
      </c>
      <c r="H3" s="13">
        <v>0</v>
      </c>
      <c r="I3" s="13"/>
      <c r="J3" s="13">
        <v>0</v>
      </c>
      <c r="K3" s="13">
        <v>0</v>
      </c>
      <c r="L3" s="13">
        <f>IF(D3&lt;&gt;"Y",0,IF(A3=24,(E3+J3),#REF!))</f>
        <v>0</v>
      </c>
      <c r="M3" s="13">
        <v>1100000</v>
      </c>
      <c r="N3" s="13">
        <v>100000</v>
      </c>
      <c r="O3" s="13">
        <v>0</v>
      </c>
      <c r="P3" s="13">
        <v>0</v>
      </c>
      <c r="Q3" s="13">
        <f>IF(Q1="PS",M3-N3+P1,M3-N3)</f>
        <v>1000000</v>
      </c>
    </row>
    <row r="4" spans="1:19" x14ac:dyDescent="0.25">
      <c r="A4" s="19">
        <v>1</v>
      </c>
      <c r="B4" s="20">
        <v>42791</v>
      </c>
      <c r="C4" s="9" t="str">
        <f t="shared" ref="C4:C29" si="0">C3</f>
        <v>P</v>
      </c>
      <c r="D4" s="19" t="s">
        <v>5</v>
      </c>
      <c r="E4" s="21">
        <f t="shared" ref="E4:E29" si="1">Q3</f>
        <v>1000000</v>
      </c>
      <c r="F4" s="22">
        <f t="shared" ref="F4:F29" si="2">F3</f>
        <v>0.1</v>
      </c>
      <c r="G4" s="23">
        <f t="shared" ref="G4:G29" si="3">IF($F$1="PD",(360*(YEAR(B4)-YEAR(B3)))+(30*(MONTH(B4)-MONTH(B3)))+(DAY(B4)-DAY(B3)),B4-B3)</f>
        <v>46</v>
      </c>
      <c r="H4" s="18">
        <f t="shared" ref="H4:H29" si="4">(E4*F3*G4/365)+S3</f>
        <v>12602.739726027397</v>
      </c>
      <c r="I4" s="18">
        <f t="shared" ref="I4:I29" si="5">ROUND(H4,2)</f>
        <v>12602.74</v>
      </c>
      <c r="J4" s="18">
        <f t="shared" ref="J4:J29" si="6">IF(D4="N",0,IF(C4="E",IF(L4&gt;=(P3+I4),(P3+I4),L4),P3+I4))</f>
        <v>12602.74</v>
      </c>
      <c r="K4" s="18">
        <f t="shared" ref="K4:K5" si="7">IF(D4="N",0,IF(C4="I",0,IF(C4="P",$L$1,L4-J4)))</f>
        <v>41666.67</v>
      </c>
      <c r="L4" s="18">
        <f t="shared" ref="L4:L28" si="8">IF(D4="N",0,IF(C4="I",J4,IF(C4="P",(J4+K4),$L$1)))</f>
        <v>54269.409999999996</v>
      </c>
      <c r="M4" s="18">
        <v>0</v>
      </c>
      <c r="N4" s="18"/>
      <c r="O4" s="18">
        <f>IF(OR($Q$1="NI",$Q$1="ET"),#REF!,0)</f>
        <v>0</v>
      </c>
      <c r="P4" s="18">
        <f t="shared" ref="P4:P29" si="9">P3+I4-J4</f>
        <v>0</v>
      </c>
      <c r="Q4" s="18">
        <f t="shared" ref="Q4:Q29" si="10">Q3-K4+M4-N4</f>
        <v>958333.33</v>
      </c>
      <c r="S4" s="17">
        <f t="shared" ref="S4:S27" si="11">ROUND(H4-I4,9)</f>
        <v>-2.73973E-4</v>
      </c>
    </row>
    <row r="5" spans="1:19" x14ac:dyDescent="0.25">
      <c r="A5" s="44">
        <f t="shared" ref="A5:A29" si="12">A4+1</f>
        <v>2</v>
      </c>
      <c r="B5" s="45">
        <v>42819</v>
      </c>
      <c r="C5" s="54" t="s">
        <v>11</v>
      </c>
      <c r="D5" s="44" t="s">
        <v>5</v>
      </c>
      <c r="E5" s="46">
        <f t="shared" si="1"/>
        <v>958333.33</v>
      </c>
      <c r="F5" s="47">
        <f t="shared" si="2"/>
        <v>0.1</v>
      </c>
      <c r="G5" s="48">
        <f t="shared" si="3"/>
        <v>28</v>
      </c>
      <c r="H5" s="49">
        <f t="shared" si="4"/>
        <v>7351.5978739722059</v>
      </c>
      <c r="I5" s="49">
        <f t="shared" si="5"/>
        <v>7351.6</v>
      </c>
      <c r="J5" s="49">
        <v>0</v>
      </c>
      <c r="K5" s="49">
        <f t="shared" si="7"/>
        <v>0</v>
      </c>
      <c r="L5" s="49">
        <v>0</v>
      </c>
      <c r="M5" s="49">
        <v>0</v>
      </c>
      <c r="N5" s="49"/>
      <c r="O5" s="49">
        <f>IF(OR($Q$1="NI",$Q$1="ET"),#REF!,0)</f>
        <v>0</v>
      </c>
      <c r="P5" s="49">
        <f t="shared" si="9"/>
        <v>7351.6</v>
      </c>
      <c r="Q5" s="49">
        <f t="shared" si="10"/>
        <v>958333.33</v>
      </c>
      <c r="S5" s="17">
        <f t="shared" si="11"/>
        <v>-2.1260279999999999E-3</v>
      </c>
    </row>
    <row r="6" spans="1:19" x14ac:dyDescent="0.25">
      <c r="A6" s="44">
        <f t="shared" si="12"/>
        <v>3</v>
      </c>
      <c r="B6" s="45">
        <v>42850</v>
      </c>
      <c r="C6" s="54" t="s">
        <v>28</v>
      </c>
      <c r="D6" s="44" t="s">
        <v>5</v>
      </c>
      <c r="E6" s="46">
        <f t="shared" si="1"/>
        <v>958333.33</v>
      </c>
      <c r="F6" s="47">
        <f t="shared" si="2"/>
        <v>0.1</v>
      </c>
      <c r="G6" s="48">
        <f t="shared" si="3"/>
        <v>31</v>
      </c>
      <c r="H6" s="49">
        <f t="shared" si="4"/>
        <v>8139.267252054191</v>
      </c>
      <c r="I6" s="49">
        <f t="shared" si="5"/>
        <v>8139.27</v>
      </c>
      <c r="J6" s="49">
        <f t="shared" si="6"/>
        <v>15490.87</v>
      </c>
      <c r="K6" s="49">
        <v>100000</v>
      </c>
      <c r="L6" s="49">
        <f t="shared" si="8"/>
        <v>115490.87</v>
      </c>
      <c r="M6" s="49">
        <v>0</v>
      </c>
      <c r="N6" s="49"/>
      <c r="O6" s="49">
        <f>IF(OR($Q$1="NI",$Q$1="ET"),#REF!,0)</f>
        <v>0</v>
      </c>
      <c r="P6" s="49">
        <f t="shared" si="9"/>
        <v>0</v>
      </c>
      <c r="Q6" s="49">
        <f t="shared" si="10"/>
        <v>858333.33</v>
      </c>
      <c r="S6" s="17">
        <f t="shared" si="11"/>
        <v>-2.7479459999999998E-3</v>
      </c>
    </row>
    <row r="7" spans="1:19" x14ac:dyDescent="0.25">
      <c r="A7" s="44">
        <f t="shared" si="12"/>
        <v>4</v>
      </c>
      <c r="B7" s="45">
        <v>42880</v>
      </c>
      <c r="C7" s="54" t="s">
        <v>11</v>
      </c>
      <c r="D7" s="44" t="s">
        <v>5</v>
      </c>
      <c r="E7" s="46">
        <f t="shared" si="1"/>
        <v>858333.33</v>
      </c>
      <c r="F7" s="47">
        <f t="shared" si="2"/>
        <v>0.1</v>
      </c>
      <c r="G7" s="48">
        <f t="shared" si="3"/>
        <v>30</v>
      </c>
      <c r="H7" s="49">
        <f t="shared" si="4"/>
        <v>7054.791745204684</v>
      </c>
      <c r="I7" s="49">
        <f t="shared" si="5"/>
        <v>7054.79</v>
      </c>
      <c r="J7" s="49">
        <v>0</v>
      </c>
      <c r="K7" s="49">
        <v>0</v>
      </c>
      <c r="L7" s="49">
        <v>0</v>
      </c>
      <c r="M7" s="49">
        <v>0</v>
      </c>
      <c r="N7" s="49"/>
      <c r="O7" s="49">
        <f>IF(OR($Q$1="NI",$Q$1="ET"),#REF!,0)</f>
        <v>0</v>
      </c>
      <c r="P7" s="49">
        <f t="shared" si="9"/>
        <v>7054.79</v>
      </c>
      <c r="Q7" s="49">
        <f t="shared" si="10"/>
        <v>858333.33</v>
      </c>
      <c r="S7" s="17">
        <f t="shared" si="11"/>
        <v>1.7452050000000001E-3</v>
      </c>
    </row>
    <row r="8" spans="1:19" x14ac:dyDescent="0.25">
      <c r="A8" s="44">
        <f t="shared" si="12"/>
        <v>5</v>
      </c>
      <c r="B8" s="45">
        <v>42911</v>
      </c>
      <c r="C8" s="45" t="s">
        <v>28</v>
      </c>
      <c r="D8" s="44" t="s">
        <v>5</v>
      </c>
      <c r="E8" s="46">
        <f t="shared" si="1"/>
        <v>858333.33</v>
      </c>
      <c r="F8" s="47">
        <f t="shared" si="2"/>
        <v>0.1</v>
      </c>
      <c r="G8" s="48">
        <f t="shared" si="3"/>
        <v>31</v>
      </c>
      <c r="H8" s="49">
        <f t="shared" si="4"/>
        <v>7289.95605479404</v>
      </c>
      <c r="I8" s="49">
        <f t="shared" si="5"/>
        <v>7289.96</v>
      </c>
      <c r="J8" s="49">
        <f t="shared" si="6"/>
        <v>14344.75</v>
      </c>
      <c r="K8" s="49">
        <v>75000</v>
      </c>
      <c r="L8" s="49">
        <f t="shared" si="8"/>
        <v>89344.75</v>
      </c>
      <c r="M8" s="49">
        <v>0</v>
      </c>
      <c r="N8" s="49"/>
      <c r="O8" s="49">
        <f>IF(OR($Q$1="NI",$Q$1="ET"),#REF!,0)</f>
        <v>0</v>
      </c>
      <c r="P8" s="49">
        <f t="shared" si="9"/>
        <v>0</v>
      </c>
      <c r="Q8" s="49">
        <f t="shared" si="10"/>
        <v>783333.33</v>
      </c>
      <c r="S8" s="17">
        <f t="shared" si="11"/>
        <v>-3.9452059999999997E-3</v>
      </c>
    </row>
    <row r="9" spans="1:19" x14ac:dyDescent="0.25">
      <c r="A9" s="40">
        <f t="shared" si="12"/>
        <v>6</v>
      </c>
      <c r="B9" s="41">
        <v>42941</v>
      </c>
      <c r="C9" s="41" t="str">
        <f t="shared" si="0"/>
        <v>P</v>
      </c>
      <c r="D9" s="40" t="s">
        <v>5</v>
      </c>
      <c r="E9" s="42">
        <f t="shared" si="1"/>
        <v>783333.33</v>
      </c>
      <c r="F9" s="43">
        <f t="shared" si="2"/>
        <v>0.1</v>
      </c>
      <c r="G9" s="50">
        <f t="shared" si="3"/>
        <v>30</v>
      </c>
      <c r="H9" s="51">
        <f t="shared" si="4"/>
        <v>6438.3521917803009</v>
      </c>
      <c r="I9" s="51">
        <f t="shared" si="5"/>
        <v>6438.35</v>
      </c>
      <c r="J9" s="51">
        <f t="shared" si="6"/>
        <v>6438.35</v>
      </c>
      <c r="K9" s="51">
        <v>50000</v>
      </c>
      <c r="L9" s="51">
        <f t="shared" si="8"/>
        <v>56438.35</v>
      </c>
      <c r="M9" s="51">
        <v>0</v>
      </c>
      <c r="N9" s="51"/>
      <c r="O9" s="51">
        <f>IF($Q$1="ET",#REF!,0)</f>
        <v>0</v>
      </c>
      <c r="P9" s="51">
        <f t="shared" si="9"/>
        <v>0</v>
      </c>
      <c r="Q9" s="51">
        <f t="shared" si="10"/>
        <v>733333.33</v>
      </c>
      <c r="S9" s="17">
        <f t="shared" si="11"/>
        <v>2.1917799999999999E-3</v>
      </c>
    </row>
    <row r="10" spans="1:19" x14ac:dyDescent="0.25">
      <c r="A10" s="40">
        <f t="shared" si="12"/>
        <v>7</v>
      </c>
      <c r="B10" s="41">
        <v>42972</v>
      </c>
      <c r="C10" s="41" t="str">
        <f t="shared" si="0"/>
        <v>P</v>
      </c>
      <c r="D10" s="40" t="s">
        <v>5</v>
      </c>
      <c r="E10" s="42">
        <f t="shared" si="1"/>
        <v>733333.33</v>
      </c>
      <c r="F10" s="43">
        <f t="shared" si="2"/>
        <v>0.1</v>
      </c>
      <c r="G10" s="50">
        <f t="shared" si="3"/>
        <v>31</v>
      </c>
      <c r="H10" s="51">
        <f t="shared" si="4"/>
        <v>6228.3126657526027</v>
      </c>
      <c r="I10" s="51">
        <f t="shared" si="5"/>
        <v>6228.31</v>
      </c>
      <c r="J10" s="51">
        <f t="shared" si="6"/>
        <v>6228.31</v>
      </c>
      <c r="K10" s="51">
        <f>K9</f>
        <v>50000</v>
      </c>
      <c r="L10" s="51">
        <f t="shared" si="8"/>
        <v>56228.31</v>
      </c>
      <c r="M10" s="51">
        <v>0</v>
      </c>
      <c r="N10" s="51"/>
      <c r="O10" s="51">
        <f>IF($Q$1="ET",#REF!,0)</f>
        <v>0</v>
      </c>
      <c r="P10" s="51">
        <f t="shared" si="9"/>
        <v>0</v>
      </c>
      <c r="Q10" s="51">
        <f t="shared" si="10"/>
        <v>683333.33</v>
      </c>
      <c r="S10" s="17">
        <f t="shared" si="11"/>
        <v>2.6657529999999999E-3</v>
      </c>
    </row>
    <row r="11" spans="1:19" x14ac:dyDescent="0.25">
      <c r="A11" s="44">
        <f t="shared" si="12"/>
        <v>8</v>
      </c>
      <c r="B11" s="45">
        <v>43003</v>
      </c>
      <c r="C11" s="45" t="str">
        <f t="shared" si="0"/>
        <v>P</v>
      </c>
      <c r="D11" s="44" t="s">
        <v>5</v>
      </c>
      <c r="E11" s="46">
        <f t="shared" si="1"/>
        <v>683333.33</v>
      </c>
      <c r="F11" s="47">
        <f t="shared" si="2"/>
        <v>0.1</v>
      </c>
      <c r="G11" s="48">
        <f t="shared" si="3"/>
        <v>31</v>
      </c>
      <c r="H11" s="49">
        <f t="shared" si="4"/>
        <v>5803.6556054790271</v>
      </c>
      <c r="I11" s="49">
        <f t="shared" si="5"/>
        <v>5803.66</v>
      </c>
      <c r="J11" s="49">
        <f t="shared" si="6"/>
        <v>5803.66</v>
      </c>
      <c r="K11" s="49">
        <v>43750</v>
      </c>
      <c r="L11" s="49">
        <f t="shared" si="8"/>
        <v>49553.66</v>
      </c>
      <c r="M11" s="49">
        <v>0</v>
      </c>
      <c r="N11" s="49"/>
      <c r="O11" s="49">
        <f>IF($Q$1="ET",#REF!,0)</f>
        <v>0</v>
      </c>
      <c r="P11" s="49">
        <f t="shared" si="9"/>
        <v>0</v>
      </c>
      <c r="Q11" s="49">
        <f t="shared" si="10"/>
        <v>639583.32999999996</v>
      </c>
      <c r="S11" s="17">
        <f t="shared" si="11"/>
        <v>-4.3945210000000002E-3</v>
      </c>
    </row>
    <row r="12" spans="1:19" x14ac:dyDescent="0.25">
      <c r="A12" s="44">
        <f t="shared" si="12"/>
        <v>9</v>
      </c>
      <c r="B12" s="45">
        <v>43033</v>
      </c>
      <c r="C12" s="45" t="str">
        <f t="shared" si="0"/>
        <v>P</v>
      </c>
      <c r="D12" s="44" t="s">
        <v>5</v>
      </c>
      <c r="E12" s="46">
        <f t="shared" si="1"/>
        <v>639583.32999999996</v>
      </c>
      <c r="F12" s="47">
        <f t="shared" si="2"/>
        <v>0.1</v>
      </c>
      <c r="G12" s="48">
        <f t="shared" si="3"/>
        <v>30</v>
      </c>
      <c r="H12" s="49">
        <f t="shared" si="4"/>
        <v>5256.8448931502326</v>
      </c>
      <c r="I12" s="49">
        <f t="shared" si="5"/>
        <v>5256.84</v>
      </c>
      <c r="J12" s="49">
        <f t="shared" si="6"/>
        <v>5256.84</v>
      </c>
      <c r="K12" s="49">
        <f>K11</f>
        <v>43750</v>
      </c>
      <c r="L12" s="49">
        <f t="shared" si="8"/>
        <v>49006.84</v>
      </c>
      <c r="M12" s="49">
        <v>0</v>
      </c>
      <c r="N12" s="49"/>
      <c r="O12" s="49">
        <f>IF($Q$1="ET",#REF!,0)</f>
        <v>0</v>
      </c>
      <c r="P12" s="49">
        <f t="shared" si="9"/>
        <v>0</v>
      </c>
      <c r="Q12" s="49">
        <f t="shared" si="10"/>
        <v>595833.32999999996</v>
      </c>
      <c r="S12" s="17">
        <f t="shared" si="11"/>
        <v>4.8931499999999998E-3</v>
      </c>
    </row>
    <row r="13" spans="1:19" x14ac:dyDescent="0.25">
      <c r="A13" s="55">
        <f t="shared" si="12"/>
        <v>10</v>
      </c>
      <c r="B13" s="56">
        <v>43064</v>
      </c>
      <c r="C13" s="56" t="str">
        <f t="shared" si="0"/>
        <v>P</v>
      </c>
      <c r="D13" s="55" t="s">
        <v>5</v>
      </c>
      <c r="E13" s="57">
        <f t="shared" si="1"/>
        <v>595833.32999999996</v>
      </c>
      <c r="F13" s="58">
        <f t="shared" si="2"/>
        <v>0.1</v>
      </c>
      <c r="G13" s="59">
        <f t="shared" si="3"/>
        <v>31</v>
      </c>
      <c r="H13" s="60">
        <f t="shared" si="4"/>
        <v>5060.5071479445196</v>
      </c>
      <c r="I13" s="60">
        <f t="shared" si="5"/>
        <v>5060.51</v>
      </c>
      <c r="J13" s="60">
        <f t="shared" si="6"/>
        <v>5060.51</v>
      </c>
      <c r="K13" s="60">
        <v>43308.08</v>
      </c>
      <c r="L13" s="60">
        <f t="shared" si="8"/>
        <v>48368.590000000004</v>
      </c>
      <c r="M13" s="60">
        <v>0</v>
      </c>
      <c r="N13" s="60"/>
      <c r="O13" s="60">
        <f>IF($Q$1="ET",#REF!,0)</f>
        <v>0</v>
      </c>
      <c r="P13" s="60">
        <f t="shared" si="9"/>
        <v>0</v>
      </c>
      <c r="Q13" s="60">
        <f t="shared" si="10"/>
        <v>552525.25</v>
      </c>
      <c r="S13" s="17">
        <f t="shared" si="11"/>
        <v>-2.852055E-3</v>
      </c>
    </row>
    <row r="14" spans="1:19" x14ac:dyDescent="0.25">
      <c r="A14" s="55">
        <f t="shared" si="12"/>
        <v>11</v>
      </c>
      <c r="B14" s="56">
        <v>43094</v>
      </c>
      <c r="C14" s="56" t="str">
        <f t="shared" si="0"/>
        <v>P</v>
      </c>
      <c r="D14" s="55" t="s">
        <v>5</v>
      </c>
      <c r="E14" s="57">
        <f t="shared" si="1"/>
        <v>552525.25</v>
      </c>
      <c r="F14" s="58">
        <f t="shared" si="2"/>
        <v>0.1</v>
      </c>
      <c r="G14" s="59">
        <f t="shared" si="3"/>
        <v>30</v>
      </c>
      <c r="H14" s="60">
        <f t="shared" si="4"/>
        <v>4541.300572602534</v>
      </c>
      <c r="I14" s="60">
        <f t="shared" si="5"/>
        <v>4541.3</v>
      </c>
      <c r="J14" s="60">
        <f t="shared" si="6"/>
        <v>4541.3</v>
      </c>
      <c r="K14" s="60">
        <f>K13</f>
        <v>43308.08</v>
      </c>
      <c r="L14" s="60">
        <f t="shared" si="8"/>
        <v>47849.380000000005</v>
      </c>
      <c r="M14" s="60">
        <v>0</v>
      </c>
      <c r="N14" s="60"/>
      <c r="O14" s="60">
        <f>IF($Q$1="ET",#REF!,0)</f>
        <v>0</v>
      </c>
      <c r="P14" s="60">
        <f t="shared" si="9"/>
        <v>0</v>
      </c>
      <c r="Q14" s="60">
        <f t="shared" si="10"/>
        <v>509217.17</v>
      </c>
      <c r="S14" s="17">
        <f t="shared" si="11"/>
        <v>5.7260299999999998E-4</v>
      </c>
    </row>
    <row r="15" spans="1:19" x14ac:dyDescent="0.25">
      <c r="A15" s="55">
        <f t="shared" si="12"/>
        <v>12</v>
      </c>
      <c r="B15" s="56">
        <v>43125</v>
      </c>
      <c r="C15" s="56" t="str">
        <f t="shared" si="0"/>
        <v>P</v>
      </c>
      <c r="D15" s="55" t="s">
        <v>5</v>
      </c>
      <c r="E15" s="57">
        <f t="shared" si="1"/>
        <v>509217.17</v>
      </c>
      <c r="F15" s="58">
        <f t="shared" si="2"/>
        <v>0.1</v>
      </c>
      <c r="G15" s="59">
        <f t="shared" si="3"/>
        <v>31</v>
      </c>
      <c r="H15" s="60">
        <f t="shared" si="4"/>
        <v>4324.8587287673845</v>
      </c>
      <c r="I15" s="60">
        <f t="shared" si="5"/>
        <v>4324.8599999999997</v>
      </c>
      <c r="J15" s="60">
        <f t="shared" si="6"/>
        <v>4324.8599999999997</v>
      </c>
      <c r="K15" s="60">
        <f t="shared" ref="K15:K21" si="13">K14</f>
        <v>43308.08</v>
      </c>
      <c r="L15" s="60">
        <f t="shared" si="8"/>
        <v>47632.94</v>
      </c>
      <c r="M15" s="60">
        <v>0</v>
      </c>
      <c r="N15" s="60"/>
      <c r="O15" s="60">
        <f>IF($Q$1="ET",#REF!,0)</f>
        <v>0</v>
      </c>
      <c r="P15" s="60">
        <f t="shared" si="9"/>
        <v>0</v>
      </c>
      <c r="Q15" s="60">
        <f t="shared" si="10"/>
        <v>465909.08999999997</v>
      </c>
      <c r="S15" s="17">
        <f t="shared" si="11"/>
        <v>-1.2712330000000001E-3</v>
      </c>
    </row>
    <row r="16" spans="1:19" x14ac:dyDescent="0.25">
      <c r="A16" s="55">
        <f t="shared" si="12"/>
        <v>13</v>
      </c>
      <c r="B16" s="56">
        <v>43156</v>
      </c>
      <c r="C16" s="56" t="str">
        <f t="shared" si="0"/>
        <v>P</v>
      </c>
      <c r="D16" s="55" t="s">
        <v>5</v>
      </c>
      <c r="E16" s="57">
        <f t="shared" si="1"/>
        <v>465909.08999999997</v>
      </c>
      <c r="F16" s="58">
        <f t="shared" si="2"/>
        <v>0.1</v>
      </c>
      <c r="G16" s="59">
        <f t="shared" si="3"/>
        <v>31</v>
      </c>
      <c r="H16" s="60">
        <f t="shared" si="4"/>
        <v>3957.0348356163154</v>
      </c>
      <c r="I16" s="60">
        <f t="shared" si="5"/>
        <v>3957.03</v>
      </c>
      <c r="J16" s="60">
        <f t="shared" si="6"/>
        <v>3957.03</v>
      </c>
      <c r="K16" s="60">
        <f t="shared" si="13"/>
        <v>43308.08</v>
      </c>
      <c r="L16" s="60">
        <f t="shared" si="8"/>
        <v>47265.11</v>
      </c>
      <c r="M16" s="60">
        <v>0</v>
      </c>
      <c r="N16" s="60"/>
      <c r="O16" s="60">
        <f>IF($Q$1="ET",#REF!,0)</f>
        <v>0</v>
      </c>
      <c r="P16" s="60">
        <f t="shared" si="9"/>
        <v>0</v>
      </c>
      <c r="Q16" s="60">
        <f t="shared" si="10"/>
        <v>422601.00999999995</v>
      </c>
      <c r="S16" s="17">
        <f t="shared" si="11"/>
        <v>4.835616E-3</v>
      </c>
    </row>
    <row r="17" spans="1:19" x14ac:dyDescent="0.25">
      <c r="A17" s="55">
        <f t="shared" si="12"/>
        <v>14</v>
      </c>
      <c r="B17" s="56">
        <v>43184</v>
      </c>
      <c r="C17" s="56" t="str">
        <f t="shared" si="0"/>
        <v>P</v>
      </c>
      <c r="D17" s="55" t="s">
        <v>5</v>
      </c>
      <c r="E17" s="57">
        <f t="shared" si="1"/>
        <v>422601.00999999995</v>
      </c>
      <c r="F17" s="58">
        <f t="shared" si="2"/>
        <v>0.1</v>
      </c>
      <c r="G17" s="59">
        <f t="shared" si="3"/>
        <v>28</v>
      </c>
      <c r="H17" s="60">
        <f t="shared" si="4"/>
        <v>3241.8755972598351</v>
      </c>
      <c r="I17" s="60">
        <f t="shared" si="5"/>
        <v>3241.88</v>
      </c>
      <c r="J17" s="60">
        <f t="shared" si="6"/>
        <v>3241.88</v>
      </c>
      <c r="K17" s="60">
        <f t="shared" si="13"/>
        <v>43308.08</v>
      </c>
      <c r="L17" s="60">
        <f t="shared" si="8"/>
        <v>46549.96</v>
      </c>
      <c r="M17" s="60">
        <v>0</v>
      </c>
      <c r="N17" s="60"/>
      <c r="O17" s="60">
        <f>IF($Q$1="ET",#REF!,0)</f>
        <v>0</v>
      </c>
      <c r="P17" s="60">
        <f t="shared" si="9"/>
        <v>0</v>
      </c>
      <c r="Q17" s="60">
        <f t="shared" si="10"/>
        <v>379292.92999999993</v>
      </c>
      <c r="S17" s="17">
        <f t="shared" si="11"/>
        <v>-4.4027399999999996E-3</v>
      </c>
    </row>
    <row r="18" spans="1:19" x14ac:dyDescent="0.25">
      <c r="A18" s="55">
        <f t="shared" si="12"/>
        <v>15</v>
      </c>
      <c r="B18" s="56">
        <v>43215</v>
      </c>
      <c r="C18" s="56" t="str">
        <f t="shared" si="0"/>
        <v>P</v>
      </c>
      <c r="D18" s="55" t="s">
        <v>5</v>
      </c>
      <c r="E18" s="57">
        <f t="shared" si="1"/>
        <v>379292.92999999993</v>
      </c>
      <c r="F18" s="58">
        <f t="shared" si="2"/>
        <v>0.1</v>
      </c>
      <c r="G18" s="59">
        <f t="shared" si="3"/>
        <v>31</v>
      </c>
      <c r="H18" s="60">
        <f t="shared" si="4"/>
        <v>3221.3876054791776</v>
      </c>
      <c r="I18" s="60">
        <f t="shared" si="5"/>
        <v>3221.39</v>
      </c>
      <c r="J18" s="60">
        <f t="shared" si="6"/>
        <v>3221.39</v>
      </c>
      <c r="K18" s="60">
        <f t="shared" si="13"/>
        <v>43308.08</v>
      </c>
      <c r="L18" s="60">
        <f t="shared" si="8"/>
        <v>46529.47</v>
      </c>
      <c r="M18" s="60">
        <v>0</v>
      </c>
      <c r="N18" s="60"/>
      <c r="O18" s="60">
        <f>IF($Q$1="ET",#REF!,0)</f>
        <v>0</v>
      </c>
      <c r="P18" s="60">
        <f t="shared" si="9"/>
        <v>0</v>
      </c>
      <c r="Q18" s="60">
        <f t="shared" si="10"/>
        <v>335984.84999999992</v>
      </c>
      <c r="S18" s="17">
        <f t="shared" si="11"/>
        <v>-2.3945210000000001E-3</v>
      </c>
    </row>
    <row r="19" spans="1:19" x14ac:dyDescent="0.25">
      <c r="A19" s="55">
        <f t="shared" si="12"/>
        <v>16</v>
      </c>
      <c r="B19" s="56">
        <v>43245</v>
      </c>
      <c r="C19" s="56" t="str">
        <f t="shared" si="0"/>
        <v>P</v>
      </c>
      <c r="D19" s="55" t="s">
        <v>5</v>
      </c>
      <c r="E19" s="57">
        <f t="shared" si="1"/>
        <v>335984.84999999992</v>
      </c>
      <c r="F19" s="58">
        <f t="shared" si="2"/>
        <v>0.1</v>
      </c>
      <c r="G19" s="59">
        <f t="shared" si="3"/>
        <v>30</v>
      </c>
      <c r="H19" s="60">
        <f t="shared" si="4"/>
        <v>2761.5169205474926</v>
      </c>
      <c r="I19" s="60">
        <f t="shared" si="5"/>
        <v>2761.52</v>
      </c>
      <c r="J19" s="60">
        <f t="shared" si="6"/>
        <v>2761.52</v>
      </c>
      <c r="K19" s="60">
        <f t="shared" si="13"/>
        <v>43308.08</v>
      </c>
      <c r="L19" s="60">
        <f t="shared" si="8"/>
        <v>46069.599999999999</v>
      </c>
      <c r="M19" s="60">
        <v>0</v>
      </c>
      <c r="N19" s="60"/>
      <c r="O19" s="60">
        <f>IF($Q$1="ET",#REF!,0)</f>
        <v>0</v>
      </c>
      <c r="P19" s="60">
        <f t="shared" si="9"/>
        <v>0</v>
      </c>
      <c r="Q19" s="60">
        <f t="shared" si="10"/>
        <v>292676.7699999999</v>
      </c>
      <c r="S19" s="17">
        <f t="shared" si="11"/>
        <v>-3.0794529999999998E-3</v>
      </c>
    </row>
    <row r="20" spans="1:19" x14ac:dyDescent="0.25">
      <c r="A20" s="55">
        <f t="shared" si="12"/>
        <v>17</v>
      </c>
      <c r="B20" s="56">
        <v>43276</v>
      </c>
      <c r="C20" s="56" t="str">
        <f t="shared" si="0"/>
        <v>P</v>
      </c>
      <c r="D20" s="55" t="s">
        <v>5</v>
      </c>
      <c r="E20" s="57">
        <f t="shared" si="1"/>
        <v>292676.7699999999</v>
      </c>
      <c r="F20" s="58">
        <f t="shared" si="2"/>
        <v>0.1</v>
      </c>
      <c r="G20" s="59">
        <f t="shared" si="3"/>
        <v>31</v>
      </c>
      <c r="H20" s="60">
        <f t="shared" si="4"/>
        <v>2485.7448301360405</v>
      </c>
      <c r="I20" s="60">
        <f t="shared" si="5"/>
        <v>2485.7399999999998</v>
      </c>
      <c r="J20" s="60">
        <f t="shared" si="6"/>
        <v>2485.7399999999998</v>
      </c>
      <c r="K20" s="60">
        <f t="shared" si="13"/>
        <v>43308.08</v>
      </c>
      <c r="L20" s="60">
        <f t="shared" si="8"/>
        <v>45793.82</v>
      </c>
      <c r="M20" s="60">
        <v>0</v>
      </c>
      <c r="N20" s="60"/>
      <c r="O20" s="60">
        <f>IF($Q$1="ET",#REF!,0)</f>
        <v>0</v>
      </c>
      <c r="P20" s="60">
        <f t="shared" si="9"/>
        <v>0</v>
      </c>
      <c r="Q20" s="60">
        <f t="shared" si="10"/>
        <v>249368.68999999989</v>
      </c>
      <c r="S20" s="17">
        <f t="shared" si="11"/>
        <v>4.8301359999999996E-3</v>
      </c>
    </row>
    <row r="21" spans="1:19" x14ac:dyDescent="0.25">
      <c r="A21" s="55">
        <f t="shared" si="12"/>
        <v>18</v>
      </c>
      <c r="B21" s="56">
        <v>43306</v>
      </c>
      <c r="C21" s="56" t="str">
        <f t="shared" si="0"/>
        <v>P</v>
      </c>
      <c r="D21" s="55" t="s">
        <v>5</v>
      </c>
      <c r="E21" s="57">
        <f t="shared" si="1"/>
        <v>249368.68999999989</v>
      </c>
      <c r="F21" s="58">
        <f t="shared" si="2"/>
        <v>0.1</v>
      </c>
      <c r="G21" s="59">
        <f t="shared" si="3"/>
        <v>30</v>
      </c>
      <c r="H21" s="60">
        <f t="shared" si="4"/>
        <v>2049.6105013688757</v>
      </c>
      <c r="I21" s="60">
        <f t="shared" si="5"/>
        <v>2049.61</v>
      </c>
      <c r="J21" s="60">
        <f t="shared" si="6"/>
        <v>2049.61</v>
      </c>
      <c r="K21" s="60">
        <f t="shared" si="13"/>
        <v>43308.08</v>
      </c>
      <c r="L21" s="60">
        <f t="shared" si="8"/>
        <v>45357.69</v>
      </c>
      <c r="M21" s="60">
        <v>0</v>
      </c>
      <c r="N21" s="60"/>
      <c r="O21" s="60">
        <f>IF($Q$1="ET",#REF!,0)</f>
        <v>0</v>
      </c>
      <c r="P21" s="60">
        <f t="shared" si="9"/>
        <v>0</v>
      </c>
      <c r="Q21" s="60">
        <f t="shared" si="10"/>
        <v>206060.60999999987</v>
      </c>
      <c r="S21" s="17">
        <f t="shared" si="11"/>
        <v>5.0136899999999999E-4</v>
      </c>
    </row>
    <row r="22" spans="1:19" x14ac:dyDescent="0.25">
      <c r="A22" s="44">
        <f t="shared" si="12"/>
        <v>19</v>
      </c>
      <c r="B22" s="45">
        <v>43337</v>
      </c>
      <c r="C22" s="45" t="str">
        <f t="shared" si="0"/>
        <v>P</v>
      </c>
      <c r="D22" s="44" t="s">
        <v>5</v>
      </c>
      <c r="E22" s="46">
        <f t="shared" si="1"/>
        <v>206060.60999999987</v>
      </c>
      <c r="F22" s="47">
        <f t="shared" si="2"/>
        <v>0.1</v>
      </c>
      <c r="G22" s="48">
        <f t="shared" si="3"/>
        <v>31</v>
      </c>
      <c r="H22" s="49">
        <f t="shared" si="4"/>
        <v>1750.104312327903</v>
      </c>
      <c r="I22" s="49">
        <f t="shared" si="5"/>
        <v>1750.1</v>
      </c>
      <c r="J22" s="49">
        <f t="shared" si="6"/>
        <v>1750.1</v>
      </c>
      <c r="K22" s="49">
        <v>25757.58</v>
      </c>
      <c r="L22" s="49">
        <f t="shared" si="8"/>
        <v>27507.68</v>
      </c>
      <c r="M22" s="49">
        <v>0</v>
      </c>
      <c r="N22" s="49"/>
      <c r="O22" s="49">
        <f>IF($Q$1="ET",#REF!,0)</f>
        <v>0</v>
      </c>
      <c r="P22" s="49">
        <f t="shared" si="9"/>
        <v>0</v>
      </c>
      <c r="Q22" s="49">
        <f t="shared" si="10"/>
        <v>180303.02999999985</v>
      </c>
      <c r="S22" s="17">
        <f t="shared" si="11"/>
        <v>4.3123279999999998E-3</v>
      </c>
    </row>
    <row r="23" spans="1:19" x14ac:dyDescent="0.25">
      <c r="A23" s="44">
        <f t="shared" si="12"/>
        <v>20</v>
      </c>
      <c r="B23" s="45">
        <v>43368</v>
      </c>
      <c r="C23" s="45" t="str">
        <f t="shared" si="0"/>
        <v>P</v>
      </c>
      <c r="D23" s="44" t="s">
        <v>5</v>
      </c>
      <c r="E23" s="46">
        <f t="shared" si="1"/>
        <v>180303.02999999985</v>
      </c>
      <c r="F23" s="47">
        <f t="shared" si="2"/>
        <v>0.1</v>
      </c>
      <c r="G23" s="48">
        <f t="shared" si="3"/>
        <v>31</v>
      </c>
      <c r="H23" s="49">
        <f t="shared" si="4"/>
        <v>1531.3451150677249</v>
      </c>
      <c r="I23" s="49">
        <f t="shared" si="5"/>
        <v>1531.35</v>
      </c>
      <c r="J23" s="49">
        <f t="shared" si="6"/>
        <v>1531.35</v>
      </c>
      <c r="K23" s="49">
        <f t="shared" ref="K23:K28" si="14">K22</f>
        <v>25757.58</v>
      </c>
      <c r="L23" s="49">
        <f t="shared" si="8"/>
        <v>27288.93</v>
      </c>
      <c r="M23" s="49">
        <v>0</v>
      </c>
      <c r="N23" s="49"/>
      <c r="O23" s="49">
        <f>IF($Q$1="ET",#REF!,0)</f>
        <v>0</v>
      </c>
      <c r="P23" s="49">
        <f t="shared" si="9"/>
        <v>0</v>
      </c>
      <c r="Q23" s="49">
        <f t="shared" si="10"/>
        <v>154545.44999999984</v>
      </c>
      <c r="S23" s="17">
        <f t="shared" si="11"/>
        <v>-4.8849319999999998E-3</v>
      </c>
    </row>
    <row r="24" spans="1:19" x14ac:dyDescent="0.25">
      <c r="A24" s="44">
        <f t="shared" si="12"/>
        <v>21</v>
      </c>
      <c r="B24" s="45">
        <v>43398</v>
      </c>
      <c r="C24" s="45" t="str">
        <f t="shared" si="0"/>
        <v>P</v>
      </c>
      <c r="D24" s="44" t="s">
        <v>5</v>
      </c>
      <c r="E24" s="46">
        <f t="shared" si="1"/>
        <v>154545.44999999984</v>
      </c>
      <c r="F24" s="47">
        <f t="shared" si="2"/>
        <v>0.1</v>
      </c>
      <c r="G24" s="48">
        <f t="shared" si="3"/>
        <v>30</v>
      </c>
      <c r="H24" s="49">
        <f t="shared" si="4"/>
        <v>1270.2316904104644</v>
      </c>
      <c r="I24" s="49">
        <f t="shared" si="5"/>
        <v>1270.23</v>
      </c>
      <c r="J24" s="49">
        <f t="shared" si="6"/>
        <v>1270.23</v>
      </c>
      <c r="K24" s="49">
        <f t="shared" si="14"/>
        <v>25757.58</v>
      </c>
      <c r="L24" s="49">
        <f t="shared" si="8"/>
        <v>27027.81</v>
      </c>
      <c r="M24" s="49">
        <v>0</v>
      </c>
      <c r="N24" s="49"/>
      <c r="O24" s="49">
        <f>IF($Q$1="ET",#REF!,0)</f>
        <v>0</v>
      </c>
      <c r="P24" s="49">
        <f t="shared" si="9"/>
        <v>0</v>
      </c>
      <c r="Q24" s="49">
        <f t="shared" si="10"/>
        <v>128787.86999999984</v>
      </c>
      <c r="S24" s="17">
        <f t="shared" si="11"/>
        <v>1.69041E-3</v>
      </c>
    </row>
    <row r="25" spans="1:19" x14ac:dyDescent="0.25">
      <c r="A25" s="44">
        <f t="shared" si="12"/>
        <v>22</v>
      </c>
      <c r="B25" s="45">
        <v>43429</v>
      </c>
      <c r="C25" s="45" t="str">
        <f t="shared" si="0"/>
        <v>P</v>
      </c>
      <c r="D25" s="44" t="s">
        <v>5</v>
      </c>
      <c r="E25" s="46">
        <f t="shared" si="1"/>
        <v>128787.86999999984</v>
      </c>
      <c r="F25" s="47">
        <f t="shared" si="2"/>
        <v>0.1</v>
      </c>
      <c r="G25" s="48">
        <f t="shared" si="3"/>
        <v>31</v>
      </c>
      <c r="H25" s="49">
        <f t="shared" si="4"/>
        <v>1093.8164767113685</v>
      </c>
      <c r="I25" s="49">
        <f t="shared" si="5"/>
        <v>1093.82</v>
      </c>
      <c r="J25" s="49">
        <f t="shared" si="6"/>
        <v>1093.82</v>
      </c>
      <c r="K25" s="49">
        <f t="shared" si="14"/>
        <v>25757.58</v>
      </c>
      <c r="L25" s="49">
        <f t="shared" si="8"/>
        <v>26851.4</v>
      </c>
      <c r="M25" s="49">
        <v>0</v>
      </c>
      <c r="N25" s="49"/>
      <c r="O25" s="49">
        <f>IF($Q$1="ET",#REF!,0)</f>
        <v>0</v>
      </c>
      <c r="P25" s="49">
        <f t="shared" si="9"/>
        <v>0</v>
      </c>
      <c r="Q25" s="49">
        <f t="shared" si="10"/>
        <v>103030.28999999983</v>
      </c>
      <c r="S25" s="17">
        <f t="shared" si="11"/>
        <v>-3.5232890000000002E-3</v>
      </c>
    </row>
    <row r="26" spans="1:19" x14ac:dyDescent="0.25">
      <c r="A26" s="44">
        <f t="shared" si="12"/>
        <v>23</v>
      </c>
      <c r="B26" s="45">
        <v>43459</v>
      </c>
      <c r="C26" s="45" t="str">
        <f t="shared" si="0"/>
        <v>P</v>
      </c>
      <c r="D26" s="44" t="s">
        <v>5</v>
      </c>
      <c r="E26" s="46">
        <f t="shared" si="1"/>
        <v>103030.28999999983</v>
      </c>
      <c r="F26" s="47">
        <f t="shared" si="2"/>
        <v>0.1</v>
      </c>
      <c r="G26" s="48">
        <f t="shared" si="3"/>
        <v>30</v>
      </c>
      <c r="H26" s="49">
        <f t="shared" si="4"/>
        <v>846.82077808086171</v>
      </c>
      <c r="I26" s="49">
        <f t="shared" si="5"/>
        <v>846.82</v>
      </c>
      <c r="J26" s="49">
        <f t="shared" si="6"/>
        <v>846.82</v>
      </c>
      <c r="K26" s="49">
        <f t="shared" si="14"/>
        <v>25757.58</v>
      </c>
      <c r="L26" s="49">
        <f t="shared" si="8"/>
        <v>26604.400000000001</v>
      </c>
      <c r="M26" s="49">
        <v>0</v>
      </c>
      <c r="N26" s="49"/>
      <c r="O26" s="49">
        <f>IF($Q$1="ET",#REF!,0)</f>
        <v>0</v>
      </c>
      <c r="P26" s="49">
        <f t="shared" si="9"/>
        <v>0</v>
      </c>
      <c r="Q26" s="49">
        <f t="shared" si="10"/>
        <v>77272.709999999832</v>
      </c>
      <c r="S26" s="17">
        <f t="shared" si="11"/>
        <v>7.7808100000000002E-4</v>
      </c>
    </row>
    <row r="27" spans="1:19" x14ac:dyDescent="0.25">
      <c r="A27" s="44">
        <f t="shared" si="12"/>
        <v>24</v>
      </c>
      <c r="B27" s="45">
        <v>43490</v>
      </c>
      <c r="C27" s="45" t="str">
        <f t="shared" si="0"/>
        <v>P</v>
      </c>
      <c r="D27" s="44" t="s">
        <v>5</v>
      </c>
      <c r="E27" s="46">
        <f t="shared" si="1"/>
        <v>77272.709999999832</v>
      </c>
      <c r="F27" s="47">
        <f t="shared" si="2"/>
        <v>0.1</v>
      </c>
      <c r="G27" s="48">
        <f t="shared" si="3"/>
        <v>31</v>
      </c>
      <c r="H27" s="49">
        <f t="shared" si="4"/>
        <v>656.28954794401227</v>
      </c>
      <c r="I27" s="49">
        <f t="shared" si="5"/>
        <v>656.29</v>
      </c>
      <c r="J27" s="49">
        <f t="shared" si="6"/>
        <v>656.29</v>
      </c>
      <c r="K27" s="49">
        <f t="shared" si="14"/>
        <v>25757.58</v>
      </c>
      <c r="L27" s="49">
        <f t="shared" si="8"/>
        <v>26413.870000000003</v>
      </c>
      <c r="M27" s="49">
        <v>0</v>
      </c>
      <c r="N27" s="49"/>
      <c r="O27" s="49">
        <f>IF($Q$1="ET",#REF!,0)</f>
        <v>0</v>
      </c>
      <c r="P27" s="49">
        <f t="shared" si="9"/>
        <v>0</v>
      </c>
      <c r="Q27" s="49">
        <f t="shared" si="10"/>
        <v>51515.12999999983</v>
      </c>
      <c r="S27" s="17">
        <f t="shared" si="11"/>
        <v>-4.52056E-4</v>
      </c>
    </row>
    <row r="28" spans="1:19" x14ac:dyDescent="0.25">
      <c r="A28" s="44">
        <f t="shared" si="12"/>
        <v>25</v>
      </c>
      <c r="B28" s="45">
        <v>43521</v>
      </c>
      <c r="C28" s="45" t="str">
        <f t="shared" si="0"/>
        <v>P</v>
      </c>
      <c r="D28" s="44" t="s">
        <v>5</v>
      </c>
      <c r="E28" s="46">
        <f t="shared" si="1"/>
        <v>51515.12999999983</v>
      </c>
      <c r="F28" s="47">
        <f t="shared" si="2"/>
        <v>0.1</v>
      </c>
      <c r="G28" s="48">
        <f t="shared" si="3"/>
        <v>31</v>
      </c>
      <c r="H28" s="49">
        <f t="shared" si="4"/>
        <v>437.52530958783427</v>
      </c>
      <c r="I28" s="49">
        <f t="shared" si="5"/>
        <v>437.53</v>
      </c>
      <c r="J28" s="49">
        <f t="shared" si="6"/>
        <v>437.53</v>
      </c>
      <c r="K28" s="49">
        <f t="shared" si="14"/>
        <v>25757.58</v>
      </c>
      <c r="L28" s="49">
        <f t="shared" si="8"/>
        <v>26195.11</v>
      </c>
      <c r="M28" s="49">
        <v>0</v>
      </c>
      <c r="N28" s="49"/>
      <c r="O28" s="49">
        <f>IF($Q$1="ET",#REF!,0)</f>
        <v>0</v>
      </c>
      <c r="P28" s="49">
        <f t="shared" si="9"/>
        <v>0</v>
      </c>
      <c r="Q28" s="49">
        <f t="shared" si="10"/>
        <v>25757.549999999828</v>
      </c>
      <c r="S28" s="17"/>
    </row>
    <row r="29" spans="1:19" x14ac:dyDescent="0.25">
      <c r="A29" s="44">
        <f t="shared" si="12"/>
        <v>26</v>
      </c>
      <c r="B29" s="45">
        <v>43549</v>
      </c>
      <c r="C29" s="45" t="str">
        <f t="shared" si="0"/>
        <v>P</v>
      </c>
      <c r="D29" s="44" t="s">
        <v>5</v>
      </c>
      <c r="E29" s="46">
        <f t="shared" si="1"/>
        <v>25757.549999999828</v>
      </c>
      <c r="F29" s="47">
        <f t="shared" si="2"/>
        <v>0.1</v>
      </c>
      <c r="G29" s="48">
        <f t="shared" si="3"/>
        <v>28</v>
      </c>
      <c r="H29" s="49">
        <f t="shared" si="4"/>
        <v>197.59216438356032</v>
      </c>
      <c r="I29" s="49">
        <f t="shared" si="5"/>
        <v>197.59</v>
      </c>
      <c r="J29" s="49">
        <f t="shared" si="6"/>
        <v>197.59</v>
      </c>
      <c r="K29" s="49">
        <f>Q28</f>
        <v>25757.549999999828</v>
      </c>
      <c r="L29" s="49">
        <f>K29+J29</f>
        <v>25955.139999999828</v>
      </c>
      <c r="M29" s="49">
        <v>0</v>
      </c>
      <c r="N29" s="49"/>
      <c r="O29" s="49">
        <f>IF($Q$1="ET",#REF!,0)</f>
        <v>0</v>
      </c>
      <c r="P29" s="49">
        <f t="shared" si="9"/>
        <v>0</v>
      </c>
      <c r="Q29" s="49">
        <f t="shared" si="10"/>
        <v>0</v>
      </c>
      <c r="S29" s="17"/>
    </row>
    <row r="30" spans="1:19" x14ac:dyDescent="0.25">
      <c r="A30" s="14"/>
      <c r="B30" s="14"/>
      <c r="C30" s="14"/>
      <c r="D30" s="14"/>
      <c r="E30" s="14"/>
      <c r="F30" s="14"/>
      <c r="G30" s="14"/>
      <c r="H30" s="15">
        <f>SUM(H3:H29)</f>
        <v>105593.08014245059</v>
      </c>
      <c r="I30" s="15"/>
      <c r="J30" s="15">
        <f>SUM(J3:J29)</f>
        <v>105593.09000000001</v>
      </c>
      <c r="K30" s="15">
        <f>SUM(K3:K29)</f>
        <v>999999.9999999993</v>
      </c>
      <c r="L30" s="15">
        <f>SUM(L3:L29)</f>
        <v>1105593.0900000001</v>
      </c>
      <c r="M30" s="14"/>
      <c r="N30" s="14"/>
      <c r="O30" s="15">
        <f>SUM(O3:O27)</f>
        <v>0</v>
      </c>
      <c r="P30" s="14"/>
      <c r="Q30" s="14"/>
    </row>
    <row r="32" spans="1:19" x14ac:dyDescent="0.25">
      <c r="K32" s="1">
        <f>25757.53</f>
        <v>25757.53</v>
      </c>
    </row>
    <row r="33" spans="11:12" x14ac:dyDescent="0.25">
      <c r="K33" s="5">
        <f>K29-K32</f>
        <v>1.9999999829451554E-2</v>
      </c>
      <c r="L33" s="5"/>
    </row>
  </sheetData>
  <dataValidations count="2">
    <dataValidation type="list" allowBlank="1" showInputMessage="1" showErrorMessage="1" sqref="Q1">
      <formula1>"DD, PS, FI, ET, NI"</formula1>
    </dataValidation>
    <dataValidation type="list" allowBlank="1" showInputMessage="1" showErrorMessage="1" sqref="F1">
      <formula1>"PD,AD"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pane ySplit="2" topLeftCell="A3" activePane="bottomLeft" state="frozen"/>
      <selection pane="bottomLeft" activeCell="Q18" sqref="Q18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10.140625" style="1" customWidth="1"/>
    <col min="4" max="4" width="4.42578125" style="1" bestFit="1" customWidth="1"/>
    <col min="5" max="5" width="13.7109375" style="1" bestFit="1" customWidth="1"/>
    <col min="6" max="6" width="7.140625" style="1" bestFit="1" customWidth="1"/>
    <col min="7" max="7" width="5.140625" style="1" bestFit="1" customWidth="1"/>
    <col min="8" max="8" width="18" style="1" bestFit="1" customWidth="1"/>
    <col min="9" max="9" width="16.140625" style="1" bestFit="1" customWidth="1"/>
    <col min="10" max="10" width="13.28515625" style="1" bestFit="1" customWidth="1"/>
    <col min="11" max="11" width="13.42578125" style="1" bestFit="1" customWidth="1"/>
    <col min="12" max="12" width="13.28515625" style="1" bestFit="1" customWidth="1"/>
    <col min="13" max="13" width="13.5703125" style="1" bestFit="1" customWidth="1"/>
    <col min="14" max="14" width="11" style="1" bestFit="1" customWidth="1"/>
    <col min="15" max="15" width="11" style="1" customWidth="1"/>
    <col min="16" max="16" width="11.140625" style="1" bestFit="1" customWidth="1"/>
    <col min="17" max="17" width="12.5703125" style="1" bestFit="1" customWidth="1"/>
    <col min="18" max="18" width="2.85546875" style="1" customWidth="1"/>
    <col min="19" max="19" width="10.7109375" style="1" bestFit="1" customWidth="1"/>
    <col min="20" max="16384" width="9.140625" style="1"/>
  </cols>
  <sheetData>
    <row r="1" spans="1:19" x14ac:dyDescent="0.25">
      <c r="E1" s="1" t="s">
        <v>19</v>
      </c>
      <c r="F1" s="16" t="s">
        <v>24</v>
      </c>
      <c r="H1" s="1" t="s">
        <v>17</v>
      </c>
      <c r="K1" s="18"/>
      <c r="L1" s="3">
        <v>46322.9</v>
      </c>
      <c r="M1" s="5">
        <f>L1-L27</f>
        <v>0.10000000006402843</v>
      </c>
      <c r="O1" s="3" t="s">
        <v>20</v>
      </c>
      <c r="P1" s="3">
        <v>10000</v>
      </c>
      <c r="Q1" s="16" t="s">
        <v>21</v>
      </c>
    </row>
    <row r="2" spans="1:19" s="2" customFormat="1" x14ac:dyDescent="0.25">
      <c r="A2" s="6" t="s">
        <v>3</v>
      </c>
      <c r="B2" s="7" t="s">
        <v>0</v>
      </c>
      <c r="C2" s="7" t="s">
        <v>27</v>
      </c>
      <c r="D2" s="7" t="s">
        <v>7</v>
      </c>
      <c r="E2" s="7" t="s">
        <v>13</v>
      </c>
      <c r="F2" s="7" t="s">
        <v>2</v>
      </c>
      <c r="G2" s="7" t="s">
        <v>1</v>
      </c>
      <c r="H2" s="7" t="s">
        <v>14</v>
      </c>
      <c r="I2" s="7" t="s">
        <v>25</v>
      </c>
      <c r="J2" s="7" t="s">
        <v>15</v>
      </c>
      <c r="K2" s="7" t="s">
        <v>10</v>
      </c>
      <c r="L2" s="7" t="s">
        <v>9</v>
      </c>
      <c r="M2" s="7" t="s">
        <v>8</v>
      </c>
      <c r="N2" s="7" t="s">
        <v>18</v>
      </c>
      <c r="O2" s="7" t="s">
        <v>22</v>
      </c>
      <c r="P2" s="7" t="s">
        <v>16</v>
      </c>
      <c r="Q2" s="7" t="s">
        <v>4</v>
      </c>
      <c r="S2" s="2" t="s">
        <v>26</v>
      </c>
    </row>
    <row r="3" spans="1:19" x14ac:dyDescent="0.25">
      <c r="A3" s="8">
        <v>0</v>
      </c>
      <c r="B3" s="9">
        <v>42745</v>
      </c>
      <c r="C3" s="9" t="s">
        <v>29</v>
      </c>
      <c r="D3" s="8" t="s">
        <v>11</v>
      </c>
      <c r="E3" s="10">
        <v>0</v>
      </c>
      <c r="F3" s="11">
        <v>0.1</v>
      </c>
      <c r="G3" s="12">
        <v>0</v>
      </c>
      <c r="H3" s="13">
        <v>0</v>
      </c>
      <c r="I3" s="13"/>
      <c r="J3" s="13">
        <v>0</v>
      </c>
      <c r="K3" s="13">
        <v>0</v>
      </c>
      <c r="L3" s="13">
        <f>IF(D3&lt;&gt;"Y",0,IF(A3=24,(E3+J3),#REF!))</f>
        <v>0</v>
      </c>
      <c r="M3" s="13">
        <v>1100000</v>
      </c>
      <c r="N3" s="13">
        <v>100000</v>
      </c>
      <c r="O3" s="13">
        <v>0</v>
      </c>
      <c r="P3" s="13">
        <v>0</v>
      </c>
      <c r="Q3" s="13">
        <f>IF(Q1="PS",M3-N3+P1,M3-N3)</f>
        <v>1000000</v>
      </c>
    </row>
    <row r="4" spans="1:19" x14ac:dyDescent="0.25">
      <c r="A4" s="19">
        <v>1</v>
      </c>
      <c r="B4" s="20">
        <v>42791</v>
      </c>
      <c r="C4" s="9" t="str">
        <f t="shared" ref="C4:C30" si="0">C3</f>
        <v>E</v>
      </c>
      <c r="D4" s="19" t="s">
        <v>5</v>
      </c>
      <c r="E4" s="21">
        <f t="shared" ref="E4" si="1">Q3</f>
        <v>1000000</v>
      </c>
      <c r="F4" s="22">
        <f t="shared" ref="F4:F30" si="2">F3</f>
        <v>0.1</v>
      </c>
      <c r="G4" s="23">
        <f t="shared" ref="G4" si="3">IF($F$1="PD",(360*(YEAR(B4)-YEAR(B3)))+(30*(MONTH(B4)-MONTH(B3)))+(DAY(B4)-DAY(B3)),B4-B3)</f>
        <v>46</v>
      </c>
      <c r="H4" s="18">
        <f t="shared" ref="H4" si="4">(E4*F3*G4/365)+S3</f>
        <v>12602.739726027397</v>
      </c>
      <c r="I4" s="18">
        <f t="shared" ref="I4" si="5">ROUND(H4,2)</f>
        <v>12602.74</v>
      </c>
      <c r="J4" s="18">
        <f t="shared" ref="J4" si="6">IF(D4="N",0,IF(C4="E",IF(L4&gt;=(P3+I4),(P3+I4),L4),P3+I4))</f>
        <v>12602.74</v>
      </c>
      <c r="K4" s="18">
        <f t="shared" ref="K4" si="7">IF(D4="N",0,IF(C4="I",0,IF(C4="P",$L$1,L4-J4)))</f>
        <v>33720.160000000003</v>
      </c>
      <c r="L4" s="18">
        <f t="shared" ref="L4" si="8">IF(D4="N",0,IF(C4="I",J4,IF(C4="P",(J4+K4),$L$1)))</f>
        <v>46322.9</v>
      </c>
      <c r="M4" s="18">
        <v>0</v>
      </c>
      <c r="N4" s="18"/>
      <c r="O4" s="18">
        <f>IF(OR($Q$1="NI",$Q$1="ET"),#REF!,0)</f>
        <v>0</v>
      </c>
      <c r="P4" s="18">
        <f t="shared" ref="P4" si="9">P3+I4-J4</f>
        <v>0</v>
      </c>
      <c r="Q4" s="18">
        <f t="shared" ref="Q4" si="10">Q3-K4+M4-N4</f>
        <v>966279.84</v>
      </c>
      <c r="S4" s="17">
        <f t="shared" ref="S4:S27" si="11">ROUND(H4-I4,9)</f>
        <v>-2.73973E-4</v>
      </c>
    </row>
    <row r="5" spans="1:19" x14ac:dyDescent="0.25">
      <c r="A5" s="19">
        <f t="shared" ref="A5:A30" si="12">A4+1</f>
        <v>2</v>
      </c>
      <c r="B5" s="20">
        <v>42819</v>
      </c>
      <c r="C5" s="9" t="str">
        <f t="shared" si="0"/>
        <v>E</v>
      </c>
      <c r="D5" s="19" t="s">
        <v>5</v>
      </c>
      <c r="E5" s="21">
        <f t="shared" ref="E5:E27" si="13">Q4</f>
        <v>966279.84</v>
      </c>
      <c r="F5" s="22">
        <f t="shared" si="2"/>
        <v>0.1</v>
      </c>
      <c r="G5" s="23">
        <f t="shared" ref="G5:G27" si="14">IF($F$1="PD",(360*(YEAR(B5)-YEAR(B4)))+(30*(MONTH(B5)-MONTH(B4)))+(DAY(B5)-DAY(B4)),B5-B4)</f>
        <v>28</v>
      </c>
      <c r="H5" s="18">
        <f t="shared" ref="H5:H27" si="15">(E5*F4*G5/365)+S4</f>
        <v>7412.5574027393295</v>
      </c>
      <c r="I5" s="18">
        <f t="shared" ref="I5:I27" si="16">ROUND(H5,2)</f>
        <v>7412.56</v>
      </c>
      <c r="J5" s="18">
        <f t="shared" ref="J5:J26" si="17">IF(D5="N",0,IF(C5="E",IF(L5&gt;=(P4+I5),(P4+I5),L5),P4+I5))</f>
        <v>7412.56</v>
      </c>
      <c r="K5" s="18">
        <f t="shared" ref="K5:K26" si="18">IF(D5="N",0,IF(C5="I",0,IF(C5="P",$L$1,L5-J5)))</f>
        <v>38910.340000000004</v>
      </c>
      <c r="L5" s="18">
        <f t="shared" ref="L5:L26" si="19">IF(D5="N",0,IF(C5="I",J5,IF(C5="P",(J5+K5),$L$1)))</f>
        <v>46322.9</v>
      </c>
      <c r="M5" s="18">
        <v>0</v>
      </c>
      <c r="N5" s="18"/>
      <c r="O5" s="18">
        <f>IF(OR($Q$1="NI",$Q$1="ET"),#REF!,0)</f>
        <v>0</v>
      </c>
      <c r="P5" s="18">
        <f t="shared" ref="P5:P27" si="20">P4+I5-J5</f>
        <v>0</v>
      </c>
      <c r="Q5" s="18">
        <f t="shared" ref="Q5:Q27" si="21">Q4-K5+M5-N5</f>
        <v>927369.5</v>
      </c>
      <c r="S5" s="17">
        <f t="shared" si="11"/>
        <v>-2.597261E-3</v>
      </c>
    </row>
    <row r="6" spans="1:19" x14ac:dyDescent="0.25">
      <c r="A6" s="19">
        <f t="shared" si="12"/>
        <v>3</v>
      </c>
      <c r="B6" s="20">
        <v>42850</v>
      </c>
      <c r="C6" s="9" t="str">
        <f t="shared" si="0"/>
        <v>E</v>
      </c>
      <c r="D6" s="19" t="s">
        <v>5</v>
      </c>
      <c r="E6" s="21">
        <f t="shared" si="13"/>
        <v>927369.5</v>
      </c>
      <c r="F6" s="22">
        <f t="shared" si="2"/>
        <v>0.1</v>
      </c>
      <c r="G6" s="23">
        <f t="shared" si="14"/>
        <v>31</v>
      </c>
      <c r="H6" s="18">
        <f t="shared" si="15"/>
        <v>7876.2863068485894</v>
      </c>
      <c r="I6" s="18">
        <f t="shared" si="16"/>
        <v>7876.29</v>
      </c>
      <c r="J6" s="18">
        <f t="shared" si="17"/>
        <v>7876.29</v>
      </c>
      <c r="K6" s="18">
        <f t="shared" si="18"/>
        <v>38446.61</v>
      </c>
      <c r="L6" s="18">
        <f t="shared" si="19"/>
        <v>46322.9</v>
      </c>
      <c r="M6" s="18">
        <v>0</v>
      </c>
      <c r="N6" s="18"/>
      <c r="O6" s="18">
        <f>IF(OR($Q$1="NI",$Q$1="ET"),#REF!,0)</f>
        <v>0</v>
      </c>
      <c r="P6" s="18">
        <f t="shared" si="20"/>
        <v>0</v>
      </c>
      <c r="Q6" s="18">
        <f t="shared" si="21"/>
        <v>888922.89</v>
      </c>
      <c r="S6" s="17">
        <f t="shared" si="11"/>
        <v>-3.693151E-3</v>
      </c>
    </row>
    <row r="7" spans="1:19" x14ac:dyDescent="0.25">
      <c r="A7" s="19">
        <f t="shared" si="12"/>
        <v>4</v>
      </c>
      <c r="B7" s="20">
        <v>42880</v>
      </c>
      <c r="C7" s="9" t="str">
        <f t="shared" si="0"/>
        <v>E</v>
      </c>
      <c r="D7" s="19" t="s">
        <v>5</v>
      </c>
      <c r="E7" s="21">
        <f t="shared" si="13"/>
        <v>888922.89</v>
      </c>
      <c r="F7" s="22">
        <f t="shared" si="2"/>
        <v>0.1</v>
      </c>
      <c r="G7" s="23">
        <f t="shared" si="14"/>
        <v>30</v>
      </c>
      <c r="H7" s="18">
        <f t="shared" si="15"/>
        <v>7306.2118410955745</v>
      </c>
      <c r="I7" s="18">
        <f t="shared" si="16"/>
        <v>7306.21</v>
      </c>
      <c r="J7" s="18">
        <f t="shared" si="17"/>
        <v>7306.21</v>
      </c>
      <c r="K7" s="18">
        <f t="shared" si="18"/>
        <v>39016.69</v>
      </c>
      <c r="L7" s="18">
        <f t="shared" si="19"/>
        <v>46322.9</v>
      </c>
      <c r="M7" s="18">
        <v>0</v>
      </c>
      <c r="N7" s="18"/>
      <c r="O7" s="18">
        <f>IF(OR($Q$1="NI",$Q$1="ET"),#REF!,0)</f>
        <v>0</v>
      </c>
      <c r="P7" s="18">
        <f t="shared" si="20"/>
        <v>0</v>
      </c>
      <c r="Q7" s="18">
        <f t="shared" si="21"/>
        <v>849906.2</v>
      </c>
      <c r="S7" s="17">
        <f t="shared" si="11"/>
        <v>1.841096E-3</v>
      </c>
    </row>
    <row r="8" spans="1:19" x14ac:dyDescent="0.25">
      <c r="A8" s="19">
        <f t="shared" si="12"/>
        <v>5</v>
      </c>
      <c r="B8" s="20">
        <v>42911</v>
      </c>
      <c r="C8" s="9" t="str">
        <f t="shared" si="0"/>
        <v>E</v>
      </c>
      <c r="D8" s="19" t="s">
        <v>5</v>
      </c>
      <c r="E8" s="21">
        <f t="shared" si="13"/>
        <v>849906.2</v>
      </c>
      <c r="F8" s="22">
        <f t="shared" si="2"/>
        <v>0.1</v>
      </c>
      <c r="G8" s="23">
        <f t="shared" si="14"/>
        <v>31</v>
      </c>
      <c r="H8" s="18">
        <f t="shared" si="15"/>
        <v>7218.383265753534</v>
      </c>
      <c r="I8" s="18">
        <f t="shared" si="16"/>
        <v>7218.38</v>
      </c>
      <c r="J8" s="18">
        <f t="shared" si="17"/>
        <v>7218.38</v>
      </c>
      <c r="K8" s="18">
        <f t="shared" si="18"/>
        <v>39104.520000000004</v>
      </c>
      <c r="L8" s="18">
        <f t="shared" si="19"/>
        <v>46322.9</v>
      </c>
      <c r="M8" s="18">
        <v>0</v>
      </c>
      <c r="N8" s="18"/>
      <c r="O8" s="18">
        <f>IF(OR($Q$1="NI",$Q$1="ET"),#REF!,0)</f>
        <v>0</v>
      </c>
      <c r="P8" s="18">
        <f t="shared" si="20"/>
        <v>0</v>
      </c>
      <c r="Q8" s="18">
        <f t="shared" si="21"/>
        <v>810801.67999999993</v>
      </c>
      <c r="S8" s="17">
        <f t="shared" si="11"/>
        <v>3.2657540000000001E-3</v>
      </c>
    </row>
    <row r="9" spans="1:19" x14ac:dyDescent="0.25">
      <c r="A9" s="19">
        <f t="shared" si="12"/>
        <v>6</v>
      </c>
      <c r="B9" s="20">
        <v>42941</v>
      </c>
      <c r="C9" s="9" t="str">
        <f t="shared" si="0"/>
        <v>E</v>
      </c>
      <c r="D9" s="19" t="s">
        <v>5</v>
      </c>
      <c r="E9" s="21">
        <f t="shared" si="13"/>
        <v>810801.67999999993</v>
      </c>
      <c r="F9" s="22">
        <f t="shared" si="2"/>
        <v>0.1</v>
      </c>
      <c r="G9" s="23">
        <f t="shared" si="14"/>
        <v>30</v>
      </c>
      <c r="H9" s="18">
        <f t="shared" si="15"/>
        <v>6664.1266630142736</v>
      </c>
      <c r="I9" s="18">
        <f t="shared" si="16"/>
        <v>6664.13</v>
      </c>
      <c r="J9" s="18">
        <f t="shared" si="17"/>
        <v>6664.13</v>
      </c>
      <c r="K9" s="18">
        <f t="shared" si="18"/>
        <v>39658.770000000004</v>
      </c>
      <c r="L9" s="18">
        <f t="shared" si="19"/>
        <v>46322.9</v>
      </c>
      <c r="M9" s="18">
        <v>0</v>
      </c>
      <c r="N9" s="18"/>
      <c r="O9" s="18">
        <f>IF($Q$1="ET",#REF!,0)</f>
        <v>0</v>
      </c>
      <c r="P9" s="18">
        <f t="shared" si="20"/>
        <v>0</v>
      </c>
      <c r="Q9" s="18">
        <f t="shared" si="21"/>
        <v>771142.90999999992</v>
      </c>
      <c r="S9" s="17">
        <f t="shared" si="11"/>
        <v>-3.3369860000000001E-3</v>
      </c>
    </row>
    <row r="10" spans="1:19" x14ac:dyDescent="0.25">
      <c r="A10" s="19">
        <f t="shared" si="12"/>
        <v>7</v>
      </c>
      <c r="B10" s="20">
        <v>42972</v>
      </c>
      <c r="C10" s="9" t="str">
        <f t="shared" si="0"/>
        <v>E</v>
      </c>
      <c r="D10" s="19" t="s">
        <v>5</v>
      </c>
      <c r="E10" s="21">
        <f t="shared" si="13"/>
        <v>771142.90999999992</v>
      </c>
      <c r="F10" s="22">
        <f t="shared" si="2"/>
        <v>0.1</v>
      </c>
      <c r="G10" s="23">
        <f t="shared" si="14"/>
        <v>31</v>
      </c>
      <c r="H10" s="18">
        <f t="shared" si="15"/>
        <v>6549.4295972605742</v>
      </c>
      <c r="I10" s="18">
        <f t="shared" si="16"/>
        <v>6549.43</v>
      </c>
      <c r="J10" s="18">
        <f t="shared" si="17"/>
        <v>6549.43</v>
      </c>
      <c r="K10" s="18">
        <f t="shared" si="18"/>
        <v>39773.47</v>
      </c>
      <c r="L10" s="18">
        <f t="shared" si="19"/>
        <v>46322.9</v>
      </c>
      <c r="M10" s="18">
        <v>0</v>
      </c>
      <c r="N10" s="18"/>
      <c r="O10" s="18">
        <f>IF($Q$1="ET",#REF!,0)</f>
        <v>0</v>
      </c>
      <c r="P10" s="18">
        <f t="shared" si="20"/>
        <v>0</v>
      </c>
      <c r="Q10" s="18">
        <f t="shared" si="21"/>
        <v>731369.44</v>
      </c>
      <c r="S10" s="17">
        <f t="shared" si="11"/>
        <v>-4.0273899999999999E-4</v>
      </c>
    </row>
    <row r="11" spans="1:19" x14ac:dyDescent="0.25">
      <c r="A11" s="19">
        <f t="shared" si="12"/>
        <v>8</v>
      </c>
      <c r="B11" s="20">
        <v>43003</v>
      </c>
      <c r="C11" s="9" t="str">
        <f t="shared" si="0"/>
        <v>E</v>
      </c>
      <c r="D11" s="19" t="s">
        <v>5</v>
      </c>
      <c r="E11" s="21">
        <f t="shared" si="13"/>
        <v>731369.44</v>
      </c>
      <c r="F11" s="22">
        <f t="shared" si="2"/>
        <v>0.1</v>
      </c>
      <c r="G11" s="23">
        <f t="shared" si="14"/>
        <v>31</v>
      </c>
      <c r="H11" s="18">
        <f t="shared" si="15"/>
        <v>6211.6304575349732</v>
      </c>
      <c r="I11" s="18">
        <f t="shared" si="16"/>
        <v>6211.63</v>
      </c>
      <c r="J11" s="18">
        <f t="shared" si="17"/>
        <v>6211.63</v>
      </c>
      <c r="K11" s="18">
        <f t="shared" si="18"/>
        <v>40111.270000000004</v>
      </c>
      <c r="L11" s="18">
        <f t="shared" si="19"/>
        <v>46322.9</v>
      </c>
      <c r="M11" s="18">
        <v>0</v>
      </c>
      <c r="N11" s="18"/>
      <c r="O11" s="18">
        <f>IF($Q$1="ET",#REF!,0)</f>
        <v>0</v>
      </c>
      <c r="P11" s="18">
        <f t="shared" si="20"/>
        <v>0</v>
      </c>
      <c r="Q11" s="18">
        <f t="shared" si="21"/>
        <v>691258.16999999993</v>
      </c>
      <c r="S11" s="17">
        <f t="shared" si="11"/>
        <v>4.5753500000000002E-4</v>
      </c>
    </row>
    <row r="12" spans="1:19" x14ac:dyDescent="0.25">
      <c r="A12" s="19">
        <f t="shared" si="12"/>
        <v>9</v>
      </c>
      <c r="B12" s="20">
        <v>43033</v>
      </c>
      <c r="C12" s="9" t="str">
        <f t="shared" si="0"/>
        <v>E</v>
      </c>
      <c r="D12" s="19" t="s">
        <v>5</v>
      </c>
      <c r="E12" s="21">
        <f t="shared" si="13"/>
        <v>691258.16999999993</v>
      </c>
      <c r="F12" s="22">
        <f t="shared" si="2"/>
        <v>0.1</v>
      </c>
      <c r="G12" s="23">
        <f t="shared" si="14"/>
        <v>30</v>
      </c>
      <c r="H12" s="18">
        <f t="shared" si="15"/>
        <v>5681.574457535</v>
      </c>
      <c r="I12" s="18">
        <f t="shared" si="16"/>
        <v>5681.57</v>
      </c>
      <c r="J12" s="18">
        <f t="shared" si="17"/>
        <v>5681.57</v>
      </c>
      <c r="K12" s="18">
        <f t="shared" si="18"/>
        <v>40641.33</v>
      </c>
      <c r="L12" s="18">
        <f t="shared" si="19"/>
        <v>46322.9</v>
      </c>
      <c r="M12" s="18">
        <v>0</v>
      </c>
      <c r="N12" s="18"/>
      <c r="O12" s="18">
        <f>IF($Q$1="ET",#REF!,0)</f>
        <v>0</v>
      </c>
      <c r="P12" s="18">
        <f t="shared" si="20"/>
        <v>0</v>
      </c>
      <c r="Q12" s="18">
        <f t="shared" si="21"/>
        <v>650616.84</v>
      </c>
      <c r="S12" s="17">
        <f t="shared" si="11"/>
        <v>4.4575350000000003E-3</v>
      </c>
    </row>
    <row r="13" spans="1:19" x14ac:dyDescent="0.25">
      <c r="A13" s="19">
        <f t="shared" si="12"/>
        <v>10</v>
      </c>
      <c r="B13" s="20">
        <v>43064</v>
      </c>
      <c r="C13" s="9" t="str">
        <f t="shared" si="0"/>
        <v>E</v>
      </c>
      <c r="D13" s="19" t="s">
        <v>5</v>
      </c>
      <c r="E13" s="21">
        <f t="shared" si="13"/>
        <v>650616.84</v>
      </c>
      <c r="F13" s="22">
        <f t="shared" si="2"/>
        <v>0.1</v>
      </c>
      <c r="G13" s="23">
        <f t="shared" si="14"/>
        <v>31</v>
      </c>
      <c r="H13" s="18">
        <f t="shared" si="15"/>
        <v>5525.791317808973</v>
      </c>
      <c r="I13" s="18">
        <f t="shared" si="16"/>
        <v>5525.79</v>
      </c>
      <c r="J13" s="18">
        <f t="shared" si="17"/>
        <v>5525.79</v>
      </c>
      <c r="K13" s="18">
        <f t="shared" si="18"/>
        <v>40797.11</v>
      </c>
      <c r="L13" s="18">
        <f t="shared" si="19"/>
        <v>46322.9</v>
      </c>
      <c r="M13" s="18">
        <v>0</v>
      </c>
      <c r="N13" s="18"/>
      <c r="O13" s="18">
        <f>IF($Q$1="ET",#REF!,0)</f>
        <v>0</v>
      </c>
      <c r="P13" s="18">
        <f t="shared" si="20"/>
        <v>0</v>
      </c>
      <c r="Q13" s="18">
        <f t="shared" si="21"/>
        <v>609819.73</v>
      </c>
      <c r="S13" s="17">
        <f t="shared" si="11"/>
        <v>1.3178090000000001E-3</v>
      </c>
    </row>
    <row r="14" spans="1:19" x14ac:dyDescent="0.25">
      <c r="A14" s="19">
        <f t="shared" si="12"/>
        <v>11</v>
      </c>
      <c r="B14" s="20">
        <v>43094</v>
      </c>
      <c r="C14" s="9" t="str">
        <f t="shared" si="0"/>
        <v>E</v>
      </c>
      <c r="D14" s="19" t="s">
        <v>5</v>
      </c>
      <c r="E14" s="21">
        <f t="shared" si="13"/>
        <v>609819.73</v>
      </c>
      <c r="F14" s="22">
        <f t="shared" si="2"/>
        <v>0.1</v>
      </c>
      <c r="G14" s="23">
        <f t="shared" si="14"/>
        <v>30</v>
      </c>
      <c r="H14" s="18">
        <f t="shared" si="15"/>
        <v>5012.2182767131098</v>
      </c>
      <c r="I14" s="18">
        <f t="shared" si="16"/>
        <v>5012.22</v>
      </c>
      <c r="J14" s="18">
        <f t="shared" si="17"/>
        <v>5012.22</v>
      </c>
      <c r="K14" s="18">
        <f t="shared" si="18"/>
        <v>41310.68</v>
      </c>
      <c r="L14" s="18">
        <f t="shared" si="19"/>
        <v>46322.9</v>
      </c>
      <c r="M14" s="18">
        <v>0</v>
      </c>
      <c r="N14" s="18"/>
      <c r="O14" s="18">
        <f>IF($Q$1="ET",#REF!,0)</f>
        <v>0</v>
      </c>
      <c r="P14" s="18">
        <f t="shared" si="20"/>
        <v>0</v>
      </c>
      <c r="Q14" s="18">
        <f t="shared" si="21"/>
        <v>568509.04999999993</v>
      </c>
      <c r="S14" s="17">
        <f t="shared" si="11"/>
        <v>-1.723287E-3</v>
      </c>
    </row>
    <row r="15" spans="1:19" x14ac:dyDescent="0.25">
      <c r="A15" s="19">
        <f t="shared" si="12"/>
        <v>12</v>
      </c>
      <c r="B15" s="20">
        <v>43125</v>
      </c>
      <c r="C15" s="9" t="str">
        <f t="shared" si="0"/>
        <v>E</v>
      </c>
      <c r="D15" s="19" t="s">
        <v>5</v>
      </c>
      <c r="E15" s="21">
        <f t="shared" si="13"/>
        <v>568509.04999999993</v>
      </c>
      <c r="F15" s="22">
        <f t="shared" si="2"/>
        <v>0.1</v>
      </c>
      <c r="G15" s="23">
        <f t="shared" si="14"/>
        <v>31</v>
      </c>
      <c r="H15" s="18">
        <f t="shared" si="15"/>
        <v>4828.4313041102605</v>
      </c>
      <c r="I15" s="18">
        <f t="shared" si="16"/>
        <v>4828.43</v>
      </c>
      <c r="J15" s="18">
        <f t="shared" si="17"/>
        <v>4828.43</v>
      </c>
      <c r="K15" s="18">
        <f t="shared" si="18"/>
        <v>41494.47</v>
      </c>
      <c r="L15" s="18">
        <f t="shared" si="19"/>
        <v>46322.9</v>
      </c>
      <c r="M15" s="18">
        <v>0</v>
      </c>
      <c r="N15" s="18"/>
      <c r="O15" s="18">
        <f>IF($Q$1="ET",#REF!,0)</f>
        <v>0</v>
      </c>
      <c r="P15" s="18">
        <f t="shared" si="20"/>
        <v>0</v>
      </c>
      <c r="Q15" s="18">
        <f t="shared" si="21"/>
        <v>527014.57999999996</v>
      </c>
      <c r="S15" s="17">
        <f t="shared" si="11"/>
        <v>1.30411E-3</v>
      </c>
    </row>
    <row r="16" spans="1:19" x14ac:dyDescent="0.25">
      <c r="A16" s="19">
        <f t="shared" si="12"/>
        <v>13</v>
      </c>
      <c r="B16" s="20">
        <v>43156</v>
      </c>
      <c r="C16" s="9" t="str">
        <f t="shared" si="0"/>
        <v>E</v>
      </c>
      <c r="D16" s="19" t="s">
        <v>5</v>
      </c>
      <c r="E16" s="21">
        <f t="shared" si="13"/>
        <v>527014.57999999996</v>
      </c>
      <c r="F16" s="22">
        <f t="shared" si="2"/>
        <v>0.1</v>
      </c>
      <c r="G16" s="23">
        <f t="shared" si="14"/>
        <v>31</v>
      </c>
      <c r="H16" s="18">
        <f t="shared" si="15"/>
        <v>4476.0155452058898</v>
      </c>
      <c r="I16" s="18">
        <f t="shared" si="16"/>
        <v>4476.0200000000004</v>
      </c>
      <c r="J16" s="18">
        <f t="shared" si="17"/>
        <v>4476.0200000000004</v>
      </c>
      <c r="K16" s="18">
        <f t="shared" si="18"/>
        <v>41846.880000000005</v>
      </c>
      <c r="L16" s="18">
        <f t="shared" si="19"/>
        <v>46322.9</v>
      </c>
      <c r="M16" s="18">
        <v>0</v>
      </c>
      <c r="N16" s="18"/>
      <c r="O16" s="18">
        <f>IF($Q$1="ET",#REF!,0)</f>
        <v>0</v>
      </c>
      <c r="P16" s="18">
        <f t="shared" si="20"/>
        <v>0</v>
      </c>
      <c r="Q16" s="18">
        <f t="shared" si="21"/>
        <v>485167.69999999995</v>
      </c>
      <c r="S16" s="17">
        <f t="shared" si="11"/>
        <v>-4.4547939999999998E-3</v>
      </c>
    </row>
    <row r="17" spans="1:19" x14ac:dyDescent="0.25">
      <c r="A17" s="19">
        <f t="shared" si="12"/>
        <v>14</v>
      </c>
      <c r="B17" s="20">
        <v>43184</v>
      </c>
      <c r="C17" s="9" t="str">
        <f t="shared" si="0"/>
        <v>E</v>
      </c>
      <c r="D17" s="19" t="s">
        <v>5</v>
      </c>
      <c r="E17" s="21">
        <f t="shared" si="13"/>
        <v>485167.69999999995</v>
      </c>
      <c r="F17" s="22">
        <f t="shared" si="2"/>
        <v>0.1</v>
      </c>
      <c r="G17" s="23">
        <f t="shared" si="14"/>
        <v>28</v>
      </c>
      <c r="H17" s="18">
        <f t="shared" si="15"/>
        <v>3721.8299561649037</v>
      </c>
      <c r="I17" s="18">
        <f t="shared" si="16"/>
        <v>3721.83</v>
      </c>
      <c r="J17" s="18">
        <f t="shared" si="17"/>
        <v>3721.83</v>
      </c>
      <c r="K17" s="18">
        <f t="shared" si="18"/>
        <v>42601.07</v>
      </c>
      <c r="L17" s="18">
        <f t="shared" si="19"/>
        <v>46322.9</v>
      </c>
      <c r="M17" s="18">
        <v>0</v>
      </c>
      <c r="N17" s="18"/>
      <c r="O17" s="18">
        <f>IF($Q$1="ET",#REF!,0)</f>
        <v>0</v>
      </c>
      <c r="P17" s="18">
        <f t="shared" si="20"/>
        <v>0</v>
      </c>
      <c r="Q17" s="18">
        <f t="shared" si="21"/>
        <v>442566.62999999995</v>
      </c>
      <c r="S17" s="17">
        <f t="shared" si="11"/>
        <v>-4.3835000000000003E-5</v>
      </c>
    </row>
    <row r="18" spans="1:19" x14ac:dyDescent="0.25">
      <c r="A18" s="19">
        <f t="shared" si="12"/>
        <v>15</v>
      </c>
      <c r="B18" s="20">
        <v>43215</v>
      </c>
      <c r="C18" s="9" t="str">
        <f t="shared" si="0"/>
        <v>E</v>
      </c>
      <c r="D18" s="19" t="s">
        <v>5</v>
      </c>
      <c r="E18" s="21">
        <f t="shared" si="13"/>
        <v>442566.62999999995</v>
      </c>
      <c r="F18" s="22">
        <f t="shared" si="2"/>
        <v>0.1</v>
      </c>
      <c r="G18" s="23">
        <f t="shared" si="14"/>
        <v>31</v>
      </c>
      <c r="H18" s="18">
        <f t="shared" si="15"/>
        <v>3758.7850328773293</v>
      </c>
      <c r="I18" s="18">
        <f t="shared" si="16"/>
        <v>3758.79</v>
      </c>
      <c r="J18" s="18">
        <f t="shared" si="17"/>
        <v>3758.79</v>
      </c>
      <c r="K18" s="18">
        <f t="shared" si="18"/>
        <v>42564.11</v>
      </c>
      <c r="L18" s="18">
        <f t="shared" si="19"/>
        <v>46322.9</v>
      </c>
      <c r="M18" s="18">
        <v>0</v>
      </c>
      <c r="N18" s="18"/>
      <c r="O18" s="18">
        <f>IF($Q$1="ET",#REF!,0)</f>
        <v>0</v>
      </c>
      <c r="P18" s="18">
        <f t="shared" si="20"/>
        <v>0</v>
      </c>
      <c r="Q18" s="18">
        <f t="shared" si="21"/>
        <v>400002.51999999996</v>
      </c>
      <c r="S18" s="17">
        <f t="shared" si="11"/>
        <v>-4.9671230000000004E-3</v>
      </c>
    </row>
    <row r="19" spans="1:19" x14ac:dyDescent="0.25">
      <c r="A19" s="19">
        <f t="shared" si="12"/>
        <v>16</v>
      </c>
      <c r="B19" s="20">
        <v>43245</v>
      </c>
      <c r="C19" s="9" t="str">
        <f t="shared" si="0"/>
        <v>E</v>
      </c>
      <c r="D19" s="19" t="s">
        <v>5</v>
      </c>
      <c r="E19" s="21">
        <f t="shared" si="13"/>
        <v>400002.51999999996</v>
      </c>
      <c r="F19" s="22">
        <f t="shared" si="2"/>
        <v>0.1</v>
      </c>
      <c r="G19" s="23">
        <f t="shared" si="14"/>
        <v>30</v>
      </c>
      <c r="H19" s="18">
        <f t="shared" si="15"/>
        <v>3287.6869780824795</v>
      </c>
      <c r="I19" s="18">
        <f t="shared" si="16"/>
        <v>3287.69</v>
      </c>
      <c r="J19" s="18">
        <f t="shared" si="17"/>
        <v>3287.69</v>
      </c>
      <c r="K19" s="18">
        <f t="shared" si="18"/>
        <v>43035.21</v>
      </c>
      <c r="L19" s="18">
        <f t="shared" si="19"/>
        <v>46322.9</v>
      </c>
      <c r="M19" s="18">
        <v>0</v>
      </c>
      <c r="N19" s="18"/>
      <c r="O19" s="18">
        <f>IF($Q$1="ET",#REF!,0)</f>
        <v>0</v>
      </c>
      <c r="P19" s="18">
        <f t="shared" si="20"/>
        <v>0</v>
      </c>
      <c r="Q19" s="18">
        <f t="shared" si="21"/>
        <v>356967.30999999994</v>
      </c>
      <c r="S19" s="17">
        <f t="shared" si="11"/>
        <v>-3.0219180000000002E-3</v>
      </c>
    </row>
    <row r="20" spans="1:19" x14ac:dyDescent="0.25">
      <c r="A20" s="19">
        <f t="shared" si="12"/>
        <v>17</v>
      </c>
      <c r="B20" s="20">
        <v>43276</v>
      </c>
      <c r="C20" s="9" t="str">
        <f t="shared" si="0"/>
        <v>E</v>
      </c>
      <c r="D20" s="19" t="s">
        <v>5</v>
      </c>
      <c r="E20" s="21">
        <f t="shared" si="13"/>
        <v>356967.30999999994</v>
      </c>
      <c r="F20" s="22">
        <f t="shared" si="2"/>
        <v>0.1</v>
      </c>
      <c r="G20" s="23">
        <f t="shared" si="14"/>
        <v>31</v>
      </c>
      <c r="H20" s="18">
        <f t="shared" si="15"/>
        <v>3031.7741315066573</v>
      </c>
      <c r="I20" s="18">
        <f t="shared" si="16"/>
        <v>3031.77</v>
      </c>
      <c r="J20" s="18">
        <f t="shared" si="17"/>
        <v>3031.77</v>
      </c>
      <c r="K20" s="18">
        <f t="shared" si="18"/>
        <v>43291.130000000005</v>
      </c>
      <c r="L20" s="18">
        <f t="shared" si="19"/>
        <v>46322.9</v>
      </c>
      <c r="M20" s="18">
        <v>0</v>
      </c>
      <c r="N20" s="18"/>
      <c r="O20" s="18">
        <f>IF($Q$1="ET",#REF!,0)</f>
        <v>0</v>
      </c>
      <c r="P20" s="18">
        <f t="shared" si="20"/>
        <v>0</v>
      </c>
      <c r="Q20" s="18">
        <f t="shared" si="21"/>
        <v>313676.17999999993</v>
      </c>
      <c r="S20" s="17">
        <f t="shared" si="11"/>
        <v>4.1315070000000004E-3</v>
      </c>
    </row>
    <row r="21" spans="1:19" x14ac:dyDescent="0.25">
      <c r="A21" s="19">
        <f t="shared" si="12"/>
        <v>18</v>
      </c>
      <c r="B21" s="20">
        <v>43306</v>
      </c>
      <c r="C21" s="9" t="str">
        <f t="shared" si="0"/>
        <v>E</v>
      </c>
      <c r="D21" s="19" t="s">
        <v>5</v>
      </c>
      <c r="E21" s="21">
        <f t="shared" si="13"/>
        <v>313676.17999999993</v>
      </c>
      <c r="F21" s="22">
        <f t="shared" si="2"/>
        <v>0.1</v>
      </c>
      <c r="G21" s="23">
        <f t="shared" si="14"/>
        <v>30</v>
      </c>
      <c r="H21" s="18">
        <f t="shared" si="15"/>
        <v>2578.1645150686431</v>
      </c>
      <c r="I21" s="18">
        <f t="shared" si="16"/>
        <v>2578.16</v>
      </c>
      <c r="J21" s="18">
        <f t="shared" si="17"/>
        <v>2578.16</v>
      </c>
      <c r="K21" s="18">
        <f t="shared" si="18"/>
        <v>43744.740000000005</v>
      </c>
      <c r="L21" s="18">
        <f t="shared" si="19"/>
        <v>46322.9</v>
      </c>
      <c r="M21" s="18">
        <v>0</v>
      </c>
      <c r="N21" s="18"/>
      <c r="O21" s="18">
        <f>IF($Q$1="ET",#REF!,0)</f>
        <v>0</v>
      </c>
      <c r="P21" s="18">
        <f t="shared" si="20"/>
        <v>0</v>
      </c>
      <c r="Q21" s="18">
        <f t="shared" si="21"/>
        <v>269931.43999999994</v>
      </c>
      <c r="S21" s="17">
        <f t="shared" si="11"/>
        <v>4.515069E-3</v>
      </c>
    </row>
    <row r="22" spans="1:19" x14ac:dyDescent="0.25">
      <c r="A22" s="19">
        <f t="shared" si="12"/>
        <v>19</v>
      </c>
      <c r="B22" s="20">
        <v>43337</v>
      </c>
      <c r="C22" s="9" t="str">
        <f t="shared" si="0"/>
        <v>E</v>
      </c>
      <c r="D22" s="19" t="s">
        <v>5</v>
      </c>
      <c r="E22" s="21">
        <f t="shared" si="13"/>
        <v>269931.43999999994</v>
      </c>
      <c r="F22" s="22">
        <f t="shared" si="2"/>
        <v>0.1</v>
      </c>
      <c r="G22" s="23">
        <f t="shared" si="14"/>
        <v>31</v>
      </c>
      <c r="H22" s="18">
        <f t="shared" si="15"/>
        <v>2292.5729095895476</v>
      </c>
      <c r="I22" s="18">
        <f t="shared" si="16"/>
        <v>2292.5700000000002</v>
      </c>
      <c r="J22" s="18">
        <f t="shared" si="17"/>
        <v>2292.5700000000002</v>
      </c>
      <c r="K22" s="18">
        <f t="shared" si="18"/>
        <v>44030.33</v>
      </c>
      <c r="L22" s="18">
        <f t="shared" si="19"/>
        <v>46322.9</v>
      </c>
      <c r="M22" s="18">
        <v>0</v>
      </c>
      <c r="N22" s="18"/>
      <c r="O22" s="18">
        <f>IF($Q$1="ET",#REF!,0)</f>
        <v>0</v>
      </c>
      <c r="P22" s="18">
        <f t="shared" si="20"/>
        <v>0</v>
      </c>
      <c r="Q22" s="18">
        <f t="shared" si="21"/>
        <v>225901.10999999993</v>
      </c>
      <c r="S22" s="17">
        <f t="shared" si="11"/>
        <v>2.9095900000000001E-3</v>
      </c>
    </row>
    <row r="23" spans="1:19" x14ac:dyDescent="0.25">
      <c r="A23" s="19">
        <f t="shared" si="12"/>
        <v>20</v>
      </c>
      <c r="B23" s="20">
        <v>43368</v>
      </c>
      <c r="C23" s="9" t="str">
        <f t="shared" si="0"/>
        <v>E</v>
      </c>
      <c r="D23" s="19" t="s">
        <v>5</v>
      </c>
      <c r="E23" s="21">
        <f t="shared" si="13"/>
        <v>225901.10999999993</v>
      </c>
      <c r="F23" s="22">
        <f t="shared" si="2"/>
        <v>0.1</v>
      </c>
      <c r="G23" s="23">
        <f t="shared" si="14"/>
        <v>31</v>
      </c>
      <c r="H23" s="18">
        <f t="shared" si="15"/>
        <v>1918.615076713287</v>
      </c>
      <c r="I23" s="18">
        <f t="shared" si="16"/>
        <v>1918.62</v>
      </c>
      <c r="J23" s="18">
        <f t="shared" si="17"/>
        <v>1918.62</v>
      </c>
      <c r="K23" s="18">
        <f t="shared" si="18"/>
        <v>44404.28</v>
      </c>
      <c r="L23" s="18">
        <f t="shared" si="19"/>
        <v>46322.9</v>
      </c>
      <c r="M23" s="18">
        <v>0</v>
      </c>
      <c r="N23" s="18"/>
      <c r="O23" s="18">
        <f>IF($Q$1="ET",#REF!,0)</f>
        <v>0</v>
      </c>
      <c r="P23" s="18">
        <f t="shared" si="20"/>
        <v>0</v>
      </c>
      <c r="Q23" s="18">
        <f t="shared" si="21"/>
        <v>181496.82999999993</v>
      </c>
      <c r="S23" s="17">
        <f t="shared" si="11"/>
        <v>-4.9232870000000001E-3</v>
      </c>
    </row>
    <row r="24" spans="1:19" x14ac:dyDescent="0.25">
      <c r="A24" s="19">
        <f t="shared" si="12"/>
        <v>21</v>
      </c>
      <c r="B24" s="20">
        <v>43398</v>
      </c>
      <c r="C24" s="9" t="str">
        <f t="shared" si="0"/>
        <v>E</v>
      </c>
      <c r="D24" s="19" t="s">
        <v>5</v>
      </c>
      <c r="E24" s="21">
        <f t="shared" si="13"/>
        <v>181496.82999999993</v>
      </c>
      <c r="F24" s="22">
        <f t="shared" si="2"/>
        <v>0.1</v>
      </c>
      <c r="G24" s="23">
        <f t="shared" si="14"/>
        <v>30</v>
      </c>
      <c r="H24" s="18">
        <f t="shared" si="15"/>
        <v>1491.7498438362868</v>
      </c>
      <c r="I24" s="18">
        <f t="shared" si="16"/>
        <v>1491.75</v>
      </c>
      <c r="J24" s="18">
        <f t="shared" si="17"/>
        <v>1491.75</v>
      </c>
      <c r="K24" s="18">
        <f t="shared" si="18"/>
        <v>44831.15</v>
      </c>
      <c r="L24" s="18">
        <f t="shared" si="19"/>
        <v>46322.9</v>
      </c>
      <c r="M24" s="18">
        <v>0</v>
      </c>
      <c r="N24" s="18"/>
      <c r="O24" s="18">
        <f>IF($Q$1="ET",#REF!,0)</f>
        <v>0</v>
      </c>
      <c r="P24" s="18">
        <f t="shared" si="20"/>
        <v>0</v>
      </c>
      <c r="Q24" s="18">
        <f t="shared" si="21"/>
        <v>136665.67999999993</v>
      </c>
      <c r="S24" s="17">
        <f t="shared" si="11"/>
        <v>-1.56164E-4</v>
      </c>
    </row>
    <row r="25" spans="1:19" x14ac:dyDescent="0.25">
      <c r="A25" s="19">
        <f t="shared" si="12"/>
        <v>22</v>
      </c>
      <c r="B25" s="20">
        <v>43429</v>
      </c>
      <c r="C25" s="9" t="str">
        <f t="shared" si="0"/>
        <v>E</v>
      </c>
      <c r="D25" s="19" t="s">
        <v>5</v>
      </c>
      <c r="E25" s="21">
        <f t="shared" si="13"/>
        <v>136665.67999999993</v>
      </c>
      <c r="F25" s="22">
        <f t="shared" si="2"/>
        <v>0.1</v>
      </c>
      <c r="G25" s="23">
        <f t="shared" si="14"/>
        <v>31</v>
      </c>
      <c r="H25" s="18">
        <f t="shared" si="15"/>
        <v>1160.7220575346298</v>
      </c>
      <c r="I25" s="18">
        <f t="shared" si="16"/>
        <v>1160.72</v>
      </c>
      <c r="J25" s="18">
        <f t="shared" si="17"/>
        <v>1160.72</v>
      </c>
      <c r="K25" s="18">
        <f t="shared" si="18"/>
        <v>45162.18</v>
      </c>
      <c r="L25" s="18">
        <f t="shared" si="19"/>
        <v>46322.9</v>
      </c>
      <c r="M25" s="18">
        <v>0</v>
      </c>
      <c r="N25" s="18"/>
      <c r="O25" s="18">
        <f>IF($Q$1="ET",#REF!,0)</f>
        <v>0</v>
      </c>
      <c r="P25" s="18">
        <f t="shared" si="20"/>
        <v>0</v>
      </c>
      <c r="Q25" s="18">
        <f t="shared" si="21"/>
        <v>91503.499999999942</v>
      </c>
      <c r="S25" s="17">
        <f t="shared" si="11"/>
        <v>2.0575350000000001E-3</v>
      </c>
    </row>
    <row r="26" spans="1:19" x14ac:dyDescent="0.25">
      <c r="A26" s="19">
        <f t="shared" si="12"/>
        <v>23</v>
      </c>
      <c r="B26" s="20">
        <v>43459</v>
      </c>
      <c r="C26" s="9" t="str">
        <f t="shared" si="0"/>
        <v>E</v>
      </c>
      <c r="D26" s="19" t="s">
        <v>5</v>
      </c>
      <c r="E26" s="21">
        <f t="shared" si="13"/>
        <v>91503.499999999942</v>
      </c>
      <c r="F26" s="22">
        <f t="shared" si="2"/>
        <v>0.1</v>
      </c>
      <c r="G26" s="23">
        <f t="shared" si="14"/>
        <v>30</v>
      </c>
      <c r="H26" s="18">
        <f t="shared" si="15"/>
        <v>752.08561917883503</v>
      </c>
      <c r="I26" s="18">
        <f t="shared" si="16"/>
        <v>752.09</v>
      </c>
      <c r="J26" s="18">
        <f t="shared" si="17"/>
        <v>752.09</v>
      </c>
      <c r="K26" s="18">
        <f t="shared" si="18"/>
        <v>45570.810000000005</v>
      </c>
      <c r="L26" s="18">
        <f t="shared" si="19"/>
        <v>46322.9</v>
      </c>
      <c r="M26" s="18">
        <v>0</v>
      </c>
      <c r="N26" s="18"/>
      <c r="O26" s="18">
        <f>IF($Q$1="ET",#REF!,0)</f>
        <v>0</v>
      </c>
      <c r="P26" s="18">
        <f t="shared" si="20"/>
        <v>0</v>
      </c>
      <c r="Q26" s="18">
        <f t="shared" si="21"/>
        <v>45932.689999999937</v>
      </c>
      <c r="S26" s="17">
        <f t="shared" si="11"/>
        <v>-4.380821E-3</v>
      </c>
    </row>
    <row r="27" spans="1:19" x14ac:dyDescent="0.25">
      <c r="A27" s="19">
        <f t="shared" si="12"/>
        <v>24</v>
      </c>
      <c r="B27" s="20">
        <v>43490</v>
      </c>
      <c r="C27" s="9" t="str">
        <f t="shared" si="0"/>
        <v>E</v>
      </c>
      <c r="D27" s="19" t="s">
        <v>5</v>
      </c>
      <c r="E27" s="21">
        <f t="shared" si="13"/>
        <v>45932.689999999937</v>
      </c>
      <c r="F27" s="22">
        <f t="shared" si="2"/>
        <v>0.1</v>
      </c>
      <c r="G27" s="23">
        <f t="shared" si="14"/>
        <v>31</v>
      </c>
      <c r="H27" s="18">
        <f t="shared" si="15"/>
        <v>390.10887671324605</v>
      </c>
      <c r="I27" s="18">
        <f t="shared" si="16"/>
        <v>390.11</v>
      </c>
      <c r="J27" s="18">
        <f>I27+P26</f>
        <v>390.11</v>
      </c>
      <c r="K27" s="18">
        <f>Q26</f>
        <v>45932.689999999937</v>
      </c>
      <c r="L27" s="18">
        <f>K27+J27</f>
        <v>46322.799999999937</v>
      </c>
      <c r="M27" s="18">
        <v>0</v>
      </c>
      <c r="N27" s="18"/>
      <c r="O27" s="18">
        <f>IF($Q$1="ET",#REF!,0)</f>
        <v>0</v>
      </c>
      <c r="P27" s="18">
        <f t="shared" si="20"/>
        <v>0</v>
      </c>
      <c r="Q27" s="18">
        <f t="shared" si="21"/>
        <v>0</v>
      </c>
      <c r="S27" s="17">
        <f t="shared" si="11"/>
        <v>-1.1232869999999999E-3</v>
      </c>
    </row>
    <row r="28" spans="1:19" x14ac:dyDescent="0.25">
      <c r="A28" s="19">
        <f t="shared" si="12"/>
        <v>25</v>
      </c>
      <c r="B28" s="20">
        <v>43521</v>
      </c>
      <c r="C28" s="9" t="str">
        <f t="shared" si="0"/>
        <v>E</v>
      </c>
      <c r="D28" s="19" t="s">
        <v>5</v>
      </c>
      <c r="E28" s="21">
        <f t="shared" ref="E28:E30" si="22">Q27</f>
        <v>0</v>
      </c>
      <c r="F28" s="22">
        <f t="shared" si="2"/>
        <v>0.1</v>
      </c>
      <c r="G28" s="23">
        <f t="shared" ref="G28:G30" si="23">IF($F$1="PD",(360*(YEAR(B28)-YEAR(B27)))+(30*(MONTH(B28)-MONTH(B27)))+(DAY(B28)-DAY(B27)),B28-B27)</f>
        <v>31</v>
      </c>
      <c r="H28" s="18">
        <f t="shared" ref="H28:H30" si="24">(E28*F27*G28/365)+S27</f>
        <v>-1.1232869999999999E-3</v>
      </c>
      <c r="I28" s="18">
        <f t="shared" ref="I28:I30" si="25">ROUND(H28,2)</f>
        <v>0</v>
      </c>
      <c r="J28" s="18">
        <f t="shared" ref="J28:J30" si="26">I28+P27</f>
        <v>0</v>
      </c>
      <c r="K28" s="18">
        <f t="shared" ref="K28:K30" si="27">Q27</f>
        <v>0</v>
      </c>
      <c r="L28" s="18">
        <f t="shared" ref="L28:L30" si="28">K28+J28</f>
        <v>0</v>
      </c>
      <c r="M28" s="18">
        <v>0</v>
      </c>
      <c r="N28" s="18"/>
      <c r="O28" s="18">
        <f>IF($Q$1="ET",#REF!,0)</f>
        <v>0</v>
      </c>
      <c r="P28" s="18">
        <f t="shared" ref="P28:P30" si="29">P27+I28-J28</f>
        <v>0</v>
      </c>
      <c r="Q28" s="18">
        <f t="shared" ref="Q28:Q30" si="30">Q27-K28+M28-N28</f>
        <v>0</v>
      </c>
      <c r="S28" s="17"/>
    </row>
    <row r="29" spans="1:19" x14ac:dyDescent="0.25">
      <c r="A29" s="19">
        <f t="shared" si="12"/>
        <v>26</v>
      </c>
      <c r="B29" s="20">
        <v>43549</v>
      </c>
      <c r="C29" s="9" t="str">
        <f t="shared" si="0"/>
        <v>E</v>
      </c>
      <c r="D29" s="19" t="s">
        <v>5</v>
      </c>
      <c r="E29" s="21">
        <f t="shared" si="22"/>
        <v>0</v>
      </c>
      <c r="F29" s="22">
        <f t="shared" si="2"/>
        <v>0.1</v>
      </c>
      <c r="G29" s="23">
        <f t="shared" si="23"/>
        <v>28</v>
      </c>
      <c r="H29" s="18">
        <f t="shared" si="24"/>
        <v>0</v>
      </c>
      <c r="I29" s="18">
        <f t="shared" si="25"/>
        <v>0</v>
      </c>
      <c r="J29" s="18">
        <f t="shared" si="26"/>
        <v>0</v>
      </c>
      <c r="K29" s="18">
        <f t="shared" si="27"/>
        <v>0</v>
      </c>
      <c r="L29" s="18">
        <f t="shared" si="28"/>
        <v>0</v>
      </c>
      <c r="M29" s="18">
        <v>0</v>
      </c>
      <c r="N29" s="18"/>
      <c r="O29" s="18">
        <f>IF($Q$1="ET",#REF!,0)</f>
        <v>0</v>
      </c>
      <c r="P29" s="18">
        <f t="shared" si="29"/>
        <v>0</v>
      </c>
      <c r="Q29" s="18">
        <f t="shared" si="30"/>
        <v>0</v>
      </c>
      <c r="S29" s="17"/>
    </row>
    <row r="30" spans="1:19" x14ac:dyDescent="0.25">
      <c r="A30" s="19">
        <f t="shared" si="12"/>
        <v>27</v>
      </c>
      <c r="B30" s="20">
        <v>43580</v>
      </c>
      <c r="C30" s="9" t="str">
        <f t="shared" si="0"/>
        <v>E</v>
      </c>
      <c r="D30" s="19" t="s">
        <v>5</v>
      </c>
      <c r="E30" s="21">
        <f t="shared" si="22"/>
        <v>0</v>
      </c>
      <c r="F30" s="22">
        <f t="shared" si="2"/>
        <v>0.1</v>
      </c>
      <c r="G30" s="23">
        <f t="shared" si="23"/>
        <v>31</v>
      </c>
      <c r="H30" s="18">
        <f t="shared" si="24"/>
        <v>0</v>
      </c>
      <c r="I30" s="18">
        <f t="shared" si="25"/>
        <v>0</v>
      </c>
      <c r="J30" s="18">
        <f t="shared" si="26"/>
        <v>0</v>
      </c>
      <c r="K30" s="18">
        <f t="shared" si="27"/>
        <v>0</v>
      </c>
      <c r="L30" s="18">
        <f t="shared" si="28"/>
        <v>0</v>
      </c>
      <c r="M30" s="18">
        <v>0</v>
      </c>
      <c r="N30" s="18"/>
      <c r="O30" s="18">
        <f>IF($Q$1="ET",#REF!,0)</f>
        <v>0</v>
      </c>
      <c r="P30" s="18">
        <f t="shared" si="29"/>
        <v>0</v>
      </c>
      <c r="Q30" s="18">
        <f t="shared" si="30"/>
        <v>0</v>
      </c>
      <c r="S30" s="17"/>
    </row>
    <row r="31" spans="1:19" x14ac:dyDescent="0.25">
      <c r="A31" s="14"/>
      <c r="B31" s="14"/>
      <c r="C31" s="14"/>
      <c r="D31" s="14"/>
      <c r="E31" s="14"/>
      <c r="F31" s="14"/>
      <c r="G31" s="14"/>
      <c r="H31" s="15">
        <f>SUM(H3:H30)</f>
        <v>111749.49003562632</v>
      </c>
      <c r="I31" s="15"/>
      <c r="J31" s="15">
        <f>SUM(J3:J30)</f>
        <v>111749.50000000001</v>
      </c>
      <c r="K31" s="15">
        <f>SUM(K3:K30)</f>
        <v>1000000</v>
      </c>
      <c r="L31" s="15">
        <f>SUM(L3:L30)</f>
        <v>1111749.5000000005</v>
      </c>
      <c r="M31" s="14"/>
      <c r="N31" s="14"/>
      <c r="O31" s="15">
        <f>SUM(O3:O27)</f>
        <v>0</v>
      </c>
      <c r="P31" s="14"/>
      <c r="Q31" s="14"/>
    </row>
    <row r="34" spans="12:12" x14ac:dyDescent="0.25">
      <c r="L34" s="5"/>
    </row>
  </sheetData>
  <dataValidations count="2">
    <dataValidation type="list" allowBlank="1" showInputMessage="1" showErrorMessage="1" sqref="Q1">
      <formula1>"DD, PS, FI, ET, NI"</formula1>
    </dataValidation>
    <dataValidation type="list" allowBlank="1" showInputMessage="1" showErrorMessage="1" sqref="F1">
      <formula1>"PD,AD"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pane ySplit="2" topLeftCell="A3" activePane="bottomLeft" state="frozen"/>
      <selection pane="bottomLeft" activeCell="B29" sqref="B29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10.140625" style="1" customWidth="1"/>
    <col min="4" max="4" width="4.42578125" style="1" bestFit="1" customWidth="1"/>
    <col min="5" max="5" width="13.7109375" style="1" bestFit="1" customWidth="1"/>
    <col min="6" max="6" width="7.140625" style="1" bestFit="1" customWidth="1"/>
    <col min="7" max="7" width="5.140625" style="1" bestFit="1" customWidth="1"/>
    <col min="8" max="8" width="18" style="1" bestFit="1" customWidth="1"/>
    <col min="9" max="9" width="16.140625" style="1" bestFit="1" customWidth="1"/>
    <col min="10" max="10" width="13.28515625" style="1" bestFit="1" customWidth="1"/>
    <col min="11" max="11" width="13.42578125" style="1" bestFit="1" customWidth="1"/>
    <col min="12" max="12" width="13.28515625" style="1" bestFit="1" customWidth="1"/>
    <col min="13" max="13" width="13.5703125" style="1" bestFit="1" customWidth="1"/>
    <col min="14" max="14" width="11" style="1" bestFit="1" customWidth="1"/>
    <col min="15" max="15" width="11" style="1" customWidth="1"/>
    <col min="16" max="16" width="11.140625" style="1" bestFit="1" customWidth="1"/>
    <col min="17" max="17" width="12.5703125" style="1" bestFit="1" customWidth="1"/>
    <col min="18" max="18" width="2.85546875" style="1" customWidth="1"/>
    <col min="19" max="19" width="10.7109375" style="1" bestFit="1" customWidth="1"/>
    <col min="20" max="16384" width="9.140625" style="1"/>
  </cols>
  <sheetData>
    <row r="1" spans="1:19" x14ac:dyDescent="0.25">
      <c r="E1" s="1" t="s">
        <v>19</v>
      </c>
      <c r="F1" s="16" t="s">
        <v>24</v>
      </c>
      <c r="H1" s="1" t="s">
        <v>17</v>
      </c>
      <c r="K1" s="18"/>
      <c r="L1" s="3">
        <v>40740.74</v>
      </c>
      <c r="M1" s="5">
        <f>IF(C31="P",L1-K31,IF(C31="E",L1-L31,0))</f>
        <v>-2.000000023690518E-2</v>
      </c>
      <c r="O1" s="3" t="s">
        <v>20</v>
      </c>
      <c r="P1" s="3">
        <v>10000</v>
      </c>
      <c r="Q1" s="16" t="s">
        <v>21</v>
      </c>
    </row>
    <row r="2" spans="1:19" s="2" customFormat="1" x14ac:dyDescent="0.25">
      <c r="A2" s="6" t="s">
        <v>3</v>
      </c>
      <c r="B2" s="7" t="s">
        <v>0</v>
      </c>
      <c r="C2" s="7" t="s">
        <v>27</v>
      </c>
      <c r="D2" s="7" t="s">
        <v>7</v>
      </c>
      <c r="E2" s="7" t="s">
        <v>13</v>
      </c>
      <c r="F2" s="7" t="s">
        <v>2</v>
      </c>
      <c r="G2" s="7" t="s">
        <v>1</v>
      </c>
      <c r="H2" s="7" t="s">
        <v>14</v>
      </c>
      <c r="I2" s="7" t="s">
        <v>25</v>
      </c>
      <c r="J2" s="7" t="s">
        <v>15</v>
      </c>
      <c r="K2" s="7" t="s">
        <v>10</v>
      </c>
      <c r="L2" s="7" t="s">
        <v>9</v>
      </c>
      <c r="M2" s="7" t="s">
        <v>8</v>
      </c>
      <c r="N2" s="7" t="s">
        <v>18</v>
      </c>
      <c r="O2" s="7" t="s">
        <v>22</v>
      </c>
      <c r="P2" s="7" t="s">
        <v>16</v>
      </c>
      <c r="Q2" s="7" t="s">
        <v>4</v>
      </c>
      <c r="S2" s="2" t="s">
        <v>26</v>
      </c>
    </row>
    <row r="3" spans="1:19" x14ac:dyDescent="0.25">
      <c r="A3" s="8">
        <v>0</v>
      </c>
      <c r="B3" s="9">
        <v>42745</v>
      </c>
      <c r="C3" s="9" t="s">
        <v>28</v>
      </c>
      <c r="D3" s="8" t="s">
        <v>11</v>
      </c>
      <c r="E3" s="10">
        <v>0</v>
      </c>
      <c r="F3" s="11">
        <v>0.1</v>
      </c>
      <c r="G3" s="12">
        <v>0</v>
      </c>
      <c r="H3" s="13">
        <v>0</v>
      </c>
      <c r="I3" s="13"/>
      <c r="J3" s="13">
        <v>0</v>
      </c>
      <c r="K3" s="13">
        <v>0</v>
      </c>
      <c r="L3" s="13">
        <f>IF(D3&lt;&gt;"Y",0,IF(A3=24,(E3+J3),#REF!))</f>
        <v>0</v>
      </c>
      <c r="M3" s="13">
        <v>1100000</v>
      </c>
      <c r="N3" s="13">
        <v>100000</v>
      </c>
      <c r="O3" s="13">
        <v>0</v>
      </c>
      <c r="P3" s="13">
        <v>0</v>
      </c>
      <c r="Q3" s="13">
        <f>IF(Q1="PS",M3-N3+P1,M3-N3)</f>
        <v>1000000</v>
      </c>
    </row>
    <row r="4" spans="1:19" x14ac:dyDescent="0.25">
      <c r="A4" s="24"/>
      <c r="B4" s="25">
        <v>42776</v>
      </c>
      <c r="C4" s="25" t="str">
        <f>C3</f>
        <v>P</v>
      </c>
      <c r="D4" s="24" t="s">
        <v>11</v>
      </c>
      <c r="E4" s="26">
        <f>Q3</f>
        <v>1000000</v>
      </c>
      <c r="F4" s="27">
        <f t="shared" ref="F4:F31" si="0">F3</f>
        <v>0.1</v>
      </c>
      <c r="G4" s="28">
        <f t="shared" ref="G4:G31" si="1">IF($F$1="PD",(360*(YEAR(B4)-YEAR(B3)))+(30*(MONTH(B4)-MONTH(B3)))+(DAY(B4)-DAY(B3)),B4-B3)</f>
        <v>31</v>
      </c>
      <c r="H4" s="29">
        <f t="shared" ref="H4:H31" si="2">(E4*F3*G4/365)+S3</f>
        <v>8493.1506849315065</v>
      </c>
      <c r="I4" s="29">
        <f t="shared" ref="I4:I5" si="3">ROUND(H4,2)</f>
        <v>8493.15</v>
      </c>
      <c r="J4" s="29">
        <f>IF(D4="N",0,IF(C4="E",IF(L4&gt;=(P3+I4),(P3+I4),L4),P3+I4))</f>
        <v>0</v>
      </c>
      <c r="K4" s="29">
        <f>IF(D4="N",0,IF(C4="I",0,IF(C4="P",$L$1,L4-J4)))</f>
        <v>0</v>
      </c>
      <c r="L4" s="29">
        <f>IF(D4="N",0,IF(C4="I",J4,IF(C4="P",(J4+K4),$L$1)))</f>
        <v>0</v>
      </c>
      <c r="M4" s="29">
        <v>100000</v>
      </c>
      <c r="N4" s="29"/>
      <c r="O4" s="29">
        <f>IF(OR($Q$1="NI",$Q$1="ET"),#REF!,0)</f>
        <v>0</v>
      </c>
      <c r="P4" s="29">
        <f>P3+I4-J4</f>
        <v>8493.15</v>
      </c>
      <c r="Q4" s="29">
        <f>Q3-K4+M4-N4</f>
        <v>1100000</v>
      </c>
    </row>
    <row r="5" spans="1:19" x14ac:dyDescent="0.25">
      <c r="A5" s="19">
        <v>1</v>
      </c>
      <c r="B5" s="20">
        <v>42791</v>
      </c>
      <c r="C5" s="9" t="str">
        <f t="shared" ref="C5:C31" si="4">C4</f>
        <v>P</v>
      </c>
      <c r="D5" s="19" t="s">
        <v>5</v>
      </c>
      <c r="E5" s="21">
        <f>Q4</f>
        <v>1100000</v>
      </c>
      <c r="F5" s="22">
        <f t="shared" si="0"/>
        <v>0.1</v>
      </c>
      <c r="G5" s="23">
        <f t="shared" si="1"/>
        <v>15</v>
      </c>
      <c r="H5" s="18">
        <f t="shared" si="2"/>
        <v>4520.5479452054797</v>
      </c>
      <c r="I5" s="18">
        <f t="shared" si="3"/>
        <v>4520.55</v>
      </c>
      <c r="J5" s="18">
        <f t="shared" ref="J5:J30" si="5">IF(D5="N",0,IF(C5="E",IF(L5&gt;=(P4+I5),(P4+I5),L5),P4+I5))</f>
        <v>13013.7</v>
      </c>
      <c r="K5" s="18">
        <f>IF(D5="N",0,IF(C5="I",0,IF(C5="P",$L$1,L5-J5)))</f>
        <v>40740.74</v>
      </c>
      <c r="L5" s="18">
        <f t="shared" ref="L5:L30" si="6">IF(D5="N",0,IF(C5="I",J5,IF(C5="P",(J5+K5),$L$1)))</f>
        <v>53754.44</v>
      </c>
      <c r="M5" s="18">
        <v>0</v>
      </c>
      <c r="N5" s="18"/>
      <c r="O5" s="18">
        <f>IF(OR($Q$1="NI",$Q$1="ET"),#REF!,0)</f>
        <v>0</v>
      </c>
      <c r="P5" s="18">
        <f>P4+I5-J5</f>
        <v>0</v>
      </c>
      <c r="Q5" s="18">
        <f t="shared" ref="Q5:Q31" si="7">Q4-K5+M5-N5</f>
        <v>1059259.26</v>
      </c>
      <c r="S5" s="17">
        <f t="shared" ref="S5:S31" si="8">ROUND(H5-I5,9)</f>
        <v>-2.0547949999999999E-3</v>
      </c>
    </row>
    <row r="6" spans="1:19" x14ac:dyDescent="0.25">
      <c r="A6" s="19">
        <f t="shared" ref="A6:A31" si="9">A5+1</f>
        <v>2</v>
      </c>
      <c r="B6" s="20">
        <v>42819</v>
      </c>
      <c r="C6" s="9" t="str">
        <f t="shared" si="4"/>
        <v>P</v>
      </c>
      <c r="D6" s="19" t="s">
        <v>5</v>
      </c>
      <c r="E6" s="21">
        <f t="shared" ref="E6:E27" si="10">Q5</f>
        <v>1059259.26</v>
      </c>
      <c r="F6" s="22">
        <f t="shared" si="0"/>
        <v>0.1</v>
      </c>
      <c r="G6" s="23">
        <f t="shared" si="1"/>
        <v>28</v>
      </c>
      <c r="H6" s="18">
        <f t="shared" si="2"/>
        <v>8125.8224054789735</v>
      </c>
      <c r="I6" s="18">
        <f t="shared" ref="I6:I27" si="11">ROUND(H6,2)</f>
        <v>8125.82</v>
      </c>
      <c r="J6" s="18">
        <f t="shared" si="5"/>
        <v>8125.82</v>
      </c>
      <c r="K6" s="18">
        <f t="shared" ref="K6:K28" si="12">IF(D6="N",0,IF(C6="I",0,IF(C6="P",$L$1,L6-J6)))</f>
        <v>40740.74</v>
      </c>
      <c r="L6" s="18">
        <f t="shared" si="6"/>
        <v>48866.559999999998</v>
      </c>
      <c r="M6" s="18">
        <v>0</v>
      </c>
      <c r="N6" s="18"/>
      <c r="O6" s="18">
        <f>IF(OR($Q$1="NI",$Q$1="ET"),#REF!,0)</f>
        <v>0</v>
      </c>
      <c r="P6" s="18">
        <f t="shared" ref="P6:P31" si="13">P5+I6-J6</f>
        <v>0</v>
      </c>
      <c r="Q6" s="18">
        <f t="shared" si="7"/>
        <v>1018518.52</v>
      </c>
      <c r="S6" s="17">
        <f t="shared" si="8"/>
        <v>2.4054789999999999E-3</v>
      </c>
    </row>
    <row r="7" spans="1:19" x14ac:dyDescent="0.25">
      <c r="A7" s="19">
        <f t="shared" si="9"/>
        <v>3</v>
      </c>
      <c r="B7" s="20">
        <v>42850</v>
      </c>
      <c r="C7" s="9" t="str">
        <f t="shared" si="4"/>
        <v>P</v>
      </c>
      <c r="D7" s="19" t="s">
        <v>5</v>
      </c>
      <c r="E7" s="21">
        <f t="shared" si="10"/>
        <v>1018518.52</v>
      </c>
      <c r="F7" s="22">
        <f t="shared" si="0"/>
        <v>0.1</v>
      </c>
      <c r="G7" s="23">
        <f t="shared" si="1"/>
        <v>31</v>
      </c>
      <c r="H7" s="18">
        <f t="shared" si="2"/>
        <v>8650.4336712324257</v>
      </c>
      <c r="I7" s="18">
        <f t="shared" si="11"/>
        <v>8650.43</v>
      </c>
      <c r="J7" s="18">
        <f t="shared" si="5"/>
        <v>8650.43</v>
      </c>
      <c r="K7" s="18">
        <f t="shared" si="12"/>
        <v>40740.74</v>
      </c>
      <c r="L7" s="18">
        <f t="shared" si="6"/>
        <v>49391.17</v>
      </c>
      <c r="M7" s="18">
        <v>0</v>
      </c>
      <c r="N7" s="18"/>
      <c r="O7" s="18">
        <f>IF(OR($Q$1="NI",$Q$1="ET"),#REF!,0)</f>
        <v>0</v>
      </c>
      <c r="P7" s="18">
        <f t="shared" si="13"/>
        <v>0</v>
      </c>
      <c r="Q7" s="18">
        <f t="shared" si="7"/>
        <v>977777.78</v>
      </c>
      <c r="S7" s="17">
        <f t="shared" si="8"/>
        <v>3.671232E-3</v>
      </c>
    </row>
    <row r="8" spans="1:19" x14ac:dyDescent="0.25">
      <c r="A8" s="19">
        <f t="shared" si="9"/>
        <v>4</v>
      </c>
      <c r="B8" s="20">
        <v>42880</v>
      </c>
      <c r="C8" s="9" t="str">
        <f t="shared" si="4"/>
        <v>P</v>
      </c>
      <c r="D8" s="19" t="s">
        <v>5</v>
      </c>
      <c r="E8" s="21">
        <f t="shared" si="10"/>
        <v>977777.78</v>
      </c>
      <c r="F8" s="22">
        <f t="shared" si="0"/>
        <v>0.1</v>
      </c>
      <c r="G8" s="23">
        <f t="shared" si="1"/>
        <v>30</v>
      </c>
      <c r="H8" s="18">
        <f t="shared" si="2"/>
        <v>8036.533369862138</v>
      </c>
      <c r="I8" s="18">
        <f t="shared" si="11"/>
        <v>8036.53</v>
      </c>
      <c r="J8" s="18">
        <f t="shared" si="5"/>
        <v>8036.53</v>
      </c>
      <c r="K8" s="18">
        <f t="shared" si="12"/>
        <v>40740.74</v>
      </c>
      <c r="L8" s="18">
        <f t="shared" si="6"/>
        <v>48777.27</v>
      </c>
      <c r="M8" s="18">
        <v>0</v>
      </c>
      <c r="N8" s="18"/>
      <c r="O8" s="18">
        <f>IF(OR($Q$1="NI",$Q$1="ET"),#REF!,0)</f>
        <v>0</v>
      </c>
      <c r="P8" s="18">
        <f t="shared" si="13"/>
        <v>0</v>
      </c>
      <c r="Q8" s="18">
        <f t="shared" si="7"/>
        <v>937037.04</v>
      </c>
      <c r="S8" s="17">
        <f t="shared" si="8"/>
        <v>3.3698619999999999E-3</v>
      </c>
    </row>
    <row r="9" spans="1:19" x14ac:dyDescent="0.25">
      <c r="A9" s="19">
        <f t="shared" si="9"/>
        <v>5</v>
      </c>
      <c r="B9" s="20">
        <v>42911</v>
      </c>
      <c r="C9" s="9" t="str">
        <f t="shared" si="4"/>
        <v>P</v>
      </c>
      <c r="D9" s="19" t="s">
        <v>5</v>
      </c>
      <c r="E9" s="21">
        <f t="shared" si="10"/>
        <v>937037.04</v>
      </c>
      <c r="F9" s="22">
        <f t="shared" si="0"/>
        <v>0.1</v>
      </c>
      <c r="G9" s="23">
        <f t="shared" si="1"/>
        <v>31</v>
      </c>
      <c r="H9" s="18">
        <f t="shared" si="2"/>
        <v>7958.4001479441931</v>
      </c>
      <c r="I9" s="18">
        <f t="shared" si="11"/>
        <v>7958.4</v>
      </c>
      <c r="J9" s="18">
        <f t="shared" si="5"/>
        <v>7958.4</v>
      </c>
      <c r="K9" s="18">
        <f t="shared" si="12"/>
        <v>40740.74</v>
      </c>
      <c r="L9" s="18">
        <f t="shared" si="6"/>
        <v>48699.14</v>
      </c>
      <c r="M9" s="18">
        <v>0</v>
      </c>
      <c r="N9" s="18"/>
      <c r="O9" s="18">
        <f>IF(OR($Q$1="NI",$Q$1="ET"),#REF!,0)</f>
        <v>0</v>
      </c>
      <c r="P9" s="18">
        <f t="shared" si="13"/>
        <v>0</v>
      </c>
      <c r="Q9" s="18">
        <f t="shared" si="7"/>
        <v>896296.3</v>
      </c>
      <c r="S9" s="17">
        <f t="shared" si="8"/>
        <v>1.4794400000000001E-4</v>
      </c>
    </row>
    <row r="10" spans="1:19" x14ac:dyDescent="0.25">
      <c r="A10" s="19">
        <f t="shared" si="9"/>
        <v>6</v>
      </c>
      <c r="B10" s="20">
        <v>42941</v>
      </c>
      <c r="C10" s="9" t="str">
        <f t="shared" si="4"/>
        <v>P</v>
      </c>
      <c r="D10" s="19" t="s">
        <v>5</v>
      </c>
      <c r="E10" s="21">
        <f t="shared" si="10"/>
        <v>896296.3</v>
      </c>
      <c r="F10" s="22">
        <f t="shared" si="0"/>
        <v>0.1</v>
      </c>
      <c r="G10" s="23">
        <f t="shared" si="1"/>
        <v>30</v>
      </c>
      <c r="H10" s="18">
        <f t="shared" si="2"/>
        <v>7366.81905205359</v>
      </c>
      <c r="I10" s="18">
        <f t="shared" si="11"/>
        <v>7366.82</v>
      </c>
      <c r="J10" s="18">
        <f t="shared" si="5"/>
        <v>7366.82</v>
      </c>
      <c r="K10" s="18">
        <f t="shared" si="12"/>
        <v>40740.74</v>
      </c>
      <c r="L10" s="18">
        <f t="shared" si="6"/>
        <v>48107.56</v>
      </c>
      <c r="M10" s="18">
        <v>0</v>
      </c>
      <c r="N10" s="18"/>
      <c r="O10" s="18">
        <f>IF($Q$1="ET",#REF!,0)</f>
        <v>0</v>
      </c>
      <c r="P10" s="18">
        <f t="shared" si="13"/>
        <v>0</v>
      </c>
      <c r="Q10" s="18">
        <f t="shared" si="7"/>
        <v>855555.56</v>
      </c>
      <c r="S10" s="17">
        <f t="shared" si="8"/>
        <v>-9.4794599999999997E-4</v>
      </c>
    </row>
    <row r="11" spans="1:19" x14ac:dyDescent="0.25">
      <c r="A11" s="19">
        <f t="shared" si="9"/>
        <v>7</v>
      </c>
      <c r="B11" s="20">
        <v>42972</v>
      </c>
      <c r="C11" s="9" t="str">
        <f t="shared" si="4"/>
        <v>P</v>
      </c>
      <c r="D11" s="19" t="s">
        <v>5</v>
      </c>
      <c r="E11" s="21">
        <f t="shared" si="10"/>
        <v>855555.56</v>
      </c>
      <c r="F11" s="22">
        <f t="shared" si="0"/>
        <v>0.1</v>
      </c>
      <c r="G11" s="23">
        <f t="shared" si="1"/>
        <v>31</v>
      </c>
      <c r="H11" s="18">
        <f t="shared" si="2"/>
        <v>7266.3613424649602</v>
      </c>
      <c r="I11" s="18">
        <f t="shared" si="11"/>
        <v>7266.36</v>
      </c>
      <c r="J11" s="18">
        <f t="shared" si="5"/>
        <v>7266.36</v>
      </c>
      <c r="K11" s="18">
        <f t="shared" si="12"/>
        <v>40740.74</v>
      </c>
      <c r="L11" s="18">
        <f t="shared" si="6"/>
        <v>48007.1</v>
      </c>
      <c r="M11" s="18">
        <v>0</v>
      </c>
      <c r="N11" s="18"/>
      <c r="O11" s="18">
        <f>IF($Q$1="ET",#REF!,0)</f>
        <v>0</v>
      </c>
      <c r="P11" s="18">
        <f t="shared" si="13"/>
        <v>0</v>
      </c>
      <c r="Q11" s="18">
        <f t="shared" si="7"/>
        <v>814814.82000000007</v>
      </c>
      <c r="S11" s="17">
        <f t="shared" si="8"/>
        <v>1.3424649999999999E-3</v>
      </c>
    </row>
    <row r="12" spans="1:19" x14ac:dyDescent="0.25">
      <c r="A12" s="19">
        <f t="shared" si="9"/>
        <v>8</v>
      </c>
      <c r="B12" s="20">
        <v>43003</v>
      </c>
      <c r="C12" s="9" t="str">
        <f t="shared" si="4"/>
        <v>P</v>
      </c>
      <c r="D12" s="19" t="s">
        <v>5</v>
      </c>
      <c r="E12" s="21">
        <f t="shared" si="10"/>
        <v>814814.82000000007</v>
      </c>
      <c r="F12" s="22">
        <f t="shared" si="0"/>
        <v>0.1</v>
      </c>
      <c r="G12" s="23">
        <f t="shared" si="1"/>
        <v>31</v>
      </c>
      <c r="H12" s="18">
        <f t="shared" si="2"/>
        <v>6920.3463890403445</v>
      </c>
      <c r="I12" s="18">
        <f t="shared" si="11"/>
        <v>6920.35</v>
      </c>
      <c r="J12" s="18">
        <f t="shared" si="5"/>
        <v>6920.35</v>
      </c>
      <c r="K12" s="18">
        <f t="shared" si="12"/>
        <v>40740.74</v>
      </c>
      <c r="L12" s="18">
        <f t="shared" si="6"/>
        <v>47661.09</v>
      </c>
      <c r="M12" s="18">
        <v>0</v>
      </c>
      <c r="N12" s="18"/>
      <c r="O12" s="18">
        <f>IF($Q$1="ET",#REF!,0)</f>
        <v>0</v>
      </c>
      <c r="P12" s="18">
        <f t="shared" si="13"/>
        <v>0</v>
      </c>
      <c r="Q12" s="18">
        <f t="shared" si="7"/>
        <v>774074.08000000007</v>
      </c>
      <c r="S12" s="17">
        <f t="shared" si="8"/>
        <v>-3.6109599999999999E-3</v>
      </c>
    </row>
    <row r="13" spans="1:19" x14ac:dyDescent="0.25">
      <c r="A13" s="19">
        <f t="shared" si="9"/>
        <v>9</v>
      </c>
      <c r="B13" s="20">
        <v>43033</v>
      </c>
      <c r="C13" s="9" t="str">
        <f t="shared" si="4"/>
        <v>P</v>
      </c>
      <c r="D13" s="19" t="s">
        <v>5</v>
      </c>
      <c r="E13" s="21">
        <f t="shared" si="10"/>
        <v>774074.08000000007</v>
      </c>
      <c r="F13" s="22">
        <f t="shared" si="0"/>
        <v>0.1</v>
      </c>
      <c r="G13" s="23">
        <f t="shared" si="1"/>
        <v>30</v>
      </c>
      <c r="H13" s="18">
        <f t="shared" si="2"/>
        <v>6362.2491013687677</v>
      </c>
      <c r="I13" s="18">
        <f t="shared" si="11"/>
        <v>6362.25</v>
      </c>
      <c r="J13" s="18">
        <f t="shared" si="5"/>
        <v>6362.25</v>
      </c>
      <c r="K13" s="18">
        <f t="shared" si="12"/>
        <v>40740.74</v>
      </c>
      <c r="L13" s="18">
        <f t="shared" si="6"/>
        <v>47102.99</v>
      </c>
      <c r="M13" s="18">
        <v>0</v>
      </c>
      <c r="N13" s="18"/>
      <c r="O13" s="18">
        <f>IF($Q$1="ET",#REF!,0)</f>
        <v>0</v>
      </c>
      <c r="P13" s="18">
        <f t="shared" si="13"/>
        <v>0</v>
      </c>
      <c r="Q13" s="18">
        <f t="shared" si="7"/>
        <v>733333.34000000008</v>
      </c>
      <c r="S13" s="17">
        <f t="shared" si="8"/>
        <v>-8.98631E-4</v>
      </c>
    </row>
    <row r="14" spans="1:19" x14ac:dyDescent="0.25">
      <c r="A14" s="19">
        <f t="shared" si="9"/>
        <v>10</v>
      </c>
      <c r="B14" s="20">
        <v>43064</v>
      </c>
      <c r="C14" s="9" t="str">
        <f t="shared" si="4"/>
        <v>P</v>
      </c>
      <c r="D14" s="19" t="s">
        <v>5</v>
      </c>
      <c r="E14" s="21">
        <f t="shared" si="10"/>
        <v>733333.34000000008</v>
      </c>
      <c r="F14" s="22">
        <f t="shared" si="0"/>
        <v>0.1</v>
      </c>
      <c r="G14" s="23">
        <f t="shared" si="1"/>
        <v>31</v>
      </c>
      <c r="H14" s="18">
        <f t="shared" si="2"/>
        <v>6228.3096602731111</v>
      </c>
      <c r="I14" s="18">
        <f t="shared" si="11"/>
        <v>6228.31</v>
      </c>
      <c r="J14" s="18">
        <f t="shared" si="5"/>
        <v>6228.31</v>
      </c>
      <c r="K14" s="18">
        <f t="shared" si="12"/>
        <v>40740.74</v>
      </c>
      <c r="L14" s="18">
        <f t="shared" si="6"/>
        <v>46969.049999999996</v>
      </c>
      <c r="M14" s="18">
        <v>0</v>
      </c>
      <c r="N14" s="18"/>
      <c r="O14" s="18">
        <f>IF($Q$1="ET",#REF!,0)</f>
        <v>0</v>
      </c>
      <c r="P14" s="18">
        <f t="shared" si="13"/>
        <v>0</v>
      </c>
      <c r="Q14" s="18">
        <f t="shared" si="7"/>
        <v>692592.60000000009</v>
      </c>
      <c r="S14" s="17">
        <f t="shared" si="8"/>
        <v>-3.3972700000000001E-4</v>
      </c>
    </row>
    <row r="15" spans="1:19" x14ac:dyDescent="0.25">
      <c r="A15" s="19">
        <f t="shared" si="9"/>
        <v>11</v>
      </c>
      <c r="B15" s="20">
        <v>43094</v>
      </c>
      <c r="C15" s="9" t="str">
        <f t="shared" si="4"/>
        <v>P</v>
      </c>
      <c r="D15" s="19" t="s">
        <v>5</v>
      </c>
      <c r="E15" s="21">
        <f t="shared" si="10"/>
        <v>692592.60000000009</v>
      </c>
      <c r="F15" s="22">
        <f t="shared" si="0"/>
        <v>0.1</v>
      </c>
      <c r="G15" s="23">
        <f t="shared" si="1"/>
        <v>30</v>
      </c>
      <c r="H15" s="18">
        <f t="shared" si="2"/>
        <v>5692.54157808122</v>
      </c>
      <c r="I15" s="18">
        <f t="shared" si="11"/>
        <v>5692.54</v>
      </c>
      <c r="J15" s="18">
        <f t="shared" si="5"/>
        <v>5692.54</v>
      </c>
      <c r="K15" s="18">
        <f t="shared" si="12"/>
        <v>40740.74</v>
      </c>
      <c r="L15" s="18">
        <f t="shared" si="6"/>
        <v>46433.279999999999</v>
      </c>
      <c r="M15" s="18">
        <v>0</v>
      </c>
      <c r="N15" s="18"/>
      <c r="O15" s="18">
        <f>IF($Q$1="ET",#REF!,0)</f>
        <v>0</v>
      </c>
      <c r="P15" s="18">
        <f t="shared" si="13"/>
        <v>0</v>
      </c>
      <c r="Q15" s="18">
        <f t="shared" si="7"/>
        <v>651851.8600000001</v>
      </c>
      <c r="S15" s="17">
        <f t="shared" si="8"/>
        <v>1.5780810000000001E-3</v>
      </c>
    </row>
    <row r="16" spans="1:19" x14ac:dyDescent="0.25">
      <c r="A16" s="19">
        <f t="shared" si="9"/>
        <v>12</v>
      </c>
      <c r="B16" s="20">
        <v>43125</v>
      </c>
      <c r="C16" s="9" t="str">
        <f t="shared" si="4"/>
        <v>P</v>
      </c>
      <c r="D16" s="19" t="s">
        <v>5</v>
      </c>
      <c r="E16" s="21">
        <f t="shared" si="10"/>
        <v>651851.8600000001</v>
      </c>
      <c r="F16" s="22">
        <f t="shared" si="0"/>
        <v>0.1</v>
      </c>
      <c r="G16" s="23">
        <f t="shared" si="1"/>
        <v>31</v>
      </c>
      <c r="H16" s="18">
        <f t="shared" si="2"/>
        <v>5536.2776493138781</v>
      </c>
      <c r="I16" s="18">
        <f t="shared" si="11"/>
        <v>5536.28</v>
      </c>
      <c r="J16" s="18">
        <f t="shared" si="5"/>
        <v>5536.28</v>
      </c>
      <c r="K16" s="18">
        <f t="shared" si="12"/>
        <v>40740.74</v>
      </c>
      <c r="L16" s="18">
        <f t="shared" si="6"/>
        <v>46277.02</v>
      </c>
      <c r="M16" s="18">
        <v>0</v>
      </c>
      <c r="N16" s="18"/>
      <c r="O16" s="18">
        <f>IF($Q$1="ET",#REF!,0)</f>
        <v>0</v>
      </c>
      <c r="P16" s="18">
        <f t="shared" si="13"/>
        <v>0</v>
      </c>
      <c r="Q16" s="18">
        <f t="shared" si="7"/>
        <v>611111.12000000011</v>
      </c>
      <c r="S16" s="17">
        <f t="shared" si="8"/>
        <v>-2.3506859999999998E-3</v>
      </c>
    </row>
    <row r="17" spans="1:19" x14ac:dyDescent="0.25">
      <c r="A17" s="19">
        <f t="shared" si="9"/>
        <v>13</v>
      </c>
      <c r="B17" s="20">
        <v>43156</v>
      </c>
      <c r="C17" s="9" t="str">
        <f t="shared" si="4"/>
        <v>P</v>
      </c>
      <c r="D17" s="19" t="s">
        <v>5</v>
      </c>
      <c r="E17" s="21">
        <f t="shared" si="10"/>
        <v>611111.12000000011</v>
      </c>
      <c r="F17" s="22">
        <f t="shared" si="0"/>
        <v>0.1</v>
      </c>
      <c r="G17" s="23">
        <f t="shared" si="1"/>
        <v>31</v>
      </c>
      <c r="H17" s="18">
        <f t="shared" si="2"/>
        <v>5190.2564767112617</v>
      </c>
      <c r="I17" s="18">
        <f t="shared" si="11"/>
        <v>5190.26</v>
      </c>
      <c r="J17" s="18">
        <f t="shared" si="5"/>
        <v>5190.26</v>
      </c>
      <c r="K17" s="18">
        <f t="shared" si="12"/>
        <v>40740.74</v>
      </c>
      <c r="L17" s="18">
        <f t="shared" si="6"/>
        <v>45931</v>
      </c>
      <c r="M17" s="18">
        <v>0</v>
      </c>
      <c r="N17" s="18"/>
      <c r="O17" s="18">
        <f>IF($Q$1="ET",#REF!,0)</f>
        <v>0</v>
      </c>
      <c r="P17" s="18">
        <f t="shared" si="13"/>
        <v>0</v>
      </c>
      <c r="Q17" s="18">
        <f t="shared" si="7"/>
        <v>570370.38000000012</v>
      </c>
      <c r="S17" s="17">
        <f t="shared" si="8"/>
        <v>-3.5232890000000002E-3</v>
      </c>
    </row>
    <row r="18" spans="1:19" x14ac:dyDescent="0.25">
      <c r="A18" s="19">
        <f t="shared" si="9"/>
        <v>14</v>
      </c>
      <c r="B18" s="20">
        <v>43184</v>
      </c>
      <c r="C18" s="9" t="str">
        <f t="shared" si="4"/>
        <v>P</v>
      </c>
      <c r="D18" s="19" t="s">
        <v>5</v>
      </c>
      <c r="E18" s="21">
        <f t="shared" si="10"/>
        <v>570370.38000000012</v>
      </c>
      <c r="F18" s="22">
        <f t="shared" si="0"/>
        <v>0.1</v>
      </c>
      <c r="G18" s="23">
        <f t="shared" si="1"/>
        <v>28</v>
      </c>
      <c r="H18" s="18">
        <f t="shared" si="2"/>
        <v>4375.4404876699045</v>
      </c>
      <c r="I18" s="18">
        <f t="shared" si="11"/>
        <v>4375.4399999999996</v>
      </c>
      <c r="J18" s="18">
        <f t="shared" si="5"/>
        <v>4375.4399999999996</v>
      </c>
      <c r="K18" s="18">
        <f t="shared" si="12"/>
        <v>40740.74</v>
      </c>
      <c r="L18" s="18">
        <f t="shared" si="6"/>
        <v>45116.18</v>
      </c>
      <c r="M18" s="18">
        <v>0</v>
      </c>
      <c r="N18" s="18"/>
      <c r="O18" s="18">
        <f>IF($Q$1="ET",#REF!,0)</f>
        <v>0</v>
      </c>
      <c r="P18" s="18">
        <f t="shared" si="13"/>
        <v>0</v>
      </c>
      <c r="Q18" s="18">
        <f t="shared" si="7"/>
        <v>529629.64000000013</v>
      </c>
      <c r="S18" s="17">
        <f t="shared" si="8"/>
        <v>4.8767E-4</v>
      </c>
    </row>
    <row r="19" spans="1:19" x14ac:dyDescent="0.25">
      <c r="A19" s="19">
        <f t="shared" si="9"/>
        <v>15</v>
      </c>
      <c r="B19" s="20">
        <v>43215</v>
      </c>
      <c r="C19" s="9" t="str">
        <f t="shared" si="4"/>
        <v>P</v>
      </c>
      <c r="D19" s="19" t="s">
        <v>5</v>
      </c>
      <c r="E19" s="21">
        <f t="shared" si="10"/>
        <v>529629.64000000013</v>
      </c>
      <c r="F19" s="22">
        <f t="shared" si="0"/>
        <v>0.1</v>
      </c>
      <c r="G19" s="23">
        <f t="shared" si="1"/>
        <v>31</v>
      </c>
      <c r="H19" s="18">
        <f t="shared" si="2"/>
        <v>4498.2248273960295</v>
      </c>
      <c r="I19" s="18">
        <f t="shared" si="11"/>
        <v>4498.22</v>
      </c>
      <c r="J19" s="18">
        <f t="shared" si="5"/>
        <v>4498.22</v>
      </c>
      <c r="K19" s="18">
        <f t="shared" si="12"/>
        <v>40740.74</v>
      </c>
      <c r="L19" s="18">
        <f t="shared" si="6"/>
        <v>45238.96</v>
      </c>
      <c r="M19" s="18">
        <v>0</v>
      </c>
      <c r="N19" s="18"/>
      <c r="O19" s="18">
        <f>IF($Q$1="ET",#REF!,0)</f>
        <v>0</v>
      </c>
      <c r="P19" s="18">
        <f t="shared" si="13"/>
        <v>0</v>
      </c>
      <c r="Q19" s="18">
        <f t="shared" si="7"/>
        <v>488888.90000000014</v>
      </c>
      <c r="S19" s="17">
        <f t="shared" si="8"/>
        <v>4.8273960000000003E-3</v>
      </c>
    </row>
    <row r="20" spans="1:19" x14ac:dyDescent="0.25">
      <c r="A20" s="19">
        <f t="shared" si="9"/>
        <v>16</v>
      </c>
      <c r="B20" s="20">
        <v>43245</v>
      </c>
      <c r="C20" s="9" t="str">
        <f t="shared" si="4"/>
        <v>P</v>
      </c>
      <c r="D20" s="19" t="s">
        <v>5</v>
      </c>
      <c r="E20" s="21">
        <f t="shared" si="10"/>
        <v>488888.90000000014</v>
      </c>
      <c r="F20" s="22">
        <f t="shared" si="0"/>
        <v>0.1</v>
      </c>
      <c r="G20" s="23">
        <f t="shared" si="1"/>
        <v>30</v>
      </c>
      <c r="H20" s="18">
        <f t="shared" si="2"/>
        <v>4018.2697589028508</v>
      </c>
      <c r="I20" s="18">
        <f t="shared" si="11"/>
        <v>4018.27</v>
      </c>
      <c r="J20" s="18">
        <f t="shared" si="5"/>
        <v>4018.27</v>
      </c>
      <c r="K20" s="18">
        <f t="shared" si="12"/>
        <v>40740.74</v>
      </c>
      <c r="L20" s="18">
        <f t="shared" si="6"/>
        <v>44759.009999999995</v>
      </c>
      <c r="M20" s="18">
        <v>0</v>
      </c>
      <c r="N20" s="18"/>
      <c r="O20" s="18">
        <f>IF($Q$1="ET",#REF!,0)</f>
        <v>0</v>
      </c>
      <c r="P20" s="18">
        <f t="shared" si="13"/>
        <v>0</v>
      </c>
      <c r="Q20" s="18">
        <f t="shared" si="7"/>
        <v>448148.16000000015</v>
      </c>
      <c r="S20" s="17">
        <f t="shared" si="8"/>
        <v>-2.4109700000000001E-4</v>
      </c>
    </row>
    <row r="21" spans="1:19" x14ac:dyDescent="0.25">
      <c r="A21" s="19">
        <f t="shared" si="9"/>
        <v>17</v>
      </c>
      <c r="B21" s="20">
        <v>43276</v>
      </c>
      <c r="C21" s="9" t="str">
        <f t="shared" si="4"/>
        <v>P</v>
      </c>
      <c r="D21" s="19" t="s">
        <v>5</v>
      </c>
      <c r="E21" s="21">
        <f t="shared" si="10"/>
        <v>448148.16000000015</v>
      </c>
      <c r="F21" s="22">
        <f t="shared" si="0"/>
        <v>0.1</v>
      </c>
      <c r="G21" s="23">
        <f t="shared" si="1"/>
        <v>31</v>
      </c>
      <c r="H21" s="18">
        <f t="shared" si="2"/>
        <v>3806.189610957796</v>
      </c>
      <c r="I21" s="18">
        <f t="shared" si="11"/>
        <v>3806.19</v>
      </c>
      <c r="J21" s="18">
        <f t="shared" si="5"/>
        <v>3806.19</v>
      </c>
      <c r="K21" s="18">
        <f t="shared" si="12"/>
        <v>40740.74</v>
      </c>
      <c r="L21" s="18">
        <f t="shared" si="6"/>
        <v>44546.93</v>
      </c>
      <c r="M21" s="18">
        <v>0</v>
      </c>
      <c r="N21" s="18"/>
      <c r="O21" s="18">
        <f>IF($Q$1="ET",#REF!,0)</f>
        <v>0</v>
      </c>
      <c r="P21" s="18">
        <f t="shared" si="13"/>
        <v>0</v>
      </c>
      <c r="Q21" s="18">
        <f t="shared" si="7"/>
        <v>407407.42000000016</v>
      </c>
      <c r="S21" s="17">
        <f t="shared" si="8"/>
        <v>-3.8904199999999998E-4</v>
      </c>
    </row>
    <row r="22" spans="1:19" x14ac:dyDescent="0.25">
      <c r="A22" s="19">
        <f t="shared" si="9"/>
        <v>18</v>
      </c>
      <c r="B22" s="20">
        <v>43306</v>
      </c>
      <c r="C22" s="9" t="str">
        <f t="shared" si="4"/>
        <v>P</v>
      </c>
      <c r="D22" s="19" t="s">
        <v>5</v>
      </c>
      <c r="E22" s="21">
        <f t="shared" si="10"/>
        <v>407407.42000000016</v>
      </c>
      <c r="F22" s="22">
        <f t="shared" si="0"/>
        <v>0.1</v>
      </c>
      <c r="G22" s="23">
        <f t="shared" si="1"/>
        <v>30</v>
      </c>
      <c r="H22" s="18">
        <f t="shared" si="2"/>
        <v>3348.5537479443033</v>
      </c>
      <c r="I22" s="18">
        <f t="shared" si="11"/>
        <v>3348.55</v>
      </c>
      <c r="J22" s="18">
        <f t="shared" si="5"/>
        <v>3348.55</v>
      </c>
      <c r="K22" s="18">
        <f t="shared" si="12"/>
        <v>40740.74</v>
      </c>
      <c r="L22" s="18">
        <f t="shared" si="6"/>
        <v>44089.29</v>
      </c>
      <c r="M22" s="18">
        <v>0</v>
      </c>
      <c r="N22" s="18"/>
      <c r="O22" s="18">
        <f>IF($Q$1="ET",#REF!,0)</f>
        <v>0</v>
      </c>
      <c r="P22" s="18">
        <f t="shared" si="13"/>
        <v>0</v>
      </c>
      <c r="Q22" s="18">
        <f t="shared" si="7"/>
        <v>366666.68000000017</v>
      </c>
      <c r="S22" s="17">
        <f t="shared" si="8"/>
        <v>3.747944E-3</v>
      </c>
    </row>
    <row r="23" spans="1:19" x14ac:dyDescent="0.25">
      <c r="A23" s="19">
        <f t="shared" si="9"/>
        <v>19</v>
      </c>
      <c r="B23" s="20">
        <v>43337</v>
      </c>
      <c r="C23" s="9" t="str">
        <f t="shared" si="4"/>
        <v>P</v>
      </c>
      <c r="D23" s="19" t="s">
        <v>5</v>
      </c>
      <c r="E23" s="21">
        <f t="shared" si="10"/>
        <v>366666.68000000017</v>
      </c>
      <c r="F23" s="22">
        <f t="shared" si="0"/>
        <v>0.1</v>
      </c>
      <c r="G23" s="23">
        <f t="shared" si="1"/>
        <v>31</v>
      </c>
      <c r="H23" s="18">
        <f t="shared" si="2"/>
        <v>3114.1591123275634</v>
      </c>
      <c r="I23" s="18">
        <f t="shared" si="11"/>
        <v>3114.16</v>
      </c>
      <c r="J23" s="18">
        <f t="shared" si="5"/>
        <v>3114.16</v>
      </c>
      <c r="K23" s="18">
        <f t="shared" si="12"/>
        <v>40740.74</v>
      </c>
      <c r="L23" s="18">
        <f t="shared" si="6"/>
        <v>43854.899999999994</v>
      </c>
      <c r="M23" s="18">
        <v>0</v>
      </c>
      <c r="N23" s="18"/>
      <c r="O23" s="18">
        <f>IF($Q$1="ET",#REF!,0)</f>
        <v>0</v>
      </c>
      <c r="P23" s="18">
        <f t="shared" si="13"/>
        <v>0</v>
      </c>
      <c r="Q23" s="18">
        <f t="shared" si="7"/>
        <v>325925.94000000018</v>
      </c>
      <c r="S23" s="17">
        <f t="shared" si="8"/>
        <v>-8.8767200000000005E-4</v>
      </c>
    </row>
    <row r="24" spans="1:19" x14ac:dyDescent="0.25">
      <c r="A24" s="19">
        <f t="shared" si="9"/>
        <v>20</v>
      </c>
      <c r="B24" s="20">
        <v>43368</v>
      </c>
      <c r="C24" s="9" t="str">
        <f t="shared" si="4"/>
        <v>P</v>
      </c>
      <c r="D24" s="19" t="s">
        <v>5</v>
      </c>
      <c r="E24" s="21">
        <f t="shared" si="10"/>
        <v>325925.94000000018</v>
      </c>
      <c r="F24" s="22">
        <f t="shared" si="0"/>
        <v>0.1</v>
      </c>
      <c r="G24" s="23">
        <f t="shared" si="1"/>
        <v>31</v>
      </c>
      <c r="H24" s="18">
        <f t="shared" si="2"/>
        <v>2768.1372328759471</v>
      </c>
      <c r="I24" s="18">
        <f t="shared" si="11"/>
        <v>2768.14</v>
      </c>
      <c r="J24" s="18">
        <f t="shared" si="5"/>
        <v>2768.14</v>
      </c>
      <c r="K24" s="18">
        <f t="shared" si="12"/>
        <v>40740.74</v>
      </c>
      <c r="L24" s="18">
        <f t="shared" si="6"/>
        <v>43508.88</v>
      </c>
      <c r="M24" s="18">
        <v>0</v>
      </c>
      <c r="N24" s="18"/>
      <c r="O24" s="18">
        <f>IF($Q$1="ET",#REF!,0)</f>
        <v>0</v>
      </c>
      <c r="P24" s="18">
        <f t="shared" si="13"/>
        <v>0</v>
      </c>
      <c r="Q24" s="18">
        <f t="shared" si="7"/>
        <v>285185.20000000019</v>
      </c>
      <c r="S24" s="17">
        <f t="shared" si="8"/>
        <v>-2.7671240000000001E-3</v>
      </c>
    </row>
    <row r="25" spans="1:19" x14ac:dyDescent="0.25">
      <c r="A25" s="19">
        <f t="shared" si="9"/>
        <v>21</v>
      </c>
      <c r="B25" s="20">
        <v>43398</v>
      </c>
      <c r="C25" s="9" t="str">
        <f t="shared" si="4"/>
        <v>P</v>
      </c>
      <c r="D25" s="19" t="s">
        <v>5</v>
      </c>
      <c r="E25" s="21">
        <f t="shared" si="10"/>
        <v>285185.20000000019</v>
      </c>
      <c r="F25" s="22">
        <f t="shared" si="0"/>
        <v>0.1</v>
      </c>
      <c r="G25" s="23">
        <f t="shared" si="1"/>
        <v>30</v>
      </c>
      <c r="H25" s="18">
        <f t="shared" si="2"/>
        <v>2343.9851780814811</v>
      </c>
      <c r="I25" s="18">
        <f t="shared" si="11"/>
        <v>2343.9899999999998</v>
      </c>
      <c r="J25" s="18">
        <f t="shared" si="5"/>
        <v>2343.9899999999998</v>
      </c>
      <c r="K25" s="18">
        <f t="shared" si="12"/>
        <v>40740.74</v>
      </c>
      <c r="L25" s="18">
        <f t="shared" si="6"/>
        <v>43084.729999999996</v>
      </c>
      <c r="M25" s="18">
        <v>0</v>
      </c>
      <c r="N25" s="18"/>
      <c r="O25" s="18">
        <f>IF($Q$1="ET",#REF!,0)</f>
        <v>0</v>
      </c>
      <c r="P25" s="18">
        <f t="shared" si="13"/>
        <v>0</v>
      </c>
      <c r="Q25" s="18">
        <f t="shared" si="7"/>
        <v>244444.4600000002</v>
      </c>
      <c r="S25" s="17">
        <f t="shared" si="8"/>
        <v>-4.821919E-3</v>
      </c>
    </row>
    <row r="26" spans="1:19" x14ac:dyDescent="0.25">
      <c r="A26" s="19">
        <f t="shared" si="9"/>
        <v>22</v>
      </c>
      <c r="B26" s="20">
        <v>43429</v>
      </c>
      <c r="C26" s="9" t="str">
        <f t="shared" si="4"/>
        <v>P</v>
      </c>
      <c r="D26" s="19" t="s">
        <v>5</v>
      </c>
      <c r="E26" s="21">
        <f t="shared" si="10"/>
        <v>244444.4600000002</v>
      </c>
      <c r="F26" s="22">
        <f t="shared" si="0"/>
        <v>0.1</v>
      </c>
      <c r="G26" s="23">
        <f t="shared" si="1"/>
        <v>31</v>
      </c>
      <c r="H26" s="18">
        <f t="shared" si="2"/>
        <v>2076.0988109577142</v>
      </c>
      <c r="I26" s="18">
        <f t="shared" si="11"/>
        <v>2076.1</v>
      </c>
      <c r="J26" s="18">
        <f t="shared" si="5"/>
        <v>2076.1</v>
      </c>
      <c r="K26" s="18">
        <f t="shared" si="12"/>
        <v>40740.74</v>
      </c>
      <c r="L26" s="18">
        <f t="shared" si="6"/>
        <v>42816.84</v>
      </c>
      <c r="M26" s="18">
        <v>0</v>
      </c>
      <c r="N26" s="18"/>
      <c r="O26" s="18">
        <f>IF($Q$1="ET",#REF!,0)</f>
        <v>0</v>
      </c>
      <c r="P26" s="18">
        <f t="shared" si="13"/>
        <v>0</v>
      </c>
      <c r="Q26" s="18">
        <f t="shared" si="7"/>
        <v>203703.7200000002</v>
      </c>
      <c r="S26" s="17">
        <f t="shared" si="8"/>
        <v>-1.189042E-3</v>
      </c>
    </row>
    <row r="27" spans="1:19" x14ac:dyDescent="0.25">
      <c r="A27" s="19">
        <f t="shared" si="9"/>
        <v>23</v>
      </c>
      <c r="B27" s="20">
        <v>43459</v>
      </c>
      <c r="C27" s="9" t="str">
        <f t="shared" si="4"/>
        <v>P</v>
      </c>
      <c r="D27" s="19" t="s">
        <v>5</v>
      </c>
      <c r="E27" s="21">
        <f t="shared" si="10"/>
        <v>203703.7200000002</v>
      </c>
      <c r="F27" s="22">
        <f t="shared" si="0"/>
        <v>0.1</v>
      </c>
      <c r="G27" s="23">
        <f t="shared" si="1"/>
        <v>30</v>
      </c>
      <c r="H27" s="18">
        <f t="shared" si="2"/>
        <v>1674.2759616429332</v>
      </c>
      <c r="I27" s="18">
        <f t="shared" si="11"/>
        <v>1674.28</v>
      </c>
      <c r="J27" s="18">
        <f t="shared" si="5"/>
        <v>1674.28</v>
      </c>
      <c r="K27" s="18">
        <f t="shared" si="12"/>
        <v>40740.74</v>
      </c>
      <c r="L27" s="18">
        <f t="shared" si="6"/>
        <v>42415.02</v>
      </c>
      <c r="M27" s="18">
        <v>0</v>
      </c>
      <c r="N27" s="18"/>
      <c r="O27" s="18">
        <f>IF($Q$1="ET",#REF!,0)</f>
        <v>0</v>
      </c>
      <c r="P27" s="18">
        <f t="shared" si="13"/>
        <v>0</v>
      </c>
      <c r="Q27" s="18">
        <f t="shared" si="7"/>
        <v>162962.98000000021</v>
      </c>
      <c r="S27" s="17">
        <f t="shared" si="8"/>
        <v>-4.0383570000000002E-3</v>
      </c>
    </row>
    <row r="28" spans="1:19" x14ac:dyDescent="0.25">
      <c r="A28" s="19">
        <f t="shared" si="9"/>
        <v>24</v>
      </c>
      <c r="B28" s="20">
        <v>43490</v>
      </c>
      <c r="C28" s="9" t="str">
        <f t="shared" si="4"/>
        <v>P</v>
      </c>
      <c r="D28" s="19" t="s">
        <v>5</v>
      </c>
      <c r="E28" s="21">
        <f t="shared" ref="E28:E31" si="14">Q27</f>
        <v>162962.98000000021</v>
      </c>
      <c r="F28" s="22">
        <f t="shared" si="0"/>
        <v>0.1</v>
      </c>
      <c r="G28" s="23">
        <f t="shared" si="1"/>
        <v>31</v>
      </c>
      <c r="H28" s="18">
        <f t="shared" si="2"/>
        <v>1384.0651068484815</v>
      </c>
      <c r="I28" s="18">
        <f t="shared" ref="I28:I31" si="15">ROUND(H28,2)</f>
        <v>1384.07</v>
      </c>
      <c r="J28" s="18">
        <f t="shared" si="5"/>
        <v>1384.07</v>
      </c>
      <c r="K28" s="18">
        <f t="shared" si="12"/>
        <v>40740.74</v>
      </c>
      <c r="L28" s="18">
        <f t="shared" si="6"/>
        <v>42124.81</v>
      </c>
      <c r="M28" s="18">
        <v>0</v>
      </c>
      <c r="N28" s="18"/>
      <c r="O28" s="18">
        <f>IF($Q$1="ET",#REF!,0)</f>
        <v>0</v>
      </c>
      <c r="P28" s="18">
        <f t="shared" si="13"/>
        <v>0</v>
      </c>
      <c r="Q28" s="18">
        <f t="shared" si="7"/>
        <v>122222.24000000022</v>
      </c>
      <c r="S28" s="17">
        <f t="shared" si="8"/>
        <v>-4.8931519999999996E-3</v>
      </c>
    </row>
    <row r="29" spans="1:19" x14ac:dyDescent="0.25">
      <c r="A29" s="24">
        <f t="shared" si="9"/>
        <v>25</v>
      </c>
      <c r="B29" s="25">
        <v>43521</v>
      </c>
      <c r="C29" s="25" t="str">
        <f t="shared" si="4"/>
        <v>P</v>
      </c>
      <c r="D29" s="24" t="s">
        <v>5</v>
      </c>
      <c r="E29" s="26">
        <f t="shared" si="14"/>
        <v>122222.24000000022</v>
      </c>
      <c r="F29" s="27">
        <f t="shared" si="0"/>
        <v>0.1</v>
      </c>
      <c r="G29" s="28">
        <f t="shared" si="1"/>
        <v>31</v>
      </c>
      <c r="H29" s="29">
        <f t="shared" si="2"/>
        <v>1038.0470082178649</v>
      </c>
      <c r="I29" s="29">
        <f t="shared" si="15"/>
        <v>1038.05</v>
      </c>
      <c r="J29" s="29">
        <f t="shared" si="5"/>
        <v>1038.05</v>
      </c>
      <c r="K29" s="29">
        <f>IF(D29="N",0,IF(C29="I",0,IF(C29="P",$L$1,L29-J29)))</f>
        <v>40740.74</v>
      </c>
      <c r="L29" s="29">
        <f t="shared" si="6"/>
        <v>41778.79</v>
      </c>
      <c r="M29" s="29">
        <v>0</v>
      </c>
      <c r="N29" s="29"/>
      <c r="O29" s="29">
        <f>IF($Q$1="ET",#REF!,0)</f>
        <v>0</v>
      </c>
      <c r="P29" s="29">
        <f t="shared" si="13"/>
        <v>0</v>
      </c>
      <c r="Q29" s="29">
        <f t="shared" si="7"/>
        <v>81481.500000000233</v>
      </c>
      <c r="S29" s="17">
        <f t="shared" si="8"/>
        <v>-2.9917820000000001E-3</v>
      </c>
    </row>
    <row r="30" spans="1:19" x14ac:dyDescent="0.25">
      <c r="A30" s="24">
        <f t="shared" si="9"/>
        <v>26</v>
      </c>
      <c r="B30" s="25">
        <v>43549</v>
      </c>
      <c r="C30" s="25" t="str">
        <f t="shared" si="4"/>
        <v>P</v>
      </c>
      <c r="D30" s="24" t="s">
        <v>5</v>
      </c>
      <c r="E30" s="26">
        <f t="shared" si="14"/>
        <v>81481.500000000233</v>
      </c>
      <c r="F30" s="27">
        <f t="shared" si="0"/>
        <v>0.1</v>
      </c>
      <c r="G30" s="28">
        <f t="shared" si="1"/>
        <v>28</v>
      </c>
      <c r="H30" s="29">
        <f t="shared" si="2"/>
        <v>625.06056986183739</v>
      </c>
      <c r="I30" s="29">
        <f t="shared" si="15"/>
        <v>625.05999999999995</v>
      </c>
      <c r="J30" s="29">
        <f t="shared" si="5"/>
        <v>625.05999999999995</v>
      </c>
      <c r="K30" s="29">
        <f>IF(D30="N",0,IF(C30="I",0,IF(C30="P",$L$1,L30-J30)))</f>
        <v>40740.74</v>
      </c>
      <c r="L30" s="29">
        <f t="shared" si="6"/>
        <v>41365.799999999996</v>
      </c>
      <c r="M30" s="29">
        <v>0</v>
      </c>
      <c r="N30" s="29"/>
      <c r="O30" s="29">
        <f>IF($Q$1="ET",#REF!,0)</f>
        <v>0</v>
      </c>
      <c r="P30" s="29">
        <f t="shared" si="13"/>
        <v>0</v>
      </c>
      <c r="Q30" s="29">
        <f t="shared" si="7"/>
        <v>40740.760000000235</v>
      </c>
      <c r="S30" s="17">
        <f t="shared" si="8"/>
        <v>5.6986199999999997E-4</v>
      </c>
    </row>
    <row r="31" spans="1:19" x14ac:dyDescent="0.25">
      <c r="A31" s="24">
        <f t="shared" si="9"/>
        <v>27</v>
      </c>
      <c r="B31" s="25">
        <v>43580</v>
      </c>
      <c r="C31" s="25" t="str">
        <f t="shared" si="4"/>
        <v>P</v>
      </c>
      <c r="D31" s="24" t="s">
        <v>5</v>
      </c>
      <c r="E31" s="26">
        <f t="shared" si="14"/>
        <v>40740.760000000235</v>
      </c>
      <c r="F31" s="27">
        <f t="shared" si="0"/>
        <v>0.1</v>
      </c>
      <c r="G31" s="28">
        <f t="shared" si="1"/>
        <v>31</v>
      </c>
      <c r="H31" s="29">
        <f t="shared" si="2"/>
        <v>346.01798356063216</v>
      </c>
      <c r="I31" s="29">
        <f t="shared" si="15"/>
        <v>346.02</v>
      </c>
      <c r="J31" s="29">
        <f>I31+P30</f>
        <v>346.02</v>
      </c>
      <c r="K31" s="29">
        <f>Q30</f>
        <v>40740.760000000235</v>
      </c>
      <c r="L31" s="29">
        <f>K31+J31</f>
        <v>41086.780000000232</v>
      </c>
      <c r="M31" s="29">
        <v>0</v>
      </c>
      <c r="N31" s="29"/>
      <c r="O31" s="29">
        <f>IF($Q$1="ET",#REF!,0)</f>
        <v>0</v>
      </c>
      <c r="P31" s="29">
        <f t="shared" si="13"/>
        <v>0</v>
      </c>
      <c r="Q31" s="29">
        <f t="shared" si="7"/>
        <v>0</v>
      </c>
      <c r="S31" s="17">
        <f t="shared" si="8"/>
        <v>-2.0164390000000001E-3</v>
      </c>
    </row>
    <row r="32" spans="1:19" x14ac:dyDescent="0.25">
      <c r="A32" s="14"/>
      <c r="B32" s="14"/>
      <c r="C32" s="14"/>
      <c r="D32" s="14"/>
      <c r="E32" s="14"/>
      <c r="F32" s="14"/>
      <c r="G32" s="14"/>
      <c r="H32" s="15">
        <f>SUM(H3:H31)</f>
        <v>131764.57487120718</v>
      </c>
      <c r="I32" s="15"/>
      <c r="J32" s="15">
        <f>SUM(J3:J31)</f>
        <v>131764.59000000003</v>
      </c>
      <c r="K32" s="15">
        <f>SUM(K3:K31)</f>
        <v>1100000.0000000002</v>
      </c>
      <c r="L32" s="15">
        <f>SUM(L3:L31)</f>
        <v>1231764.5900000003</v>
      </c>
      <c r="M32" s="14"/>
      <c r="N32" s="14"/>
      <c r="O32" s="15">
        <f>SUM(O3:O31)</f>
        <v>0</v>
      </c>
      <c r="P32" s="14"/>
      <c r="Q32" s="14"/>
    </row>
    <row r="35" spans="12:12" x14ac:dyDescent="0.25">
      <c r="L35" s="5"/>
    </row>
  </sheetData>
  <dataValidations count="2">
    <dataValidation type="list" allowBlank="1" showInputMessage="1" showErrorMessage="1" sqref="F1">
      <formula1>"PD,AD"</formula1>
    </dataValidation>
    <dataValidation type="list" allowBlank="1" showInputMessage="1" showErrorMessage="1" sqref="Q1">
      <formula1>"DD, PS, FI, ET, NI"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pane ySplit="2" topLeftCell="A3" activePane="bottomLeft" state="frozen"/>
      <selection pane="bottomLeft" activeCell="L21" sqref="L21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10.140625" style="1" customWidth="1"/>
    <col min="4" max="4" width="4.42578125" style="1" bestFit="1" customWidth="1"/>
    <col min="5" max="5" width="13.7109375" style="1" bestFit="1" customWidth="1"/>
    <col min="6" max="6" width="7.140625" style="1" bestFit="1" customWidth="1"/>
    <col min="7" max="7" width="5.140625" style="1" bestFit="1" customWidth="1"/>
    <col min="8" max="8" width="18" style="1" bestFit="1" customWidth="1"/>
    <col min="9" max="9" width="16.140625" style="1" bestFit="1" customWidth="1"/>
    <col min="10" max="10" width="13.28515625" style="1" bestFit="1" customWidth="1"/>
    <col min="11" max="11" width="13.42578125" style="1" bestFit="1" customWidth="1"/>
    <col min="12" max="12" width="13.28515625" style="1" bestFit="1" customWidth="1"/>
    <col min="13" max="13" width="13.5703125" style="1" bestFit="1" customWidth="1"/>
    <col min="14" max="14" width="11.5703125" style="1" bestFit="1" customWidth="1"/>
    <col min="15" max="15" width="11" style="1" customWidth="1"/>
    <col min="16" max="16" width="11.140625" style="1" bestFit="1" customWidth="1"/>
    <col min="17" max="17" width="12.5703125" style="1" bestFit="1" customWidth="1"/>
    <col min="18" max="18" width="2.85546875" style="1" customWidth="1"/>
    <col min="19" max="19" width="10.7109375" style="1" bestFit="1" customWidth="1"/>
    <col min="20" max="16384" width="9.140625" style="1"/>
  </cols>
  <sheetData>
    <row r="1" spans="1:19" x14ac:dyDescent="0.25">
      <c r="E1" s="1" t="s">
        <v>19</v>
      </c>
      <c r="F1" s="16" t="s">
        <v>24</v>
      </c>
      <c r="H1" s="1" t="s">
        <v>17</v>
      </c>
      <c r="K1" s="18"/>
      <c r="L1" s="3">
        <v>46322.9</v>
      </c>
      <c r="M1" s="5">
        <f>L1-L27</f>
        <v>7248.3000000000029</v>
      </c>
      <c r="N1" s="5">
        <f>L13-L30</f>
        <v>-6.9999999876017682E-2</v>
      </c>
      <c r="O1" s="3" t="s">
        <v>20</v>
      </c>
      <c r="P1" s="3">
        <v>10000</v>
      </c>
      <c r="Q1" s="16" t="s">
        <v>21</v>
      </c>
    </row>
    <row r="2" spans="1:19" s="2" customFormat="1" x14ac:dyDescent="0.25">
      <c r="A2" s="6" t="s">
        <v>3</v>
      </c>
      <c r="B2" s="7" t="s">
        <v>0</v>
      </c>
      <c r="C2" s="7" t="s">
        <v>27</v>
      </c>
      <c r="D2" s="7" t="s">
        <v>7</v>
      </c>
      <c r="E2" s="7" t="s">
        <v>13</v>
      </c>
      <c r="F2" s="7" t="s">
        <v>2</v>
      </c>
      <c r="G2" s="7" t="s">
        <v>1</v>
      </c>
      <c r="H2" s="7" t="s">
        <v>14</v>
      </c>
      <c r="I2" s="7" t="s">
        <v>25</v>
      </c>
      <c r="J2" s="7" t="s">
        <v>15</v>
      </c>
      <c r="K2" s="7" t="s">
        <v>10</v>
      </c>
      <c r="L2" s="7" t="s">
        <v>9</v>
      </c>
      <c r="M2" s="7" t="s">
        <v>8</v>
      </c>
      <c r="N2" s="7" t="s">
        <v>18</v>
      </c>
      <c r="O2" s="7" t="s">
        <v>22</v>
      </c>
      <c r="P2" s="7" t="s">
        <v>16</v>
      </c>
      <c r="Q2" s="7" t="s">
        <v>4</v>
      </c>
      <c r="S2" s="2" t="s">
        <v>26</v>
      </c>
    </row>
    <row r="3" spans="1:19" x14ac:dyDescent="0.25">
      <c r="A3" s="8">
        <v>0</v>
      </c>
      <c r="B3" s="9">
        <v>42745</v>
      </c>
      <c r="C3" s="9" t="s">
        <v>29</v>
      </c>
      <c r="D3" s="8" t="s">
        <v>11</v>
      </c>
      <c r="E3" s="10">
        <v>0</v>
      </c>
      <c r="F3" s="11">
        <v>0.1</v>
      </c>
      <c r="G3" s="12">
        <v>0</v>
      </c>
      <c r="H3" s="13">
        <v>0</v>
      </c>
      <c r="I3" s="13"/>
      <c r="J3" s="13">
        <v>0</v>
      </c>
      <c r="K3" s="13">
        <v>0</v>
      </c>
      <c r="L3" s="13">
        <f>IF(D3&lt;&gt;"Y",0,IF(A3=24,(E3+J3),#REF!))</f>
        <v>0</v>
      </c>
      <c r="M3" s="13">
        <v>1100000</v>
      </c>
      <c r="N3" s="13">
        <v>100000</v>
      </c>
      <c r="O3" s="13">
        <v>0</v>
      </c>
      <c r="P3" s="13">
        <v>0</v>
      </c>
      <c r="Q3" s="13">
        <f>IF(Q1="PS",M3-N3+P1,M3-N3)</f>
        <v>1000000</v>
      </c>
    </row>
    <row r="4" spans="1:19" x14ac:dyDescent="0.25">
      <c r="A4" s="19">
        <v>1</v>
      </c>
      <c r="B4" s="20">
        <v>42791</v>
      </c>
      <c r="C4" s="9" t="str">
        <f t="shared" ref="C4:C30" si="0">C3</f>
        <v>E</v>
      </c>
      <c r="D4" s="19" t="s">
        <v>5</v>
      </c>
      <c r="E4" s="21">
        <f t="shared" ref="E4:E30" si="1">Q3</f>
        <v>1000000</v>
      </c>
      <c r="F4" s="22">
        <f t="shared" ref="F4:F30" si="2">F3</f>
        <v>0.1</v>
      </c>
      <c r="G4" s="23">
        <f t="shared" ref="G4:G30" si="3">IF($F$1="PD",(360*(YEAR(B4)-YEAR(B3)))+(30*(MONTH(B4)-MONTH(B3)))+(DAY(B4)-DAY(B3)),B4-B3)</f>
        <v>46</v>
      </c>
      <c r="H4" s="18">
        <f t="shared" ref="H4:H30" si="4">(E4*F3*G4/365)+S3</f>
        <v>12602.739726027397</v>
      </c>
      <c r="I4" s="18">
        <f t="shared" ref="I4:I30" si="5">ROUND(H4,2)</f>
        <v>12602.74</v>
      </c>
      <c r="J4" s="18">
        <f t="shared" ref="J4:J29" si="6">IF(D4="N",0,IF(C4="E",IF(L4&gt;=(P3+I4),(P3+I4),L4),P3+I4))</f>
        <v>12602.74</v>
      </c>
      <c r="K4" s="18">
        <f t="shared" ref="K4:K29" si="7">IF(D4="N",0,IF(C4="I",0,IF(C4="P",$L$1,L4-J4)))</f>
        <v>33720.160000000003</v>
      </c>
      <c r="L4" s="18">
        <f t="shared" ref="L4:L12" si="8">IF(D4="N",0,IF(C4="I",J4,IF(C4="P",(J4+K4),$L$1)))</f>
        <v>46322.9</v>
      </c>
      <c r="M4" s="18">
        <v>0</v>
      </c>
      <c r="N4" s="18"/>
      <c r="O4" s="18">
        <f>IF(OR($Q$1="NI",$Q$1="ET"),#REF!,0)</f>
        <v>0</v>
      </c>
      <c r="P4" s="18">
        <f t="shared" ref="P4:P30" si="9">P3+I4-J4</f>
        <v>0</v>
      </c>
      <c r="Q4" s="18">
        <f t="shared" ref="Q4:Q30" si="10">Q3-K4+M4-N4</f>
        <v>966279.84</v>
      </c>
      <c r="S4" s="17">
        <f t="shared" ref="S4:S30" si="11">ROUND(H4-I4,9)</f>
        <v>-2.73973E-4</v>
      </c>
    </row>
    <row r="5" spans="1:19" x14ac:dyDescent="0.25">
      <c r="A5" s="19">
        <f t="shared" ref="A5:A30" si="12">A4+1</f>
        <v>2</v>
      </c>
      <c r="B5" s="20">
        <v>42819</v>
      </c>
      <c r="C5" s="9" t="str">
        <f t="shared" si="0"/>
        <v>E</v>
      </c>
      <c r="D5" s="19" t="s">
        <v>5</v>
      </c>
      <c r="E5" s="21">
        <f t="shared" si="1"/>
        <v>966279.84</v>
      </c>
      <c r="F5" s="22">
        <f t="shared" si="2"/>
        <v>0.1</v>
      </c>
      <c r="G5" s="23">
        <f t="shared" si="3"/>
        <v>28</v>
      </c>
      <c r="H5" s="18">
        <f t="shared" si="4"/>
        <v>7412.5574027393295</v>
      </c>
      <c r="I5" s="18">
        <f t="shared" si="5"/>
        <v>7412.56</v>
      </c>
      <c r="J5" s="18">
        <f t="shared" si="6"/>
        <v>7412.56</v>
      </c>
      <c r="K5" s="18">
        <f t="shared" si="7"/>
        <v>38910.340000000004</v>
      </c>
      <c r="L5" s="18">
        <f t="shared" si="8"/>
        <v>46322.9</v>
      </c>
      <c r="M5" s="18">
        <v>0</v>
      </c>
      <c r="N5" s="18"/>
      <c r="O5" s="18">
        <f>IF(OR($Q$1="NI",$Q$1="ET"),#REF!,0)</f>
        <v>0</v>
      </c>
      <c r="P5" s="18">
        <f t="shared" si="9"/>
        <v>0</v>
      </c>
      <c r="Q5" s="18">
        <f t="shared" si="10"/>
        <v>927369.5</v>
      </c>
      <c r="S5" s="17">
        <f t="shared" si="11"/>
        <v>-2.597261E-3</v>
      </c>
    </row>
    <row r="6" spans="1:19" x14ac:dyDescent="0.25">
      <c r="A6" s="19">
        <f t="shared" si="12"/>
        <v>3</v>
      </c>
      <c r="B6" s="20">
        <v>42850</v>
      </c>
      <c r="C6" s="9" t="str">
        <f t="shared" si="0"/>
        <v>E</v>
      </c>
      <c r="D6" s="19" t="s">
        <v>5</v>
      </c>
      <c r="E6" s="21">
        <f t="shared" si="1"/>
        <v>927369.5</v>
      </c>
      <c r="F6" s="22">
        <f t="shared" si="2"/>
        <v>0.1</v>
      </c>
      <c r="G6" s="23">
        <f t="shared" si="3"/>
        <v>31</v>
      </c>
      <c r="H6" s="18">
        <f t="shared" si="4"/>
        <v>7876.2863068485894</v>
      </c>
      <c r="I6" s="18">
        <f t="shared" si="5"/>
        <v>7876.29</v>
      </c>
      <c r="J6" s="18">
        <f t="shared" si="6"/>
        <v>7876.29</v>
      </c>
      <c r="K6" s="18">
        <f t="shared" si="7"/>
        <v>38446.61</v>
      </c>
      <c r="L6" s="18">
        <f t="shared" si="8"/>
        <v>46322.9</v>
      </c>
      <c r="M6" s="18">
        <v>0</v>
      </c>
      <c r="N6" s="18"/>
      <c r="O6" s="18">
        <f>IF(OR($Q$1="NI",$Q$1="ET"),#REF!,0)</f>
        <v>0</v>
      </c>
      <c r="P6" s="18">
        <f t="shared" si="9"/>
        <v>0</v>
      </c>
      <c r="Q6" s="18">
        <f t="shared" si="10"/>
        <v>888922.89</v>
      </c>
      <c r="S6" s="17">
        <f t="shared" si="11"/>
        <v>-3.693151E-3</v>
      </c>
    </row>
    <row r="7" spans="1:19" x14ac:dyDescent="0.25">
      <c r="A7" s="19">
        <f t="shared" si="12"/>
        <v>4</v>
      </c>
      <c r="B7" s="20">
        <v>42880</v>
      </c>
      <c r="C7" s="9" t="str">
        <f t="shared" si="0"/>
        <v>E</v>
      </c>
      <c r="D7" s="19" t="s">
        <v>5</v>
      </c>
      <c r="E7" s="21">
        <f t="shared" si="1"/>
        <v>888922.89</v>
      </c>
      <c r="F7" s="22">
        <f t="shared" si="2"/>
        <v>0.1</v>
      </c>
      <c r="G7" s="23">
        <f t="shared" si="3"/>
        <v>30</v>
      </c>
      <c r="H7" s="18">
        <f t="shared" si="4"/>
        <v>7306.2118410955745</v>
      </c>
      <c r="I7" s="18">
        <f t="shared" si="5"/>
        <v>7306.21</v>
      </c>
      <c r="J7" s="18">
        <f t="shared" si="6"/>
        <v>7306.21</v>
      </c>
      <c r="K7" s="18">
        <f t="shared" si="7"/>
        <v>39016.69</v>
      </c>
      <c r="L7" s="18">
        <f t="shared" si="8"/>
        <v>46322.9</v>
      </c>
      <c r="M7" s="18">
        <v>0</v>
      </c>
      <c r="N7" s="18"/>
      <c r="O7" s="18">
        <f>IF(OR($Q$1="NI",$Q$1="ET"),#REF!,0)</f>
        <v>0</v>
      </c>
      <c r="P7" s="18">
        <f t="shared" si="9"/>
        <v>0</v>
      </c>
      <c r="Q7" s="18">
        <f t="shared" si="10"/>
        <v>849906.2</v>
      </c>
      <c r="S7" s="17">
        <f t="shared" si="11"/>
        <v>1.841096E-3</v>
      </c>
    </row>
    <row r="8" spans="1:19" x14ac:dyDescent="0.25">
      <c r="A8" s="19">
        <f t="shared" si="12"/>
        <v>5</v>
      </c>
      <c r="B8" s="20">
        <v>42911</v>
      </c>
      <c r="C8" s="9" t="str">
        <f t="shared" si="0"/>
        <v>E</v>
      </c>
      <c r="D8" s="19" t="s">
        <v>5</v>
      </c>
      <c r="E8" s="21">
        <f t="shared" si="1"/>
        <v>849906.2</v>
      </c>
      <c r="F8" s="22">
        <f t="shared" si="2"/>
        <v>0.1</v>
      </c>
      <c r="G8" s="23">
        <f t="shared" si="3"/>
        <v>31</v>
      </c>
      <c r="H8" s="18">
        <f t="shared" si="4"/>
        <v>7218.383265753534</v>
      </c>
      <c r="I8" s="18">
        <f t="shared" si="5"/>
        <v>7218.38</v>
      </c>
      <c r="J8" s="18">
        <f t="shared" si="6"/>
        <v>7218.38</v>
      </c>
      <c r="K8" s="18">
        <f t="shared" si="7"/>
        <v>39104.520000000004</v>
      </c>
      <c r="L8" s="18">
        <f t="shared" si="8"/>
        <v>46322.9</v>
      </c>
      <c r="M8" s="18">
        <v>0</v>
      </c>
      <c r="N8" s="18"/>
      <c r="O8" s="18">
        <f>IF(OR($Q$1="NI",$Q$1="ET"),#REF!,0)</f>
        <v>0</v>
      </c>
      <c r="P8" s="18">
        <f t="shared" si="9"/>
        <v>0</v>
      </c>
      <c r="Q8" s="18">
        <f t="shared" si="10"/>
        <v>810801.67999999993</v>
      </c>
      <c r="S8" s="17">
        <f t="shared" si="11"/>
        <v>3.2657540000000001E-3</v>
      </c>
    </row>
    <row r="9" spans="1:19" x14ac:dyDescent="0.25">
      <c r="A9" s="19">
        <f t="shared" si="12"/>
        <v>6</v>
      </c>
      <c r="B9" s="20">
        <v>42941</v>
      </c>
      <c r="C9" s="9" t="str">
        <f t="shared" si="0"/>
        <v>E</v>
      </c>
      <c r="D9" s="19" t="s">
        <v>5</v>
      </c>
      <c r="E9" s="21">
        <f t="shared" si="1"/>
        <v>810801.67999999993</v>
      </c>
      <c r="F9" s="22">
        <f t="shared" si="2"/>
        <v>0.1</v>
      </c>
      <c r="G9" s="23">
        <f t="shared" si="3"/>
        <v>30</v>
      </c>
      <c r="H9" s="18">
        <f t="shared" si="4"/>
        <v>6664.1266630142736</v>
      </c>
      <c r="I9" s="18">
        <f t="shared" si="5"/>
        <v>6664.13</v>
      </c>
      <c r="J9" s="18">
        <f t="shared" si="6"/>
        <v>6664.13</v>
      </c>
      <c r="K9" s="18">
        <f t="shared" si="7"/>
        <v>39658.770000000004</v>
      </c>
      <c r="L9" s="18">
        <f t="shared" si="8"/>
        <v>46322.9</v>
      </c>
      <c r="M9" s="18">
        <v>0</v>
      </c>
      <c r="N9" s="18"/>
      <c r="O9" s="18">
        <f>IF($Q$1="ET",#REF!,0)</f>
        <v>0</v>
      </c>
      <c r="P9" s="18">
        <f t="shared" si="9"/>
        <v>0</v>
      </c>
      <c r="Q9" s="18">
        <f t="shared" si="10"/>
        <v>771142.90999999992</v>
      </c>
      <c r="S9" s="17">
        <f t="shared" si="11"/>
        <v>-3.3369860000000001E-3</v>
      </c>
    </row>
    <row r="10" spans="1:19" x14ac:dyDescent="0.25">
      <c r="A10" s="19">
        <f t="shared" si="12"/>
        <v>7</v>
      </c>
      <c r="B10" s="20">
        <v>42972</v>
      </c>
      <c r="C10" s="9" t="str">
        <f t="shared" si="0"/>
        <v>E</v>
      </c>
      <c r="D10" s="19" t="s">
        <v>5</v>
      </c>
      <c r="E10" s="21">
        <f t="shared" si="1"/>
        <v>771142.90999999992</v>
      </c>
      <c r="F10" s="22">
        <f t="shared" si="2"/>
        <v>0.1</v>
      </c>
      <c r="G10" s="23">
        <f t="shared" si="3"/>
        <v>31</v>
      </c>
      <c r="H10" s="18">
        <f t="shared" si="4"/>
        <v>6549.4295972605742</v>
      </c>
      <c r="I10" s="18">
        <f t="shared" si="5"/>
        <v>6549.43</v>
      </c>
      <c r="J10" s="18">
        <f t="shared" si="6"/>
        <v>6549.43</v>
      </c>
      <c r="K10" s="18">
        <f t="shared" si="7"/>
        <v>39773.47</v>
      </c>
      <c r="L10" s="18">
        <f t="shared" si="8"/>
        <v>46322.9</v>
      </c>
      <c r="M10" s="18">
        <v>0</v>
      </c>
      <c r="N10" s="18"/>
      <c r="O10" s="18">
        <f>IF($Q$1="ET",#REF!,0)</f>
        <v>0</v>
      </c>
      <c r="P10" s="18">
        <f t="shared" si="9"/>
        <v>0</v>
      </c>
      <c r="Q10" s="18">
        <f t="shared" si="10"/>
        <v>731369.44</v>
      </c>
      <c r="S10" s="17">
        <f t="shared" si="11"/>
        <v>-4.0273899999999999E-4</v>
      </c>
    </row>
    <row r="11" spans="1:19" x14ac:dyDescent="0.25">
      <c r="A11" s="19">
        <f t="shared" si="12"/>
        <v>8</v>
      </c>
      <c r="B11" s="20">
        <v>43003</v>
      </c>
      <c r="C11" s="9" t="str">
        <f t="shared" si="0"/>
        <v>E</v>
      </c>
      <c r="D11" s="19" t="s">
        <v>5</v>
      </c>
      <c r="E11" s="21">
        <f t="shared" si="1"/>
        <v>731369.44</v>
      </c>
      <c r="F11" s="22">
        <f t="shared" si="2"/>
        <v>0.1</v>
      </c>
      <c r="G11" s="23">
        <f t="shared" si="3"/>
        <v>31</v>
      </c>
      <c r="H11" s="18">
        <f t="shared" si="4"/>
        <v>6211.6304575349732</v>
      </c>
      <c r="I11" s="18">
        <f t="shared" si="5"/>
        <v>6211.63</v>
      </c>
      <c r="J11" s="18">
        <f t="shared" si="6"/>
        <v>6211.63</v>
      </c>
      <c r="K11" s="18">
        <f t="shared" si="7"/>
        <v>40111.270000000004</v>
      </c>
      <c r="L11" s="18">
        <f t="shared" si="8"/>
        <v>46322.9</v>
      </c>
      <c r="M11" s="18">
        <v>0</v>
      </c>
      <c r="N11" s="18"/>
      <c r="O11" s="18">
        <f>IF($Q$1="ET",#REF!,0)</f>
        <v>0</v>
      </c>
      <c r="P11" s="18">
        <f t="shared" si="9"/>
        <v>0</v>
      </c>
      <c r="Q11" s="18">
        <f t="shared" si="10"/>
        <v>691258.16999999993</v>
      </c>
      <c r="S11" s="17">
        <f t="shared" si="11"/>
        <v>4.5753500000000002E-4</v>
      </c>
    </row>
    <row r="12" spans="1:19" x14ac:dyDescent="0.25">
      <c r="A12" s="19">
        <f t="shared" si="12"/>
        <v>9</v>
      </c>
      <c r="B12" s="20">
        <v>43033</v>
      </c>
      <c r="C12" s="9" t="str">
        <f t="shared" si="0"/>
        <v>E</v>
      </c>
      <c r="D12" s="19" t="s">
        <v>5</v>
      </c>
      <c r="E12" s="21">
        <f t="shared" si="1"/>
        <v>691258.16999999993</v>
      </c>
      <c r="F12" s="22">
        <f t="shared" si="2"/>
        <v>0.1</v>
      </c>
      <c r="G12" s="23">
        <f t="shared" si="3"/>
        <v>30</v>
      </c>
      <c r="H12" s="18">
        <f t="shared" si="4"/>
        <v>5681.574457535</v>
      </c>
      <c r="I12" s="18">
        <f t="shared" si="5"/>
        <v>5681.57</v>
      </c>
      <c r="J12" s="18">
        <f t="shared" si="6"/>
        <v>5681.57</v>
      </c>
      <c r="K12" s="18">
        <f t="shared" si="7"/>
        <v>40641.33</v>
      </c>
      <c r="L12" s="18">
        <f t="shared" si="8"/>
        <v>46322.9</v>
      </c>
      <c r="M12" s="18">
        <v>0</v>
      </c>
      <c r="N12" s="18"/>
      <c r="O12" s="18">
        <f>IF($Q$1="ET",#REF!,0)</f>
        <v>0</v>
      </c>
      <c r="P12" s="18">
        <f t="shared" si="9"/>
        <v>0</v>
      </c>
      <c r="Q12" s="18">
        <f t="shared" si="10"/>
        <v>650616.84</v>
      </c>
      <c r="S12" s="17">
        <f t="shared" si="11"/>
        <v>4.4575350000000003E-3</v>
      </c>
    </row>
    <row r="13" spans="1:19" x14ac:dyDescent="0.25">
      <c r="A13" s="31">
        <f t="shared" si="12"/>
        <v>10</v>
      </c>
      <c r="B13" s="32">
        <v>43064</v>
      </c>
      <c r="C13" s="32" t="str">
        <f t="shared" si="0"/>
        <v>E</v>
      </c>
      <c r="D13" s="31" t="s">
        <v>5</v>
      </c>
      <c r="E13" s="33">
        <f t="shared" si="1"/>
        <v>650616.84</v>
      </c>
      <c r="F13" s="34">
        <f t="shared" si="2"/>
        <v>0.1</v>
      </c>
      <c r="G13" s="35">
        <f t="shared" si="3"/>
        <v>31</v>
      </c>
      <c r="H13" s="36">
        <f t="shared" si="4"/>
        <v>5525.791317808973</v>
      </c>
      <c r="I13" s="36">
        <f t="shared" si="5"/>
        <v>5525.79</v>
      </c>
      <c r="J13" s="36">
        <f>I13+P12</f>
        <v>5525.79</v>
      </c>
      <c r="K13" s="36">
        <f>L13-J13</f>
        <v>33548.81</v>
      </c>
      <c r="L13" s="36">
        <v>39074.6</v>
      </c>
      <c r="M13" s="36">
        <v>0</v>
      </c>
      <c r="N13" s="36"/>
      <c r="O13" s="36">
        <f>IF($Q$1="ET",#REF!,0)</f>
        <v>0</v>
      </c>
      <c r="P13" s="36">
        <f t="shared" si="9"/>
        <v>0</v>
      </c>
      <c r="Q13" s="36">
        <f t="shared" si="10"/>
        <v>617068.03</v>
      </c>
      <c r="S13" s="17">
        <f t="shared" si="11"/>
        <v>1.3178090000000001E-3</v>
      </c>
    </row>
    <row r="14" spans="1:19" x14ac:dyDescent="0.25">
      <c r="A14" s="31">
        <f t="shared" si="12"/>
        <v>11</v>
      </c>
      <c r="B14" s="32">
        <v>43094</v>
      </c>
      <c r="C14" s="32" t="str">
        <f t="shared" si="0"/>
        <v>E</v>
      </c>
      <c r="D14" s="31" t="s">
        <v>5</v>
      </c>
      <c r="E14" s="33">
        <f t="shared" si="1"/>
        <v>617068.03</v>
      </c>
      <c r="F14" s="34">
        <f t="shared" si="2"/>
        <v>0.1</v>
      </c>
      <c r="G14" s="35">
        <f t="shared" si="3"/>
        <v>30</v>
      </c>
      <c r="H14" s="36">
        <f t="shared" si="4"/>
        <v>5071.7933452062616</v>
      </c>
      <c r="I14" s="36">
        <f t="shared" si="5"/>
        <v>5071.79</v>
      </c>
      <c r="J14" s="36">
        <f t="shared" si="6"/>
        <v>5071.79</v>
      </c>
      <c r="K14" s="36">
        <f t="shared" si="7"/>
        <v>34002.81</v>
      </c>
      <c r="L14" s="36">
        <f>L13</f>
        <v>39074.6</v>
      </c>
      <c r="M14" s="36">
        <v>0</v>
      </c>
      <c r="N14" s="36"/>
      <c r="O14" s="36">
        <f>IF($Q$1="ET",#REF!,0)</f>
        <v>0</v>
      </c>
      <c r="P14" s="36">
        <f t="shared" si="9"/>
        <v>0</v>
      </c>
      <c r="Q14" s="36">
        <f t="shared" si="10"/>
        <v>583065.22</v>
      </c>
      <c r="S14" s="17">
        <f t="shared" si="11"/>
        <v>3.3452059999999999E-3</v>
      </c>
    </row>
    <row r="15" spans="1:19" x14ac:dyDescent="0.25">
      <c r="A15" s="31">
        <f t="shared" si="12"/>
        <v>12</v>
      </c>
      <c r="B15" s="32">
        <v>43125</v>
      </c>
      <c r="C15" s="32" t="str">
        <f t="shared" si="0"/>
        <v>E</v>
      </c>
      <c r="D15" s="31" t="s">
        <v>5</v>
      </c>
      <c r="E15" s="33">
        <f t="shared" si="1"/>
        <v>583065.22</v>
      </c>
      <c r="F15" s="34">
        <f t="shared" si="2"/>
        <v>0.1</v>
      </c>
      <c r="G15" s="35">
        <f t="shared" si="3"/>
        <v>31</v>
      </c>
      <c r="H15" s="36">
        <f t="shared" si="4"/>
        <v>4952.0641178087399</v>
      </c>
      <c r="I15" s="36">
        <f t="shared" si="5"/>
        <v>4952.0600000000004</v>
      </c>
      <c r="J15" s="36">
        <f t="shared" si="6"/>
        <v>4952.0600000000004</v>
      </c>
      <c r="K15" s="36">
        <f t="shared" si="7"/>
        <v>34122.54</v>
      </c>
      <c r="L15" s="36">
        <f t="shared" ref="L15:L29" si="13">L14</f>
        <v>39074.6</v>
      </c>
      <c r="M15" s="36">
        <v>0</v>
      </c>
      <c r="N15" s="36"/>
      <c r="O15" s="36">
        <f>IF($Q$1="ET",#REF!,0)</f>
        <v>0</v>
      </c>
      <c r="P15" s="36">
        <f t="shared" si="9"/>
        <v>0</v>
      </c>
      <c r="Q15" s="36">
        <f t="shared" si="10"/>
        <v>548942.67999999993</v>
      </c>
      <c r="S15" s="17">
        <f t="shared" si="11"/>
        <v>4.1178090000000001E-3</v>
      </c>
    </row>
    <row r="16" spans="1:19" x14ac:dyDescent="0.25">
      <c r="A16" s="31">
        <f t="shared" si="12"/>
        <v>13</v>
      </c>
      <c r="B16" s="32">
        <v>43156</v>
      </c>
      <c r="C16" s="32" t="str">
        <f t="shared" si="0"/>
        <v>E</v>
      </c>
      <c r="D16" s="31" t="s">
        <v>5</v>
      </c>
      <c r="E16" s="33">
        <f t="shared" si="1"/>
        <v>548942.67999999993</v>
      </c>
      <c r="F16" s="34">
        <f t="shared" si="2"/>
        <v>0.1</v>
      </c>
      <c r="G16" s="35">
        <f t="shared" si="3"/>
        <v>31</v>
      </c>
      <c r="H16" s="36">
        <f t="shared" si="4"/>
        <v>4662.2570164391364</v>
      </c>
      <c r="I16" s="36">
        <f t="shared" si="5"/>
        <v>4662.26</v>
      </c>
      <c r="J16" s="36">
        <f t="shared" si="6"/>
        <v>4662.26</v>
      </c>
      <c r="K16" s="36">
        <f t="shared" si="7"/>
        <v>34412.339999999997</v>
      </c>
      <c r="L16" s="36">
        <f t="shared" si="13"/>
        <v>39074.6</v>
      </c>
      <c r="M16" s="36">
        <v>0</v>
      </c>
      <c r="N16" s="36"/>
      <c r="O16" s="36">
        <f>IF($Q$1="ET",#REF!,0)</f>
        <v>0</v>
      </c>
      <c r="P16" s="36">
        <f t="shared" si="9"/>
        <v>0</v>
      </c>
      <c r="Q16" s="36">
        <f t="shared" si="10"/>
        <v>514530.33999999997</v>
      </c>
      <c r="S16" s="17">
        <f t="shared" si="11"/>
        <v>-2.983561E-3</v>
      </c>
    </row>
    <row r="17" spans="1:19" x14ac:dyDescent="0.25">
      <c r="A17" s="31">
        <f t="shared" si="12"/>
        <v>14</v>
      </c>
      <c r="B17" s="32">
        <v>43184</v>
      </c>
      <c r="C17" s="32" t="str">
        <f t="shared" si="0"/>
        <v>E</v>
      </c>
      <c r="D17" s="31" t="s">
        <v>5</v>
      </c>
      <c r="E17" s="33">
        <f t="shared" si="1"/>
        <v>514530.33999999997</v>
      </c>
      <c r="F17" s="34">
        <f t="shared" si="2"/>
        <v>0.1</v>
      </c>
      <c r="G17" s="35">
        <f t="shared" si="3"/>
        <v>28</v>
      </c>
      <c r="H17" s="36">
        <f t="shared" si="4"/>
        <v>3947.0790767129729</v>
      </c>
      <c r="I17" s="36">
        <f t="shared" si="5"/>
        <v>3947.08</v>
      </c>
      <c r="J17" s="36">
        <f t="shared" si="6"/>
        <v>3947.08</v>
      </c>
      <c r="K17" s="36">
        <f t="shared" si="7"/>
        <v>35127.519999999997</v>
      </c>
      <c r="L17" s="36">
        <f t="shared" si="13"/>
        <v>39074.6</v>
      </c>
      <c r="M17" s="36">
        <v>0</v>
      </c>
      <c r="N17" s="36"/>
      <c r="O17" s="36">
        <f>IF($Q$1="ET",#REF!,0)</f>
        <v>0</v>
      </c>
      <c r="P17" s="36">
        <f t="shared" si="9"/>
        <v>0</v>
      </c>
      <c r="Q17" s="36">
        <f t="shared" si="10"/>
        <v>479402.81999999995</v>
      </c>
      <c r="S17" s="17">
        <f t="shared" si="11"/>
        <v>-9.2328699999999996E-4</v>
      </c>
    </row>
    <row r="18" spans="1:19" x14ac:dyDescent="0.25">
      <c r="A18" s="31">
        <f t="shared" si="12"/>
        <v>15</v>
      </c>
      <c r="B18" s="32">
        <v>43215</v>
      </c>
      <c r="C18" s="32" t="str">
        <f t="shared" si="0"/>
        <v>E</v>
      </c>
      <c r="D18" s="31" t="s">
        <v>5</v>
      </c>
      <c r="E18" s="33">
        <f t="shared" si="1"/>
        <v>479402.81999999995</v>
      </c>
      <c r="F18" s="34">
        <f t="shared" si="2"/>
        <v>0.1</v>
      </c>
      <c r="G18" s="35">
        <f t="shared" si="3"/>
        <v>31</v>
      </c>
      <c r="H18" s="36">
        <f t="shared" si="4"/>
        <v>4071.6394657540959</v>
      </c>
      <c r="I18" s="36">
        <f t="shared" si="5"/>
        <v>4071.64</v>
      </c>
      <c r="J18" s="36">
        <f t="shared" si="6"/>
        <v>4071.64</v>
      </c>
      <c r="K18" s="36">
        <f t="shared" si="7"/>
        <v>35002.959999999999</v>
      </c>
      <c r="L18" s="36">
        <f t="shared" si="13"/>
        <v>39074.6</v>
      </c>
      <c r="M18" s="36">
        <v>0</v>
      </c>
      <c r="N18" s="36"/>
      <c r="O18" s="36">
        <f>IF($Q$1="ET",#REF!,0)</f>
        <v>0</v>
      </c>
      <c r="P18" s="36">
        <f t="shared" si="9"/>
        <v>0</v>
      </c>
      <c r="Q18" s="36">
        <f t="shared" si="10"/>
        <v>444399.85999999993</v>
      </c>
      <c r="S18" s="17">
        <f t="shared" si="11"/>
        <v>-5.3424600000000005E-4</v>
      </c>
    </row>
    <row r="19" spans="1:19" x14ac:dyDescent="0.25">
      <c r="A19" s="31">
        <f t="shared" si="12"/>
        <v>16</v>
      </c>
      <c r="B19" s="32">
        <v>43245</v>
      </c>
      <c r="C19" s="32" t="str">
        <f t="shared" si="0"/>
        <v>E</v>
      </c>
      <c r="D19" s="31" t="s">
        <v>5</v>
      </c>
      <c r="E19" s="33">
        <f t="shared" si="1"/>
        <v>444399.85999999993</v>
      </c>
      <c r="F19" s="34">
        <f t="shared" si="2"/>
        <v>0.1</v>
      </c>
      <c r="G19" s="35">
        <f t="shared" si="3"/>
        <v>30</v>
      </c>
      <c r="H19" s="36">
        <f t="shared" si="4"/>
        <v>3652.6010547950955</v>
      </c>
      <c r="I19" s="36">
        <f t="shared" si="5"/>
        <v>3652.6</v>
      </c>
      <c r="J19" s="36">
        <f t="shared" si="6"/>
        <v>3652.6</v>
      </c>
      <c r="K19" s="36">
        <f t="shared" si="7"/>
        <v>35422</v>
      </c>
      <c r="L19" s="36">
        <f t="shared" si="13"/>
        <v>39074.6</v>
      </c>
      <c r="M19" s="36">
        <v>0</v>
      </c>
      <c r="N19" s="36"/>
      <c r="O19" s="36">
        <f>IF($Q$1="ET",#REF!,0)</f>
        <v>0</v>
      </c>
      <c r="P19" s="36">
        <f t="shared" si="9"/>
        <v>0</v>
      </c>
      <c r="Q19" s="36">
        <f t="shared" si="10"/>
        <v>408977.85999999993</v>
      </c>
      <c r="S19" s="17">
        <f t="shared" si="11"/>
        <v>1.0547950000000001E-3</v>
      </c>
    </row>
    <row r="20" spans="1:19" x14ac:dyDescent="0.25">
      <c r="A20" s="31">
        <f t="shared" si="12"/>
        <v>17</v>
      </c>
      <c r="B20" s="32">
        <v>43276</v>
      </c>
      <c r="C20" s="32" t="str">
        <f t="shared" si="0"/>
        <v>E</v>
      </c>
      <c r="D20" s="31" t="s">
        <v>5</v>
      </c>
      <c r="E20" s="33">
        <f t="shared" si="1"/>
        <v>408977.85999999993</v>
      </c>
      <c r="F20" s="34">
        <f t="shared" si="2"/>
        <v>0.1</v>
      </c>
      <c r="G20" s="35">
        <f t="shared" si="3"/>
        <v>31</v>
      </c>
      <c r="H20" s="36">
        <f t="shared" si="4"/>
        <v>3473.511646575821</v>
      </c>
      <c r="I20" s="36">
        <f t="shared" si="5"/>
        <v>3473.51</v>
      </c>
      <c r="J20" s="36">
        <f t="shared" si="6"/>
        <v>3473.51</v>
      </c>
      <c r="K20" s="36">
        <f t="shared" si="7"/>
        <v>35601.089999999997</v>
      </c>
      <c r="L20" s="36">
        <f t="shared" si="13"/>
        <v>39074.6</v>
      </c>
      <c r="M20" s="36">
        <v>0</v>
      </c>
      <c r="N20" s="36"/>
      <c r="O20" s="36">
        <f>IF($Q$1="ET",#REF!,0)</f>
        <v>0</v>
      </c>
      <c r="P20" s="36">
        <f t="shared" si="9"/>
        <v>0</v>
      </c>
      <c r="Q20" s="36">
        <f t="shared" si="10"/>
        <v>373376.7699999999</v>
      </c>
      <c r="S20" s="17">
        <f t="shared" si="11"/>
        <v>1.6465760000000001E-3</v>
      </c>
    </row>
    <row r="21" spans="1:19" x14ac:dyDescent="0.25">
      <c r="A21" s="31">
        <f t="shared" si="12"/>
        <v>18</v>
      </c>
      <c r="B21" s="32">
        <v>43306</v>
      </c>
      <c r="C21" s="32" t="str">
        <f t="shared" si="0"/>
        <v>E</v>
      </c>
      <c r="D21" s="31" t="s">
        <v>5</v>
      </c>
      <c r="E21" s="33">
        <f t="shared" si="1"/>
        <v>373376.7699999999</v>
      </c>
      <c r="F21" s="34">
        <f t="shared" si="2"/>
        <v>0.1</v>
      </c>
      <c r="G21" s="35">
        <f t="shared" si="3"/>
        <v>30</v>
      </c>
      <c r="H21" s="36">
        <f t="shared" si="4"/>
        <v>3068.8518109595607</v>
      </c>
      <c r="I21" s="36">
        <f t="shared" si="5"/>
        <v>3068.85</v>
      </c>
      <c r="J21" s="36">
        <f t="shared" si="6"/>
        <v>3068.85</v>
      </c>
      <c r="K21" s="36">
        <f t="shared" si="7"/>
        <v>36005.75</v>
      </c>
      <c r="L21" s="36">
        <f t="shared" si="13"/>
        <v>39074.6</v>
      </c>
      <c r="M21" s="36">
        <v>0</v>
      </c>
      <c r="N21" s="36"/>
      <c r="O21" s="36">
        <f>IF($Q$1="ET",#REF!,0)</f>
        <v>0</v>
      </c>
      <c r="P21" s="36">
        <f t="shared" si="9"/>
        <v>0</v>
      </c>
      <c r="Q21" s="36">
        <f t="shared" si="10"/>
        <v>337371.0199999999</v>
      </c>
      <c r="S21" s="17">
        <f t="shared" si="11"/>
        <v>1.8109599999999999E-3</v>
      </c>
    </row>
    <row r="22" spans="1:19" x14ac:dyDescent="0.25">
      <c r="A22" s="31">
        <f t="shared" si="12"/>
        <v>19</v>
      </c>
      <c r="B22" s="32">
        <v>43337</v>
      </c>
      <c r="C22" s="32" t="str">
        <f t="shared" si="0"/>
        <v>E</v>
      </c>
      <c r="D22" s="31" t="s">
        <v>5</v>
      </c>
      <c r="E22" s="33">
        <f t="shared" si="1"/>
        <v>337371.0199999999</v>
      </c>
      <c r="F22" s="34">
        <f t="shared" si="2"/>
        <v>0.1</v>
      </c>
      <c r="G22" s="35">
        <f t="shared" si="3"/>
        <v>31</v>
      </c>
      <c r="H22" s="36">
        <f t="shared" si="4"/>
        <v>2865.3447205490406</v>
      </c>
      <c r="I22" s="36">
        <f t="shared" si="5"/>
        <v>2865.34</v>
      </c>
      <c r="J22" s="36">
        <f t="shared" si="6"/>
        <v>2865.34</v>
      </c>
      <c r="K22" s="36">
        <f t="shared" si="7"/>
        <v>36209.259999999995</v>
      </c>
      <c r="L22" s="36">
        <f t="shared" si="13"/>
        <v>39074.6</v>
      </c>
      <c r="M22" s="36">
        <v>0</v>
      </c>
      <c r="N22" s="36"/>
      <c r="O22" s="36">
        <f>IF($Q$1="ET",#REF!,0)</f>
        <v>0</v>
      </c>
      <c r="P22" s="36">
        <f t="shared" si="9"/>
        <v>0</v>
      </c>
      <c r="Q22" s="36">
        <f t="shared" si="10"/>
        <v>301161.75999999989</v>
      </c>
      <c r="S22" s="17">
        <f t="shared" si="11"/>
        <v>4.7205490000000001E-3</v>
      </c>
    </row>
    <row r="23" spans="1:19" x14ac:dyDescent="0.25">
      <c r="A23" s="31">
        <f t="shared" si="12"/>
        <v>20</v>
      </c>
      <c r="B23" s="32">
        <v>43368</v>
      </c>
      <c r="C23" s="32" t="str">
        <f t="shared" si="0"/>
        <v>E</v>
      </c>
      <c r="D23" s="31" t="s">
        <v>5</v>
      </c>
      <c r="E23" s="33">
        <f t="shared" si="1"/>
        <v>301161.75999999989</v>
      </c>
      <c r="F23" s="34">
        <f t="shared" si="2"/>
        <v>0.1</v>
      </c>
      <c r="G23" s="35">
        <f t="shared" si="3"/>
        <v>31</v>
      </c>
      <c r="H23" s="36">
        <f t="shared" si="4"/>
        <v>2557.8169287681776</v>
      </c>
      <c r="I23" s="36">
        <f t="shared" si="5"/>
        <v>2557.8200000000002</v>
      </c>
      <c r="J23" s="36">
        <f t="shared" si="6"/>
        <v>2557.8200000000002</v>
      </c>
      <c r="K23" s="36">
        <f t="shared" si="7"/>
        <v>36516.78</v>
      </c>
      <c r="L23" s="36">
        <f t="shared" si="13"/>
        <v>39074.6</v>
      </c>
      <c r="M23" s="36">
        <v>0</v>
      </c>
      <c r="N23" s="36"/>
      <c r="O23" s="36">
        <f>IF($Q$1="ET",#REF!,0)</f>
        <v>0</v>
      </c>
      <c r="P23" s="36">
        <f t="shared" si="9"/>
        <v>0</v>
      </c>
      <c r="Q23" s="36">
        <f t="shared" si="10"/>
        <v>264644.97999999986</v>
      </c>
      <c r="S23" s="17">
        <f t="shared" si="11"/>
        <v>-3.0712320000000001E-3</v>
      </c>
    </row>
    <row r="24" spans="1:19" x14ac:dyDescent="0.25">
      <c r="A24" s="31">
        <f t="shared" si="12"/>
        <v>21</v>
      </c>
      <c r="B24" s="32">
        <v>43398</v>
      </c>
      <c r="C24" s="32" t="str">
        <f t="shared" si="0"/>
        <v>E</v>
      </c>
      <c r="D24" s="31" t="s">
        <v>5</v>
      </c>
      <c r="E24" s="33">
        <f t="shared" si="1"/>
        <v>264644.97999999986</v>
      </c>
      <c r="F24" s="34">
        <f t="shared" si="2"/>
        <v>0.1</v>
      </c>
      <c r="G24" s="35">
        <f t="shared" si="3"/>
        <v>30</v>
      </c>
      <c r="H24" s="36">
        <f t="shared" si="4"/>
        <v>2175.1611479460817</v>
      </c>
      <c r="I24" s="36">
        <f t="shared" si="5"/>
        <v>2175.16</v>
      </c>
      <c r="J24" s="36">
        <f t="shared" si="6"/>
        <v>2175.16</v>
      </c>
      <c r="K24" s="36">
        <f t="shared" si="7"/>
        <v>36899.440000000002</v>
      </c>
      <c r="L24" s="36">
        <f t="shared" si="13"/>
        <v>39074.6</v>
      </c>
      <c r="M24" s="36">
        <v>0</v>
      </c>
      <c r="N24" s="36"/>
      <c r="O24" s="36">
        <f>IF($Q$1="ET",#REF!,0)</f>
        <v>0</v>
      </c>
      <c r="P24" s="36">
        <f t="shared" si="9"/>
        <v>0</v>
      </c>
      <c r="Q24" s="36">
        <f t="shared" si="10"/>
        <v>227745.53999999986</v>
      </c>
      <c r="S24" s="17">
        <f t="shared" si="11"/>
        <v>1.1479459999999999E-3</v>
      </c>
    </row>
    <row r="25" spans="1:19" x14ac:dyDescent="0.25">
      <c r="A25" s="31">
        <f t="shared" si="12"/>
        <v>22</v>
      </c>
      <c r="B25" s="32">
        <v>43429</v>
      </c>
      <c r="C25" s="32" t="str">
        <f t="shared" si="0"/>
        <v>E</v>
      </c>
      <c r="D25" s="31" t="s">
        <v>5</v>
      </c>
      <c r="E25" s="33">
        <f t="shared" si="1"/>
        <v>227745.53999999986</v>
      </c>
      <c r="F25" s="34">
        <f t="shared" si="2"/>
        <v>0.1</v>
      </c>
      <c r="G25" s="35">
        <f t="shared" si="3"/>
        <v>31</v>
      </c>
      <c r="H25" s="36">
        <f t="shared" si="4"/>
        <v>1934.2783369870949</v>
      </c>
      <c r="I25" s="36">
        <f t="shared" si="5"/>
        <v>1934.28</v>
      </c>
      <c r="J25" s="36">
        <f t="shared" si="6"/>
        <v>1934.28</v>
      </c>
      <c r="K25" s="36">
        <f t="shared" si="7"/>
        <v>37140.32</v>
      </c>
      <c r="L25" s="36">
        <f t="shared" si="13"/>
        <v>39074.6</v>
      </c>
      <c r="M25" s="36">
        <v>0</v>
      </c>
      <c r="N25" s="36"/>
      <c r="O25" s="36">
        <f>IF($Q$1="ET",#REF!,0)</f>
        <v>0</v>
      </c>
      <c r="P25" s="36">
        <f t="shared" si="9"/>
        <v>0</v>
      </c>
      <c r="Q25" s="36">
        <f t="shared" si="10"/>
        <v>190605.21999999986</v>
      </c>
      <c r="S25" s="17">
        <f t="shared" si="11"/>
        <v>-1.6630130000000001E-3</v>
      </c>
    </row>
    <row r="26" spans="1:19" x14ac:dyDescent="0.25">
      <c r="A26" s="31">
        <f t="shared" si="12"/>
        <v>23</v>
      </c>
      <c r="B26" s="32">
        <v>43459</v>
      </c>
      <c r="C26" s="32" t="str">
        <f t="shared" si="0"/>
        <v>E</v>
      </c>
      <c r="D26" s="31" t="s">
        <v>5</v>
      </c>
      <c r="E26" s="33">
        <f t="shared" si="1"/>
        <v>190605.21999999986</v>
      </c>
      <c r="F26" s="34">
        <f t="shared" si="2"/>
        <v>0.1</v>
      </c>
      <c r="G26" s="35">
        <f t="shared" si="3"/>
        <v>30</v>
      </c>
      <c r="H26" s="36">
        <f t="shared" si="4"/>
        <v>1566.6165835623412</v>
      </c>
      <c r="I26" s="36">
        <f t="shared" si="5"/>
        <v>1566.62</v>
      </c>
      <c r="J26" s="36">
        <f t="shared" si="6"/>
        <v>1566.62</v>
      </c>
      <c r="K26" s="36">
        <f t="shared" si="7"/>
        <v>37507.979999999996</v>
      </c>
      <c r="L26" s="36">
        <f t="shared" si="13"/>
        <v>39074.6</v>
      </c>
      <c r="M26" s="36">
        <v>0</v>
      </c>
      <c r="N26" s="36"/>
      <c r="O26" s="36">
        <f>IF($Q$1="ET",#REF!,0)</f>
        <v>0</v>
      </c>
      <c r="P26" s="36">
        <f t="shared" si="9"/>
        <v>0</v>
      </c>
      <c r="Q26" s="36">
        <f t="shared" si="10"/>
        <v>153097.23999999987</v>
      </c>
      <c r="S26" s="17">
        <f t="shared" si="11"/>
        <v>-3.4164379999999999E-3</v>
      </c>
    </row>
    <row r="27" spans="1:19" x14ac:dyDescent="0.25">
      <c r="A27" s="31">
        <f t="shared" si="12"/>
        <v>24</v>
      </c>
      <c r="B27" s="32">
        <v>43490</v>
      </c>
      <c r="C27" s="32" t="str">
        <f t="shared" si="0"/>
        <v>E</v>
      </c>
      <c r="D27" s="31" t="s">
        <v>5</v>
      </c>
      <c r="E27" s="33">
        <f t="shared" si="1"/>
        <v>153097.23999999987</v>
      </c>
      <c r="F27" s="34">
        <f t="shared" si="2"/>
        <v>0.1</v>
      </c>
      <c r="G27" s="35">
        <f t="shared" si="3"/>
        <v>31</v>
      </c>
      <c r="H27" s="36">
        <f t="shared" si="4"/>
        <v>1300.2745123291222</v>
      </c>
      <c r="I27" s="36">
        <f t="shared" si="5"/>
        <v>1300.27</v>
      </c>
      <c r="J27" s="36">
        <f t="shared" si="6"/>
        <v>1300.27</v>
      </c>
      <c r="K27" s="36">
        <f t="shared" si="7"/>
        <v>37774.33</v>
      </c>
      <c r="L27" s="36">
        <f t="shared" si="13"/>
        <v>39074.6</v>
      </c>
      <c r="M27" s="36">
        <v>0</v>
      </c>
      <c r="N27" s="36"/>
      <c r="O27" s="36">
        <f>IF($Q$1="ET",#REF!,0)</f>
        <v>0</v>
      </c>
      <c r="P27" s="36">
        <f t="shared" si="9"/>
        <v>0</v>
      </c>
      <c r="Q27" s="36">
        <f t="shared" si="10"/>
        <v>115322.90999999987</v>
      </c>
      <c r="S27" s="17">
        <f t="shared" si="11"/>
        <v>4.5123289999999998E-3</v>
      </c>
    </row>
    <row r="28" spans="1:19" x14ac:dyDescent="0.25">
      <c r="A28" s="31">
        <f t="shared" si="12"/>
        <v>25</v>
      </c>
      <c r="B28" s="32">
        <v>43521</v>
      </c>
      <c r="C28" s="32" t="str">
        <f t="shared" si="0"/>
        <v>E</v>
      </c>
      <c r="D28" s="31" t="s">
        <v>5</v>
      </c>
      <c r="E28" s="33">
        <f t="shared" si="1"/>
        <v>115322.90999999987</v>
      </c>
      <c r="F28" s="34">
        <f t="shared" si="2"/>
        <v>0.1</v>
      </c>
      <c r="G28" s="35">
        <f t="shared" si="3"/>
        <v>31</v>
      </c>
      <c r="H28" s="36">
        <f t="shared" si="4"/>
        <v>979.45936438379363</v>
      </c>
      <c r="I28" s="36">
        <f t="shared" si="5"/>
        <v>979.46</v>
      </c>
      <c r="J28" s="36">
        <f t="shared" si="6"/>
        <v>979.46</v>
      </c>
      <c r="K28" s="36">
        <f t="shared" si="7"/>
        <v>38095.14</v>
      </c>
      <c r="L28" s="36">
        <f t="shared" si="13"/>
        <v>39074.6</v>
      </c>
      <c r="M28" s="36">
        <v>0</v>
      </c>
      <c r="N28" s="36"/>
      <c r="O28" s="36">
        <f>IF($Q$1="ET",#REF!,0)</f>
        <v>0</v>
      </c>
      <c r="P28" s="36">
        <f t="shared" si="9"/>
        <v>0</v>
      </c>
      <c r="Q28" s="36">
        <f t="shared" si="10"/>
        <v>77227.769999999873</v>
      </c>
      <c r="S28" s="17">
        <f t="shared" si="11"/>
        <v>-6.3561599999999998E-4</v>
      </c>
    </row>
    <row r="29" spans="1:19" x14ac:dyDescent="0.25">
      <c r="A29" s="31">
        <f t="shared" si="12"/>
        <v>26</v>
      </c>
      <c r="B29" s="32">
        <v>43549</v>
      </c>
      <c r="C29" s="32" t="str">
        <f t="shared" si="0"/>
        <v>E</v>
      </c>
      <c r="D29" s="31" t="s">
        <v>5</v>
      </c>
      <c r="E29" s="33">
        <f t="shared" si="1"/>
        <v>77227.769999999873</v>
      </c>
      <c r="F29" s="34">
        <f t="shared" si="2"/>
        <v>0.1</v>
      </c>
      <c r="G29" s="35">
        <f t="shared" si="3"/>
        <v>28</v>
      </c>
      <c r="H29" s="36">
        <f t="shared" si="4"/>
        <v>592.43157260317719</v>
      </c>
      <c r="I29" s="36">
        <f t="shared" si="5"/>
        <v>592.42999999999995</v>
      </c>
      <c r="J29" s="36">
        <f t="shared" si="6"/>
        <v>592.42999999999995</v>
      </c>
      <c r="K29" s="36">
        <f t="shared" si="7"/>
        <v>38482.17</v>
      </c>
      <c r="L29" s="36">
        <f t="shared" si="13"/>
        <v>39074.6</v>
      </c>
      <c r="M29" s="36">
        <v>0</v>
      </c>
      <c r="N29" s="36"/>
      <c r="O29" s="36">
        <f>IF($Q$1="ET",#REF!,0)</f>
        <v>0</v>
      </c>
      <c r="P29" s="36">
        <f t="shared" si="9"/>
        <v>0</v>
      </c>
      <c r="Q29" s="36">
        <f t="shared" si="10"/>
        <v>38745.599999999875</v>
      </c>
      <c r="S29" s="17">
        <f t="shared" si="11"/>
        <v>1.5726030000000001E-3</v>
      </c>
    </row>
    <row r="30" spans="1:19" x14ac:dyDescent="0.25">
      <c r="A30" s="31">
        <f t="shared" si="12"/>
        <v>27</v>
      </c>
      <c r="B30" s="32">
        <v>43580</v>
      </c>
      <c r="C30" s="32" t="str">
        <f t="shared" si="0"/>
        <v>E</v>
      </c>
      <c r="D30" s="31" t="s">
        <v>5</v>
      </c>
      <c r="E30" s="33">
        <f t="shared" si="1"/>
        <v>38745.599999999875</v>
      </c>
      <c r="F30" s="34">
        <f t="shared" si="2"/>
        <v>0.1</v>
      </c>
      <c r="G30" s="35">
        <f t="shared" si="3"/>
        <v>31</v>
      </c>
      <c r="H30" s="36">
        <f t="shared" si="4"/>
        <v>329.07379178108118</v>
      </c>
      <c r="I30" s="36">
        <f t="shared" si="5"/>
        <v>329.07</v>
      </c>
      <c r="J30" s="36">
        <f>I30+P29</f>
        <v>329.07</v>
      </c>
      <c r="K30" s="36">
        <f>Q29</f>
        <v>38745.599999999875</v>
      </c>
      <c r="L30" s="36">
        <f>K30+J30</f>
        <v>39074.669999999875</v>
      </c>
      <c r="M30" s="36">
        <v>0</v>
      </c>
      <c r="N30" s="36"/>
      <c r="O30" s="36">
        <f>IF($Q$1="ET",#REF!,0)</f>
        <v>0</v>
      </c>
      <c r="P30" s="36">
        <f t="shared" si="9"/>
        <v>0</v>
      </c>
      <c r="Q30" s="36">
        <f t="shared" si="10"/>
        <v>0</v>
      </c>
      <c r="S30" s="17">
        <f t="shared" si="11"/>
        <v>3.7917810000000001E-3</v>
      </c>
    </row>
    <row r="31" spans="1:19" x14ac:dyDescent="0.25">
      <c r="A31" s="14"/>
      <c r="B31" s="14"/>
      <c r="C31" s="14"/>
      <c r="D31" s="14"/>
      <c r="E31" s="14"/>
      <c r="F31" s="14"/>
      <c r="G31" s="14"/>
      <c r="H31" s="15">
        <f>SUM(H3:H30)</f>
        <v>120248.9855287798</v>
      </c>
      <c r="I31" s="15"/>
      <c r="J31" s="15">
        <f>SUM(J3:J30)</f>
        <v>120248.97</v>
      </c>
      <c r="K31" s="15">
        <f>SUM(K3:K30)</f>
        <v>999999.99999999977</v>
      </c>
      <c r="L31" s="15">
        <f>SUM(L3:L30)</f>
        <v>1120248.9699999997</v>
      </c>
      <c r="M31" s="14"/>
      <c r="N31" s="14"/>
      <c r="O31" s="15">
        <f>SUM(O3:O27)</f>
        <v>0</v>
      </c>
      <c r="P31" s="14"/>
      <c r="Q31" s="14"/>
    </row>
    <row r="34" spans="12:12" x14ac:dyDescent="0.25">
      <c r="L34" s="5"/>
    </row>
  </sheetData>
  <dataValidations count="2">
    <dataValidation type="list" allowBlank="1" showInputMessage="1" showErrorMessage="1" sqref="Q1">
      <formula1>"DD, PS, FI, ET, NI"</formula1>
    </dataValidation>
    <dataValidation type="list" allowBlank="1" showInputMessage="1" showErrorMessage="1" sqref="F1">
      <formula1>"PD,AD"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36"/>
  <sheetViews>
    <sheetView tabSelected="1" workbookViewId="0">
      <pane ySplit="2" topLeftCell="A11" activePane="bottomLeft" state="frozen"/>
      <selection pane="bottomLeft" activeCell="C37" sqref="C37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10.140625" style="1" customWidth="1"/>
    <col min="4" max="4" width="4.42578125" style="1" bestFit="1" customWidth="1"/>
    <col min="5" max="5" width="13.7109375" style="1" bestFit="1" customWidth="1"/>
    <col min="6" max="6" width="7.140625" style="1" bestFit="1" customWidth="1"/>
    <col min="7" max="7" width="5.140625" style="1" bestFit="1" customWidth="1"/>
    <col min="8" max="8" width="18" style="1" bestFit="1" customWidth="1"/>
    <col min="9" max="9" width="16.140625" style="1" bestFit="1" customWidth="1"/>
    <col min="10" max="10" width="13.28515625" style="1" bestFit="1" customWidth="1"/>
    <col min="11" max="11" width="13.42578125" style="1" bestFit="1" customWidth="1"/>
    <col min="12" max="12" width="13.28515625" style="1" bestFit="1" customWidth="1"/>
    <col min="13" max="13" width="13.5703125" style="1" bestFit="1" customWidth="1"/>
    <col min="14" max="14" width="11.5703125" style="1" bestFit="1" customWidth="1"/>
    <col min="15" max="15" width="11" style="1" customWidth="1"/>
    <col min="16" max="16" width="11.140625" style="1" bestFit="1" customWidth="1"/>
    <col min="17" max="17" width="12.5703125" style="1" bestFit="1" customWidth="1"/>
    <col min="18" max="18" width="2.85546875" style="1" customWidth="1"/>
    <col min="19" max="19" width="10.7109375" style="1" bestFit="1" customWidth="1"/>
    <col min="20" max="16384" width="9.140625" style="1"/>
  </cols>
  <sheetData>
    <row r="1" spans="1:19" x14ac:dyDescent="0.25">
      <c r="E1" s="1" t="s">
        <v>19</v>
      </c>
      <c r="F1" s="16" t="s">
        <v>24</v>
      </c>
      <c r="H1" s="1" t="s">
        <v>17</v>
      </c>
      <c r="K1" s="18"/>
      <c r="L1" s="3">
        <v>46322.9</v>
      </c>
      <c r="M1" s="5">
        <f>L1-L27</f>
        <v>0.10000000006402843</v>
      </c>
      <c r="N1" s="5">
        <f>L13-L30</f>
        <v>46322.9</v>
      </c>
      <c r="O1" s="3" t="s">
        <v>20</v>
      </c>
      <c r="P1" s="3">
        <v>10000</v>
      </c>
      <c r="Q1" s="16" t="s">
        <v>21</v>
      </c>
    </row>
    <row r="2" spans="1:19" s="2" customFormat="1" x14ac:dyDescent="0.25">
      <c r="A2" s="6" t="s">
        <v>3</v>
      </c>
      <c r="B2" s="7" t="s">
        <v>0</v>
      </c>
      <c r="C2" s="7" t="s">
        <v>27</v>
      </c>
      <c r="D2" s="7" t="s">
        <v>7</v>
      </c>
      <c r="E2" s="7" t="s">
        <v>13</v>
      </c>
      <c r="F2" s="7" t="s">
        <v>2</v>
      </c>
      <c r="G2" s="7" t="s">
        <v>1</v>
      </c>
      <c r="H2" s="7" t="s">
        <v>14</v>
      </c>
      <c r="I2" s="7" t="s">
        <v>25</v>
      </c>
      <c r="J2" s="7" t="s">
        <v>15</v>
      </c>
      <c r="K2" s="7" t="s">
        <v>10</v>
      </c>
      <c r="L2" s="7" t="s">
        <v>9</v>
      </c>
      <c r="M2" s="7" t="s">
        <v>8</v>
      </c>
      <c r="N2" s="7" t="s">
        <v>18</v>
      </c>
      <c r="O2" s="7" t="s">
        <v>22</v>
      </c>
      <c r="P2" s="7" t="s">
        <v>16</v>
      </c>
      <c r="Q2" s="7" t="s">
        <v>4</v>
      </c>
      <c r="S2" s="2" t="s">
        <v>26</v>
      </c>
    </row>
    <row r="3" spans="1:19" x14ac:dyDescent="0.25">
      <c r="A3" s="8">
        <v>0</v>
      </c>
      <c r="B3" s="9">
        <v>42745</v>
      </c>
      <c r="C3" s="9" t="s">
        <v>29</v>
      </c>
      <c r="D3" s="8" t="s">
        <v>11</v>
      </c>
      <c r="E3" s="10">
        <v>0</v>
      </c>
      <c r="F3" s="11">
        <v>0.1</v>
      </c>
      <c r="G3" s="12">
        <v>0</v>
      </c>
      <c r="H3" s="13">
        <v>0</v>
      </c>
      <c r="I3" s="13"/>
      <c r="J3" s="13">
        <v>0</v>
      </c>
      <c r="K3" s="13">
        <v>0</v>
      </c>
      <c r="L3" s="13">
        <f>IF(D3&lt;&gt;"Y",0,IF(A3=24,(E3+J3),#REF!))</f>
        <v>0</v>
      </c>
      <c r="M3" s="13">
        <v>1100000</v>
      </c>
      <c r="N3" s="13">
        <v>100000</v>
      </c>
      <c r="O3" s="13">
        <v>0</v>
      </c>
      <c r="P3" s="13">
        <v>0</v>
      </c>
      <c r="Q3" s="13">
        <f>IF(Q1="PS",M3-N3+P1,M3-N3)</f>
        <v>1000000</v>
      </c>
    </row>
    <row r="4" spans="1:19" x14ac:dyDescent="0.25">
      <c r="A4" s="19">
        <v>1</v>
      </c>
      <c r="B4" s="20">
        <v>42791</v>
      </c>
      <c r="C4" s="9" t="str">
        <f t="shared" ref="C4:C30" si="0">C3</f>
        <v>E</v>
      </c>
      <c r="D4" s="19" t="s">
        <v>5</v>
      </c>
      <c r="E4" s="21">
        <f t="shared" ref="E4:E30" si="1">Q3</f>
        <v>1000000</v>
      </c>
      <c r="F4" s="22">
        <f t="shared" ref="F4:F30" si="2">F3</f>
        <v>0.1</v>
      </c>
      <c r="G4" s="23">
        <f t="shared" ref="G4:G30" si="3">IF($F$1="PD",(360*(YEAR(B4)-YEAR(B3)))+(30*(MONTH(B4)-MONTH(B3)))+(DAY(B4)-DAY(B3)),B4-B3)</f>
        <v>46</v>
      </c>
      <c r="H4" s="18">
        <f t="shared" ref="H4:H30" si="4">(E4*F3*G4/365)+S3</f>
        <v>12602.739726027397</v>
      </c>
      <c r="I4" s="18">
        <f t="shared" ref="I4:I30" si="5">ROUND(H4,2)</f>
        <v>12602.74</v>
      </c>
      <c r="J4" s="18">
        <f t="shared" ref="J4:J26" si="6">IF(D4="N",0,IF(C4="E",IF(L4&gt;=(P3+I4),(P3+I4),L4),P3+I4))</f>
        <v>12602.74</v>
      </c>
      <c r="K4" s="18">
        <f t="shared" ref="K4:K26" si="7">IF(D4="N",0,IF(C4="I",0,IF(C4="P",$L$1,L4-J4)))</f>
        <v>33720.160000000003</v>
      </c>
      <c r="L4" s="18">
        <f t="shared" ref="L4:L12" si="8">IF(D4="N",0,IF(C4="I",J4,IF(C4="P",(J4+K4),$L$1)))</f>
        <v>46322.9</v>
      </c>
      <c r="M4" s="18">
        <v>0</v>
      </c>
      <c r="N4" s="18"/>
      <c r="O4" s="18">
        <f>IF(OR($Q$1="NI",$Q$1="ET"),#REF!,0)</f>
        <v>0</v>
      </c>
      <c r="P4" s="18">
        <f t="shared" ref="P4:P30" si="9">P3+I4-J4</f>
        <v>0</v>
      </c>
      <c r="Q4" s="18">
        <f t="shared" ref="Q4:Q30" si="10">Q3-K4+M4-N4</f>
        <v>966279.84</v>
      </c>
      <c r="S4" s="17">
        <f t="shared" ref="S4:S30" si="11">ROUND(H4-I4,9)</f>
        <v>-2.73973E-4</v>
      </c>
    </row>
    <row r="5" spans="1:19" x14ac:dyDescent="0.25">
      <c r="A5" s="19">
        <f t="shared" ref="A5:A30" si="12">A4+1</f>
        <v>2</v>
      </c>
      <c r="B5" s="20">
        <v>42819</v>
      </c>
      <c r="C5" s="9" t="str">
        <f t="shared" si="0"/>
        <v>E</v>
      </c>
      <c r="D5" s="19" t="s">
        <v>5</v>
      </c>
      <c r="E5" s="21">
        <f t="shared" si="1"/>
        <v>966279.84</v>
      </c>
      <c r="F5" s="22">
        <f t="shared" si="2"/>
        <v>0.1</v>
      </c>
      <c r="G5" s="23">
        <f t="shared" si="3"/>
        <v>28</v>
      </c>
      <c r="H5" s="18">
        <f t="shared" si="4"/>
        <v>7412.5574027393295</v>
      </c>
      <c r="I5" s="18">
        <f t="shared" si="5"/>
        <v>7412.56</v>
      </c>
      <c r="J5" s="18">
        <f t="shared" si="6"/>
        <v>7412.56</v>
      </c>
      <c r="K5" s="18">
        <f t="shared" si="7"/>
        <v>38910.340000000004</v>
      </c>
      <c r="L5" s="18">
        <f t="shared" si="8"/>
        <v>46322.9</v>
      </c>
      <c r="M5" s="18">
        <v>0</v>
      </c>
      <c r="N5" s="18"/>
      <c r="O5" s="18">
        <f>IF(OR($Q$1="NI",$Q$1="ET"),#REF!,0)</f>
        <v>0</v>
      </c>
      <c r="P5" s="18">
        <f t="shared" si="9"/>
        <v>0</v>
      </c>
      <c r="Q5" s="18">
        <f t="shared" si="10"/>
        <v>927369.5</v>
      </c>
      <c r="S5" s="17">
        <f t="shared" si="11"/>
        <v>-2.597261E-3</v>
      </c>
    </row>
    <row r="6" spans="1:19" x14ac:dyDescent="0.25">
      <c r="A6" s="19">
        <f t="shared" si="12"/>
        <v>3</v>
      </c>
      <c r="B6" s="20">
        <v>42850</v>
      </c>
      <c r="C6" s="9" t="str">
        <f t="shared" si="0"/>
        <v>E</v>
      </c>
      <c r="D6" s="19" t="s">
        <v>5</v>
      </c>
      <c r="E6" s="21">
        <f t="shared" si="1"/>
        <v>927369.5</v>
      </c>
      <c r="F6" s="22">
        <f t="shared" si="2"/>
        <v>0.1</v>
      </c>
      <c r="G6" s="23">
        <f t="shared" si="3"/>
        <v>31</v>
      </c>
      <c r="H6" s="18">
        <f t="shared" si="4"/>
        <v>7876.2863068485894</v>
      </c>
      <c r="I6" s="18">
        <f t="shared" si="5"/>
        <v>7876.29</v>
      </c>
      <c r="J6" s="18">
        <f t="shared" si="6"/>
        <v>7876.29</v>
      </c>
      <c r="K6" s="18">
        <f t="shared" si="7"/>
        <v>38446.61</v>
      </c>
      <c r="L6" s="18">
        <f t="shared" si="8"/>
        <v>46322.9</v>
      </c>
      <c r="M6" s="18">
        <v>0</v>
      </c>
      <c r="N6" s="18"/>
      <c r="O6" s="18">
        <f>IF(OR($Q$1="NI",$Q$1="ET"),#REF!,0)</f>
        <v>0</v>
      </c>
      <c r="P6" s="18">
        <f t="shared" si="9"/>
        <v>0</v>
      </c>
      <c r="Q6" s="18">
        <f t="shared" si="10"/>
        <v>888922.89</v>
      </c>
      <c r="S6" s="17">
        <f t="shared" si="11"/>
        <v>-3.693151E-3</v>
      </c>
    </row>
    <row r="7" spans="1:19" x14ac:dyDescent="0.25">
      <c r="A7" s="19">
        <f t="shared" si="12"/>
        <v>4</v>
      </c>
      <c r="B7" s="20">
        <v>42880</v>
      </c>
      <c r="C7" s="9" t="str">
        <f t="shared" si="0"/>
        <v>E</v>
      </c>
      <c r="D7" s="19" t="s">
        <v>5</v>
      </c>
      <c r="E7" s="21">
        <f t="shared" si="1"/>
        <v>888922.89</v>
      </c>
      <c r="F7" s="22">
        <f t="shared" si="2"/>
        <v>0.1</v>
      </c>
      <c r="G7" s="23">
        <f t="shared" si="3"/>
        <v>30</v>
      </c>
      <c r="H7" s="18">
        <f t="shared" si="4"/>
        <v>7306.2118410955745</v>
      </c>
      <c r="I7" s="18">
        <f t="shared" si="5"/>
        <v>7306.21</v>
      </c>
      <c r="J7" s="18">
        <f t="shared" si="6"/>
        <v>7306.21</v>
      </c>
      <c r="K7" s="18">
        <f t="shared" si="7"/>
        <v>39016.69</v>
      </c>
      <c r="L7" s="18">
        <f t="shared" si="8"/>
        <v>46322.9</v>
      </c>
      <c r="M7" s="18">
        <v>0</v>
      </c>
      <c r="N7" s="18"/>
      <c r="O7" s="18">
        <f>IF(OR($Q$1="NI",$Q$1="ET"),#REF!,0)</f>
        <v>0</v>
      </c>
      <c r="P7" s="18">
        <f t="shared" si="9"/>
        <v>0</v>
      </c>
      <c r="Q7" s="18">
        <f t="shared" si="10"/>
        <v>849906.2</v>
      </c>
      <c r="S7" s="17">
        <f t="shared" si="11"/>
        <v>1.841096E-3</v>
      </c>
    </row>
    <row r="8" spans="1:19" x14ac:dyDescent="0.25">
      <c r="A8" s="19">
        <f t="shared" si="12"/>
        <v>5</v>
      </c>
      <c r="B8" s="20">
        <v>42911</v>
      </c>
      <c r="C8" s="9" t="str">
        <f t="shared" si="0"/>
        <v>E</v>
      </c>
      <c r="D8" s="19" t="s">
        <v>5</v>
      </c>
      <c r="E8" s="21">
        <f t="shared" si="1"/>
        <v>849906.2</v>
      </c>
      <c r="F8" s="22">
        <f t="shared" si="2"/>
        <v>0.1</v>
      </c>
      <c r="G8" s="23">
        <f t="shared" si="3"/>
        <v>31</v>
      </c>
      <c r="H8" s="18">
        <f t="shared" si="4"/>
        <v>7218.383265753534</v>
      </c>
      <c r="I8" s="18">
        <f t="shared" si="5"/>
        <v>7218.38</v>
      </c>
      <c r="J8" s="18">
        <f t="shared" si="6"/>
        <v>7218.38</v>
      </c>
      <c r="K8" s="18">
        <f t="shared" si="7"/>
        <v>39104.520000000004</v>
      </c>
      <c r="L8" s="18">
        <f t="shared" si="8"/>
        <v>46322.9</v>
      </c>
      <c r="M8" s="18">
        <v>0</v>
      </c>
      <c r="N8" s="18"/>
      <c r="O8" s="18">
        <f>IF(OR($Q$1="NI",$Q$1="ET"),#REF!,0)</f>
        <v>0</v>
      </c>
      <c r="P8" s="18">
        <f t="shared" si="9"/>
        <v>0</v>
      </c>
      <c r="Q8" s="18">
        <f t="shared" si="10"/>
        <v>810801.67999999993</v>
      </c>
      <c r="S8" s="17">
        <f t="shared" si="11"/>
        <v>3.2657540000000001E-3</v>
      </c>
    </row>
    <row r="9" spans="1:19" x14ac:dyDescent="0.25">
      <c r="A9" s="19">
        <f t="shared" si="12"/>
        <v>6</v>
      </c>
      <c r="B9" s="20">
        <v>42941</v>
      </c>
      <c r="C9" s="9" t="str">
        <f t="shared" si="0"/>
        <v>E</v>
      </c>
      <c r="D9" s="19" t="s">
        <v>5</v>
      </c>
      <c r="E9" s="21">
        <f t="shared" si="1"/>
        <v>810801.67999999993</v>
      </c>
      <c r="F9" s="22">
        <f t="shared" si="2"/>
        <v>0.1</v>
      </c>
      <c r="G9" s="23">
        <f t="shared" si="3"/>
        <v>30</v>
      </c>
      <c r="H9" s="18">
        <f t="shared" si="4"/>
        <v>6664.1266630142736</v>
      </c>
      <c r="I9" s="18">
        <f t="shared" si="5"/>
        <v>6664.13</v>
      </c>
      <c r="J9" s="18">
        <f t="shared" si="6"/>
        <v>6664.13</v>
      </c>
      <c r="K9" s="18">
        <f t="shared" si="7"/>
        <v>39658.770000000004</v>
      </c>
      <c r="L9" s="18">
        <f t="shared" si="8"/>
        <v>46322.9</v>
      </c>
      <c r="M9" s="18">
        <v>0</v>
      </c>
      <c r="N9" s="18"/>
      <c r="O9" s="18">
        <f>IF($Q$1="ET",#REF!,0)</f>
        <v>0</v>
      </c>
      <c r="P9" s="18">
        <f t="shared" si="9"/>
        <v>0</v>
      </c>
      <c r="Q9" s="18">
        <f t="shared" si="10"/>
        <v>771142.90999999992</v>
      </c>
      <c r="S9" s="17">
        <f t="shared" si="11"/>
        <v>-3.3369860000000001E-3</v>
      </c>
    </row>
    <row r="10" spans="1:19" x14ac:dyDescent="0.25">
      <c r="A10" s="19">
        <f t="shared" si="12"/>
        <v>7</v>
      </c>
      <c r="B10" s="20">
        <v>42972</v>
      </c>
      <c r="C10" s="9" t="str">
        <f t="shared" si="0"/>
        <v>E</v>
      </c>
      <c r="D10" s="19" t="s">
        <v>5</v>
      </c>
      <c r="E10" s="21">
        <f t="shared" si="1"/>
        <v>771142.90999999992</v>
      </c>
      <c r="F10" s="22">
        <f t="shared" si="2"/>
        <v>0.1</v>
      </c>
      <c r="G10" s="23">
        <f t="shared" si="3"/>
        <v>31</v>
      </c>
      <c r="H10" s="18">
        <f t="shared" si="4"/>
        <v>6549.4295972605742</v>
      </c>
      <c r="I10" s="18">
        <f t="shared" si="5"/>
        <v>6549.43</v>
      </c>
      <c r="J10" s="18">
        <f t="shared" si="6"/>
        <v>6549.43</v>
      </c>
      <c r="K10" s="18">
        <f t="shared" si="7"/>
        <v>39773.47</v>
      </c>
      <c r="L10" s="18">
        <f t="shared" si="8"/>
        <v>46322.9</v>
      </c>
      <c r="M10" s="18">
        <v>0</v>
      </c>
      <c r="N10" s="18"/>
      <c r="O10" s="18">
        <f>IF($Q$1="ET",#REF!,0)</f>
        <v>0</v>
      </c>
      <c r="P10" s="18">
        <f t="shared" si="9"/>
        <v>0</v>
      </c>
      <c r="Q10" s="18">
        <f t="shared" si="10"/>
        <v>731369.44</v>
      </c>
      <c r="S10" s="17">
        <f t="shared" si="11"/>
        <v>-4.0273899999999999E-4</v>
      </c>
    </row>
    <row r="11" spans="1:19" x14ac:dyDescent="0.25">
      <c r="A11" s="19">
        <f t="shared" si="12"/>
        <v>8</v>
      </c>
      <c r="B11" s="20">
        <v>43003</v>
      </c>
      <c r="C11" s="9" t="str">
        <f t="shared" si="0"/>
        <v>E</v>
      </c>
      <c r="D11" s="19" t="s">
        <v>5</v>
      </c>
      <c r="E11" s="21">
        <f t="shared" si="1"/>
        <v>731369.44</v>
      </c>
      <c r="F11" s="22">
        <f t="shared" si="2"/>
        <v>0.1</v>
      </c>
      <c r="G11" s="23">
        <f t="shared" si="3"/>
        <v>31</v>
      </c>
      <c r="H11" s="18">
        <f t="shared" si="4"/>
        <v>6211.6304575349732</v>
      </c>
      <c r="I11" s="18">
        <f t="shared" si="5"/>
        <v>6211.63</v>
      </c>
      <c r="J11" s="18">
        <f t="shared" si="6"/>
        <v>6211.63</v>
      </c>
      <c r="K11" s="18">
        <f t="shared" si="7"/>
        <v>40111.270000000004</v>
      </c>
      <c r="L11" s="18">
        <f t="shared" si="8"/>
        <v>46322.9</v>
      </c>
      <c r="M11" s="18">
        <v>0</v>
      </c>
      <c r="N11" s="18"/>
      <c r="O11" s="18">
        <f>IF($Q$1="ET",#REF!,0)</f>
        <v>0</v>
      </c>
      <c r="P11" s="18">
        <f t="shared" si="9"/>
        <v>0</v>
      </c>
      <c r="Q11" s="18">
        <f t="shared" si="10"/>
        <v>691258.16999999993</v>
      </c>
      <c r="S11" s="17">
        <f t="shared" si="11"/>
        <v>4.5753500000000002E-4</v>
      </c>
    </row>
    <row r="12" spans="1:19" x14ac:dyDescent="0.25">
      <c r="A12" s="19">
        <f t="shared" si="12"/>
        <v>9</v>
      </c>
      <c r="B12" s="20">
        <v>43033</v>
      </c>
      <c r="C12" s="9" t="str">
        <f t="shared" si="0"/>
        <v>E</v>
      </c>
      <c r="D12" s="19" t="s">
        <v>5</v>
      </c>
      <c r="E12" s="21">
        <f t="shared" si="1"/>
        <v>691258.16999999993</v>
      </c>
      <c r="F12" s="22">
        <f t="shared" si="2"/>
        <v>0.1</v>
      </c>
      <c r="G12" s="23">
        <f t="shared" si="3"/>
        <v>30</v>
      </c>
      <c r="H12" s="18">
        <f t="shared" si="4"/>
        <v>5681.574457535</v>
      </c>
      <c r="I12" s="18">
        <f t="shared" si="5"/>
        <v>5681.57</v>
      </c>
      <c r="J12" s="18">
        <f t="shared" si="6"/>
        <v>5681.57</v>
      </c>
      <c r="K12" s="18">
        <f t="shared" si="7"/>
        <v>40641.33</v>
      </c>
      <c r="L12" s="18">
        <f t="shared" si="8"/>
        <v>46322.9</v>
      </c>
      <c r="M12" s="18">
        <v>0</v>
      </c>
      <c r="N12" s="18"/>
      <c r="O12" s="18">
        <f>IF($Q$1="ET",#REF!,0)</f>
        <v>0</v>
      </c>
      <c r="P12" s="18">
        <f t="shared" si="9"/>
        <v>0</v>
      </c>
      <c r="Q12" s="18">
        <f t="shared" si="10"/>
        <v>650616.84</v>
      </c>
      <c r="S12" s="17">
        <f t="shared" si="11"/>
        <v>4.4575350000000003E-3</v>
      </c>
    </row>
    <row r="13" spans="1:19" x14ac:dyDescent="0.25">
      <c r="A13" s="31">
        <f t="shared" si="12"/>
        <v>10</v>
      </c>
      <c r="B13" s="32">
        <v>43064</v>
      </c>
      <c r="C13" s="32" t="str">
        <f t="shared" si="0"/>
        <v>E</v>
      </c>
      <c r="D13" s="31" t="s">
        <v>5</v>
      </c>
      <c r="E13" s="33">
        <f t="shared" si="1"/>
        <v>650616.84</v>
      </c>
      <c r="F13" s="34">
        <f t="shared" si="2"/>
        <v>0.1</v>
      </c>
      <c r="G13" s="35">
        <f t="shared" si="3"/>
        <v>31</v>
      </c>
      <c r="H13" s="36">
        <f t="shared" si="4"/>
        <v>5525.791317808973</v>
      </c>
      <c r="I13" s="36">
        <f t="shared" si="5"/>
        <v>5525.79</v>
      </c>
      <c r="J13" s="36">
        <f>I13+P12</f>
        <v>5525.79</v>
      </c>
      <c r="K13" s="36">
        <f>L13-J13</f>
        <v>40797.11</v>
      </c>
      <c r="L13" s="36">
        <v>46322.9</v>
      </c>
      <c r="M13" s="36">
        <v>0</v>
      </c>
      <c r="N13" s="36"/>
      <c r="O13" s="36">
        <f>IF($Q$1="ET",#REF!,0)</f>
        <v>0</v>
      </c>
      <c r="P13" s="36">
        <f t="shared" si="9"/>
        <v>0</v>
      </c>
      <c r="Q13" s="36">
        <f t="shared" si="10"/>
        <v>609819.73</v>
      </c>
      <c r="S13" s="17">
        <f t="shared" si="11"/>
        <v>1.3178090000000001E-3</v>
      </c>
    </row>
    <row r="14" spans="1:19" x14ac:dyDescent="0.25">
      <c r="A14" s="31">
        <f t="shared" si="12"/>
        <v>11</v>
      </c>
      <c r="B14" s="32">
        <v>43094</v>
      </c>
      <c r="C14" s="32" t="str">
        <f t="shared" si="0"/>
        <v>E</v>
      </c>
      <c r="D14" s="31" t="s">
        <v>5</v>
      </c>
      <c r="E14" s="33">
        <f t="shared" si="1"/>
        <v>609819.73</v>
      </c>
      <c r="F14" s="34">
        <f t="shared" si="2"/>
        <v>0.1</v>
      </c>
      <c r="G14" s="35">
        <f t="shared" si="3"/>
        <v>30</v>
      </c>
      <c r="H14" s="36">
        <f t="shared" si="4"/>
        <v>5012.2182767131098</v>
      </c>
      <c r="I14" s="36">
        <f t="shared" si="5"/>
        <v>5012.22</v>
      </c>
      <c r="J14" s="36">
        <f t="shared" si="6"/>
        <v>5012.22</v>
      </c>
      <c r="K14" s="36">
        <f t="shared" si="7"/>
        <v>41310.68</v>
      </c>
      <c r="L14" s="36">
        <f>L13</f>
        <v>46322.9</v>
      </c>
      <c r="M14" s="36">
        <v>0</v>
      </c>
      <c r="N14" s="36"/>
      <c r="O14" s="36">
        <f>IF($Q$1="ET",#REF!,0)</f>
        <v>0</v>
      </c>
      <c r="P14" s="36">
        <f t="shared" si="9"/>
        <v>0</v>
      </c>
      <c r="Q14" s="36">
        <f t="shared" si="10"/>
        <v>568509.04999999993</v>
      </c>
      <c r="S14" s="17">
        <f t="shared" si="11"/>
        <v>-1.723287E-3</v>
      </c>
    </row>
    <row r="15" spans="1:19" x14ac:dyDescent="0.25">
      <c r="A15" s="31">
        <f t="shared" si="12"/>
        <v>12</v>
      </c>
      <c r="B15" s="32">
        <v>43125</v>
      </c>
      <c r="C15" s="32" t="str">
        <f t="shared" si="0"/>
        <v>E</v>
      </c>
      <c r="D15" s="31" t="s">
        <v>5</v>
      </c>
      <c r="E15" s="33">
        <f t="shared" si="1"/>
        <v>568509.04999999993</v>
      </c>
      <c r="F15" s="34">
        <f t="shared" si="2"/>
        <v>0.1</v>
      </c>
      <c r="G15" s="35">
        <f t="shared" si="3"/>
        <v>31</v>
      </c>
      <c r="H15" s="36">
        <f t="shared" si="4"/>
        <v>4828.4313041102605</v>
      </c>
      <c r="I15" s="36">
        <f t="shared" si="5"/>
        <v>4828.43</v>
      </c>
      <c r="J15" s="36">
        <f t="shared" si="6"/>
        <v>4828.43</v>
      </c>
      <c r="K15" s="36">
        <f t="shared" si="7"/>
        <v>41494.47</v>
      </c>
      <c r="L15" s="36">
        <f t="shared" ref="L15:L18" si="13">L14</f>
        <v>46322.9</v>
      </c>
      <c r="M15" s="36">
        <v>0</v>
      </c>
      <c r="N15" s="36"/>
      <c r="O15" s="36">
        <f>IF($Q$1="ET",#REF!,0)</f>
        <v>0</v>
      </c>
      <c r="P15" s="36">
        <f t="shared" si="9"/>
        <v>0</v>
      </c>
      <c r="Q15" s="36">
        <f t="shared" si="10"/>
        <v>527014.57999999996</v>
      </c>
      <c r="S15" s="17">
        <f t="shared" si="11"/>
        <v>1.30411E-3</v>
      </c>
    </row>
    <row r="16" spans="1:19" x14ac:dyDescent="0.25">
      <c r="A16" s="31">
        <f t="shared" si="12"/>
        <v>13</v>
      </c>
      <c r="B16" s="32">
        <v>43156</v>
      </c>
      <c r="C16" s="32" t="str">
        <f t="shared" si="0"/>
        <v>E</v>
      </c>
      <c r="D16" s="31" t="s">
        <v>5</v>
      </c>
      <c r="E16" s="33">
        <f t="shared" si="1"/>
        <v>527014.57999999996</v>
      </c>
      <c r="F16" s="34">
        <f t="shared" si="2"/>
        <v>0.1</v>
      </c>
      <c r="G16" s="35">
        <f t="shared" si="3"/>
        <v>31</v>
      </c>
      <c r="H16" s="36">
        <f t="shared" si="4"/>
        <v>4476.0155452058898</v>
      </c>
      <c r="I16" s="36">
        <f t="shared" si="5"/>
        <v>4476.0200000000004</v>
      </c>
      <c r="J16" s="36">
        <f t="shared" si="6"/>
        <v>4476.0200000000004</v>
      </c>
      <c r="K16" s="36">
        <f t="shared" si="7"/>
        <v>41846.880000000005</v>
      </c>
      <c r="L16" s="36">
        <f t="shared" si="13"/>
        <v>46322.9</v>
      </c>
      <c r="M16" s="36">
        <v>0</v>
      </c>
      <c r="N16" s="36"/>
      <c r="O16" s="36">
        <f>IF($Q$1="ET",#REF!,0)</f>
        <v>0</v>
      </c>
      <c r="P16" s="36">
        <f t="shared" si="9"/>
        <v>0</v>
      </c>
      <c r="Q16" s="36">
        <f t="shared" si="10"/>
        <v>485167.69999999995</v>
      </c>
      <c r="S16" s="17">
        <f t="shared" si="11"/>
        <v>-4.4547939999999998E-3</v>
      </c>
    </row>
    <row r="17" spans="1:22" x14ac:dyDescent="0.25">
      <c r="A17" s="31">
        <f t="shared" si="12"/>
        <v>14</v>
      </c>
      <c r="B17" s="32">
        <v>43184</v>
      </c>
      <c r="C17" s="32" t="str">
        <f t="shared" si="0"/>
        <v>E</v>
      </c>
      <c r="D17" s="31" t="s">
        <v>5</v>
      </c>
      <c r="E17" s="33">
        <f t="shared" si="1"/>
        <v>485167.69999999995</v>
      </c>
      <c r="F17" s="34">
        <f t="shared" si="2"/>
        <v>0.1</v>
      </c>
      <c r="G17" s="35">
        <f t="shared" si="3"/>
        <v>28</v>
      </c>
      <c r="H17" s="36">
        <f t="shared" si="4"/>
        <v>3721.8299561649037</v>
      </c>
      <c r="I17" s="36">
        <f t="shared" si="5"/>
        <v>3721.83</v>
      </c>
      <c r="J17" s="36">
        <f t="shared" si="6"/>
        <v>3721.83</v>
      </c>
      <c r="K17" s="36">
        <f t="shared" si="7"/>
        <v>42601.07</v>
      </c>
      <c r="L17" s="36">
        <f t="shared" si="13"/>
        <v>46322.9</v>
      </c>
      <c r="M17" s="36">
        <v>0</v>
      </c>
      <c r="N17" s="36"/>
      <c r="O17" s="36">
        <f>IF($Q$1="ET",#REF!,0)</f>
        <v>0</v>
      </c>
      <c r="P17" s="36">
        <f t="shared" si="9"/>
        <v>0</v>
      </c>
      <c r="Q17" s="36">
        <f t="shared" si="10"/>
        <v>442566.62999999995</v>
      </c>
      <c r="S17" s="17">
        <f t="shared" si="11"/>
        <v>-4.3835000000000003E-5</v>
      </c>
    </row>
    <row r="18" spans="1:22" x14ac:dyDescent="0.25">
      <c r="A18" s="31">
        <f t="shared" si="12"/>
        <v>15</v>
      </c>
      <c r="B18" s="32">
        <v>43215</v>
      </c>
      <c r="C18" s="32" t="str">
        <f t="shared" si="0"/>
        <v>E</v>
      </c>
      <c r="D18" s="31" t="s">
        <v>5</v>
      </c>
      <c r="E18" s="33">
        <f t="shared" si="1"/>
        <v>442566.62999999995</v>
      </c>
      <c r="F18" s="34">
        <f t="shared" si="2"/>
        <v>0.1</v>
      </c>
      <c r="G18" s="35">
        <f t="shared" si="3"/>
        <v>31</v>
      </c>
      <c r="H18" s="36">
        <f t="shared" si="4"/>
        <v>3758.7850328773293</v>
      </c>
      <c r="I18" s="36">
        <f t="shared" si="5"/>
        <v>3758.79</v>
      </c>
      <c r="J18" s="36">
        <f t="shared" si="6"/>
        <v>3758.79</v>
      </c>
      <c r="K18" s="36">
        <f t="shared" si="7"/>
        <v>42564.11</v>
      </c>
      <c r="L18" s="36">
        <f t="shared" si="13"/>
        <v>46322.9</v>
      </c>
      <c r="M18" s="36">
        <v>0</v>
      </c>
      <c r="N18" s="36"/>
      <c r="O18" s="36">
        <f>IF($Q$1="ET",#REF!,0)</f>
        <v>0</v>
      </c>
      <c r="P18" s="36">
        <f t="shared" si="9"/>
        <v>0</v>
      </c>
      <c r="Q18" s="36">
        <f t="shared" si="10"/>
        <v>400002.51999999996</v>
      </c>
      <c r="S18" s="17">
        <f t="shared" si="11"/>
        <v>-4.9671230000000004E-3</v>
      </c>
      <c r="U18"/>
      <c r="V18" s="5"/>
    </row>
    <row r="19" spans="1:22" x14ac:dyDescent="0.25">
      <c r="A19" s="19">
        <f t="shared" si="12"/>
        <v>16</v>
      </c>
      <c r="B19" s="20">
        <v>43245</v>
      </c>
      <c r="C19" s="9" t="str">
        <f t="shared" si="0"/>
        <v>E</v>
      </c>
      <c r="D19" s="19" t="s">
        <v>5</v>
      </c>
      <c r="E19" s="21">
        <f t="shared" si="1"/>
        <v>400002.51999999996</v>
      </c>
      <c r="F19" s="22">
        <f t="shared" si="2"/>
        <v>0.1</v>
      </c>
      <c r="G19" s="23">
        <f t="shared" si="3"/>
        <v>30</v>
      </c>
      <c r="H19" s="18">
        <f t="shared" si="4"/>
        <v>3287.6869780824795</v>
      </c>
      <c r="I19" s="18">
        <f t="shared" si="5"/>
        <v>3287.69</v>
      </c>
      <c r="J19" s="18">
        <f t="shared" si="6"/>
        <v>3287.69</v>
      </c>
      <c r="K19" s="18">
        <f t="shared" si="7"/>
        <v>43035.21</v>
      </c>
      <c r="L19" s="18">
        <f t="shared" ref="L19:L26" si="14">IF(D19="N",0,IF(C19="I",J19,IF(C19="P",(J19+K19),$L$1)))</f>
        <v>46322.9</v>
      </c>
      <c r="M19" s="18">
        <v>0</v>
      </c>
      <c r="N19" s="18"/>
      <c r="O19" s="18">
        <f>IF($Q$1="ET",#REF!,0)</f>
        <v>0</v>
      </c>
      <c r="P19" s="18">
        <f t="shared" si="9"/>
        <v>0</v>
      </c>
      <c r="Q19" s="18">
        <f t="shared" si="10"/>
        <v>356967.30999999994</v>
      </c>
      <c r="S19" s="17">
        <f t="shared" si="11"/>
        <v>-3.0219180000000002E-3</v>
      </c>
    </row>
    <row r="20" spans="1:22" x14ac:dyDescent="0.25">
      <c r="A20" s="19">
        <f t="shared" si="12"/>
        <v>17</v>
      </c>
      <c r="B20" s="20">
        <v>43276</v>
      </c>
      <c r="C20" s="9" t="str">
        <f t="shared" si="0"/>
        <v>E</v>
      </c>
      <c r="D20" s="19" t="s">
        <v>5</v>
      </c>
      <c r="E20" s="21">
        <f t="shared" si="1"/>
        <v>356967.30999999994</v>
      </c>
      <c r="F20" s="22">
        <f t="shared" si="2"/>
        <v>0.1</v>
      </c>
      <c r="G20" s="23">
        <f t="shared" si="3"/>
        <v>31</v>
      </c>
      <c r="H20" s="18">
        <f t="shared" si="4"/>
        <v>3031.7741315066573</v>
      </c>
      <c r="I20" s="18">
        <f t="shared" si="5"/>
        <v>3031.77</v>
      </c>
      <c r="J20" s="18">
        <f t="shared" si="6"/>
        <v>3031.77</v>
      </c>
      <c r="K20" s="18">
        <f t="shared" si="7"/>
        <v>43291.130000000005</v>
      </c>
      <c r="L20" s="18">
        <f t="shared" si="14"/>
        <v>46322.9</v>
      </c>
      <c r="M20" s="18">
        <v>0</v>
      </c>
      <c r="N20" s="18"/>
      <c r="O20" s="18">
        <f>IF($Q$1="ET",#REF!,0)</f>
        <v>0</v>
      </c>
      <c r="P20" s="18">
        <f t="shared" si="9"/>
        <v>0</v>
      </c>
      <c r="Q20" s="18">
        <f t="shared" si="10"/>
        <v>313676.17999999993</v>
      </c>
      <c r="S20" s="17">
        <f t="shared" si="11"/>
        <v>4.1315070000000004E-3</v>
      </c>
    </row>
    <row r="21" spans="1:22" x14ac:dyDescent="0.25">
      <c r="A21" s="19">
        <f t="shared" si="12"/>
        <v>18</v>
      </c>
      <c r="B21" s="20">
        <v>43306</v>
      </c>
      <c r="C21" s="9" t="str">
        <f t="shared" si="0"/>
        <v>E</v>
      </c>
      <c r="D21" s="19" t="s">
        <v>5</v>
      </c>
      <c r="E21" s="21">
        <f t="shared" si="1"/>
        <v>313676.17999999993</v>
      </c>
      <c r="F21" s="22">
        <f t="shared" si="2"/>
        <v>0.1</v>
      </c>
      <c r="G21" s="23">
        <f t="shared" si="3"/>
        <v>30</v>
      </c>
      <c r="H21" s="18">
        <f t="shared" si="4"/>
        <v>2578.1645150686431</v>
      </c>
      <c r="I21" s="18">
        <f t="shared" si="5"/>
        <v>2578.16</v>
      </c>
      <c r="J21" s="18">
        <f t="shared" si="6"/>
        <v>2578.16</v>
      </c>
      <c r="K21" s="18">
        <f t="shared" si="7"/>
        <v>43744.740000000005</v>
      </c>
      <c r="L21" s="18">
        <f t="shared" si="14"/>
        <v>46322.9</v>
      </c>
      <c r="M21" s="18">
        <v>0</v>
      </c>
      <c r="N21" s="18"/>
      <c r="O21" s="18">
        <f>IF($Q$1="ET",#REF!,0)</f>
        <v>0</v>
      </c>
      <c r="P21" s="18">
        <f t="shared" si="9"/>
        <v>0</v>
      </c>
      <c r="Q21" s="18">
        <f t="shared" si="10"/>
        <v>269931.43999999994</v>
      </c>
      <c r="S21" s="17">
        <f t="shared" si="11"/>
        <v>4.515069E-3</v>
      </c>
    </row>
    <row r="22" spans="1:22" x14ac:dyDescent="0.25">
      <c r="A22" s="19">
        <f t="shared" si="12"/>
        <v>19</v>
      </c>
      <c r="B22" s="20">
        <v>43337</v>
      </c>
      <c r="C22" s="9" t="str">
        <f t="shared" si="0"/>
        <v>E</v>
      </c>
      <c r="D22" s="19" t="s">
        <v>5</v>
      </c>
      <c r="E22" s="21">
        <f t="shared" si="1"/>
        <v>269931.43999999994</v>
      </c>
      <c r="F22" s="22">
        <f t="shared" si="2"/>
        <v>0.1</v>
      </c>
      <c r="G22" s="23">
        <f t="shared" si="3"/>
        <v>31</v>
      </c>
      <c r="H22" s="18">
        <f t="shared" si="4"/>
        <v>2292.5729095895476</v>
      </c>
      <c r="I22" s="18">
        <f t="shared" si="5"/>
        <v>2292.5700000000002</v>
      </c>
      <c r="J22" s="18">
        <f t="shared" si="6"/>
        <v>2292.5700000000002</v>
      </c>
      <c r="K22" s="18">
        <f t="shared" si="7"/>
        <v>44030.33</v>
      </c>
      <c r="L22" s="18">
        <f t="shared" si="14"/>
        <v>46322.9</v>
      </c>
      <c r="M22" s="18">
        <v>0</v>
      </c>
      <c r="N22" s="18"/>
      <c r="O22" s="18">
        <f>IF($Q$1="ET",#REF!,0)</f>
        <v>0</v>
      </c>
      <c r="P22" s="18">
        <f t="shared" si="9"/>
        <v>0</v>
      </c>
      <c r="Q22" s="18">
        <f t="shared" si="10"/>
        <v>225901.10999999993</v>
      </c>
      <c r="S22" s="17">
        <f t="shared" si="11"/>
        <v>2.9095900000000001E-3</v>
      </c>
    </row>
    <row r="23" spans="1:22" x14ac:dyDescent="0.25">
      <c r="A23" s="19">
        <f t="shared" si="12"/>
        <v>20</v>
      </c>
      <c r="B23" s="20">
        <v>43368</v>
      </c>
      <c r="C23" s="9" t="str">
        <f t="shared" si="0"/>
        <v>E</v>
      </c>
      <c r="D23" s="19" t="s">
        <v>5</v>
      </c>
      <c r="E23" s="21">
        <f t="shared" si="1"/>
        <v>225901.10999999993</v>
      </c>
      <c r="F23" s="22">
        <f t="shared" si="2"/>
        <v>0.1</v>
      </c>
      <c r="G23" s="23">
        <f t="shared" si="3"/>
        <v>31</v>
      </c>
      <c r="H23" s="18">
        <f t="shared" si="4"/>
        <v>1918.615076713287</v>
      </c>
      <c r="I23" s="18">
        <f t="shared" si="5"/>
        <v>1918.62</v>
      </c>
      <c r="J23" s="18">
        <f t="shared" si="6"/>
        <v>1918.62</v>
      </c>
      <c r="K23" s="18">
        <f t="shared" si="7"/>
        <v>44404.28</v>
      </c>
      <c r="L23" s="18">
        <f t="shared" si="14"/>
        <v>46322.9</v>
      </c>
      <c r="M23" s="18">
        <v>0</v>
      </c>
      <c r="N23" s="18"/>
      <c r="O23" s="18">
        <f>IF($Q$1="ET",#REF!,0)</f>
        <v>0</v>
      </c>
      <c r="P23" s="18">
        <f t="shared" si="9"/>
        <v>0</v>
      </c>
      <c r="Q23" s="18">
        <f t="shared" si="10"/>
        <v>181496.82999999993</v>
      </c>
      <c r="S23" s="17">
        <f t="shared" si="11"/>
        <v>-4.9232870000000001E-3</v>
      </c>
    </row>
    <row r="24" spans="1:22" x14ac:dyDescent="0.25">
      <c r="A24" s="19">
        <f t="shared" si="12"/>
        <v>21</v>
      </c>
      <c r="B24" s="20">
        <v>43398</v>
      </c>
      <c r="C24" s="9" t="str">
        <f t="shared" si="0"/>
        <v>E</v>
      </c>
      <c r="D24" s="19" t="s">
        <v>5</v>
      </c>
      <c r="E24" s="21">
        <f t="shared" si="1"/>
        <v>181496.82999999993</v>
      </c>
      <c r="F24" s="22">
        <f t="shared" si="2"/>
        <v>0.1</v>
      </c>
      <c r="G24" s="23">
        <f t="shared" si="3"/>
        <v>30</v>
      </c>
      <c r="H24" s="18">
        <f t="shared" si="4"/>
        <v>1491.7498438362868</v>
      </c>
      <c r="I24" s="18">
        <f t="shared" si="5"/>
        <v>1491.75</v>
      </c>
      <c r="J24" s="18">
        <f t="shared" si="6"/>
        <v>1491.75</v>
      </c>
      <c r="K24" s="18">
        <f t="shared" si="7"/>
        <v>44831.15</v>
      </c>
      <c r="L24" s="18">
        <f t="shared" si="14"/>
        <v>46322.9</v>
      </c>
      <c r="M24" s="18">
        <v>0</v>
      </c>
      <c r="N24" s="18"/>
      <c r="O24" s="18">
        <f>IF($Q$1="ET",#REF!,0)</f>
        <v>0</v>
      </c>
      <c r="P24" s="18">
        <f t="shared" si="9"/>
        <v>0</v>
      </c>
      <c r="Q24" s="18">
        <f t="shared" si="10"/>
        <v>136665.67999999993</v>
      </c>
      <c r="S24" s="17">
        <f t="shared" si="11"/>
        <v>-1.56164E-4</v>
      </c>
    </row>
    <row r="25" spans="1:22" x14ac:dyDescent="0.25">
      <c r="A25" s="19">
        <f t="shared" si="12"/>
        <v>22</v>
      </c>
      <c r="B25" s="20">
        <v>43429</v>
      </c>
      <c r="C25" s="9" t="str">
        <f t="shared" si="0"/>
        <v>E</v>
      </c>
      <c r="D25" s="19" t="s">
        <v>5</v>
      </c>
      <c r="E25" s="21">
        <f t="shared" si="1"/>
        <v>136665.67999999993</v>
      </c>
      <c r="F25" s="22">
        <f t="shared" si="2"/>
        <v>0.1</v>
      </c>
      <c r="G25" s="23">
        <f t="shared" si="3"/>
        <v>31</v>
      </c>
      <c r="H25" s="18">
        <f t="shared" si="4"/>
        <v>1160.7220575346298</v>
      </c>
      <c r="I25" s="18">
        <f t="shared" si="5"/>
        <v>1160.72</v>
      </c>
      <c r="J25" s="18">
        <f t="shared" si="6"/>
        <v>1160.72</v>
      </c>
      <c r="K25" s="18">
        <f t="shared" si="7"/>
        <v>45162.18</v>
      </c>
      <c r="L25" s="18">
        <f t="shared" si="14"/>
        <v>46322.9</v>
      </c>
      <c r="M25" s="18">
        <v>0</v>
      </c>
      <c r="N25" s="18"/>
      <c r="O25" s="18">
        <f>IF($Q$1="ET",#REF!,0)</f>
        <v>0</v>
      </c>
      <c r="P25" s="18">
        <f t="shared" si="9"/>
        <v>0</v>
      </c>
      <c r="Q25" s="18">
        <f t="shared" si="10"/>
        <v>91503.499999999942</v>
      </c>
      <c r="S25" s="17">
        <f t="shared" si="11"/>
        <v>2.0575350000000001E-3</v>
      </c>
    </row>
    <row r="26" spans="1:22" x14ac:dyDescent="0.25">
      <c r="A26" s="19">
        <f t="shared" si="12"/>
        <v>23</v>
      </c>
      <c r="B26" s="20">
        <v>43459</v>
      </c>
      <c r="C26" s="9" t="str">
        <f t="shared" si="0"/>
        <v>E</v>
      </c>
      <c r="D26" s="19" t="s">
        <v>5</v>
      </c>
      <c r="E26" s="21">
        <f t="shared" si="1"/>
        <v>91503.499999999942</v>
      </c>
      <c r="F26" s="22">
        <f t="shared" si="2"/>
        <v>0.1</v>
      </c>
      <c r="G26" s="23">
        <f t="shared" si="3"/>
        <v>30</v>
      </c>
      <c r="H26" s="18">
        <f t="shared" si="4"/>
        <v>752.08561917883503</v>
      </c>
      <c r="I26" s="18">
        <f t="shared" si="5"/>
        <v>752.09</v>
      </c>
      <c r="J26" s="18">
        <f t="shared" si="6"/>
        <v>752.09</v>
      </c>
      <c r="K26" s="18">
        <f t="shared" si="7"/>
        <v>45570.810000000005</v>
      </c>
      <c r="L26" s="18">
        <f t="shared" si="14"/>
        <v>46322.9</v>
      </c>
      <c r="M26" s="18">
        <v>0</v>
      </c>
      <c r="N26" s="18"/>
      <c r="O26" s="18">
        <f>IF($Q$1="ET",#REF!,0)</f>
        <v>0</v>
      </c>
      <c r="P26" s="18">
        <f t="shared" si="9"/>
        <v>0</v>
      </c>
      <c r="Q26" s="18">
        <f t="shared" si="10"/>
        <v>45932.689999999937</v>
      </c>
      <c r="S26" s="17">
        <f t="shared" si="11"/>
        <v>-4.380821E-3</v>
      </c>
    </row>
    <row r="27" spans="1:22" x14ac:dyDescent="0.25">
      <c r="A27" s="19">
        <f t="shared" si="12"/>
        <v>24</v>
      </c>
      <c r="B27" s="20">
        <v>43490</v>
      </c>
      <c r="C27" s="9" t="str">
        <f t="shared" si="0"/>
        <v>E</v>
      </c>
      <c r="D27" s="19" t="s">
        <v>5</v>
      </c>
      <c r="E27" s="21">
        <f t="shared" si="1"/>
        <v>45932.689999999937</v>
      </c>
      <c r="F27" s="22">
        <f t="shared" si="2"/>
        <v>0.1</v>
      </c>
      <c r="G27" s="23">
        <f t="shared" si="3"/>
        <v>31</v>
      </c>
      <c r="H27" s="18">
        <f t="shared" si="4"/>
        <v>390.10887671324605</v>
      </c>
      <c r="I27" s="18">
        <f t="shared" si="5"/>
        <v>390.11</v>
      </c>
      <c r="J27" s="18">
        <f>I27+P26</f>
        <v>390.11</v>
      </c>
      <c r="K27" s="18">
        <f>Q26</f>
        <v>45932.689999999937</v>
      </c>
      <c r="L27" s="18">
        <f>K27+J27</f>
        <v>46322.799999999937</v>
      </c>
      <c r="M27" s="18">
        <v>0</v>
      </c>
      <c r="N27" s="18"/>
      <c r="O27" s="18">
        <f>IF($Q$1="ET",#REF!,0)</f>
        <v>0</v>
      </c>
      <c r="P27" s="18">
        <f t="shared" si="9"/>
        <v>0</v>
      </c>
      <c r="Q27" s="18">
        <f t="shared" si="10"/>
        <v>0</v>
      </c>
      <c r="S27" s="17">
        <f t="shared" si="11"/>
        <v>-1.1232869999999999E-3</v>
      </c>
    </row>
    <row r="28" spans="1:22" x14ac:dyDescent="0.25">
      <c r="A28" s="19">
        <f t="shared" si="12"/>
        <v>25</v>
      </c>
      <c r="B28" s="20">
        <v>43521</v>
      </c>
      <c r="C28" s="9" t="str">
        <f t="shared" si="0"/>
        <v>E</v>
      </c>
      <c r="D28" s="19" t="s">
        <v>5</v>
      </c>
      <c r="E28" s="21">
        <f t="shared" si="1"/>
        <v>0</v>
      </c>
      <c r="F28" s="22">
        <f t="shared" si="2"/>
        <v>0.1</v>
      </c>
      <c r="G28" s="23">
        <f t="shared" si="3"/>
        <v>31</v>
      </c>
      <c r="H28" s="18">
        <f t="shared" si="4"/>
        <v>-1.1232869999999999E-3</v>
      </c>
      <c r="I28" s="18">
        <f t="shared" si="5"/>
        <v>0</v>
      </c>
      <c r="J28" s="18">
        <f t="shared" ref="J28:J30" si="15">I28+P27</f>
        <v>0</v>
      </c>
      <c r="K28" s="18">
        <f t="shared" ref="K28:K30" si="16">Q27</f>
        <v>0</v>
      </c>
      <c r="L28" s="18">
        <f t="shared" ref="L28:L30" si="17">K28+J28</f>
        <v>0</v>
      </c>
      <c r="M28" s="18">
        <v>0</v>
      </c>
      <c r="N28" s="18"/>
      <c r="O28" s="18">
        <f>IF($Q$1="ET",#REF!,0)</f>
        <v>0</v>
      </c>
      <c r="P28" s="18">
        <f t="shared" si="9"/>
        <v>0</v>
      </c>
      <c r="Q28" s="18">
        <f t="shared" si="10"/>
        <v>0</v>
      </c>
      <c r="S28" s="17">
        <f t="shared" si="11"/>
        <v>-1.1232869999999999E-3</v>
      </c>
    </row>
    <row r="29" spans="1:22" x14ac:dyDescent="0.25">
      <c r="A29" s="19">
        <f t="shared" si="12"/>
        <v>26</v>
      </c>
      <c r="B29" s="20">
        <v>43549</v>
      </c>
      <c r="C29" s="9" t="str">
        <f t="shared" si="0"/>
        <v>E</v>
      </c>
      <c r="D29" s="19" t="s">
        <v>5</v>
      </c>
      <c r="E29" s="21">
        <f t="shared" si="1"/>
        <v>0</v>
      </c>
      <c r="F29" s="22">
        <f t="shared" si="2"/>
        <v>0.1</v>
      </c>
      <c r="G29" s="23">
        <f t="shared" si="3"/>
        <v>28</v>
      </c>
      <c r="H29" s="18">
        <f t="shared" si="4"/>
        <v>-1.1232869999999999E-3</v>
      </c>
      <c r="I29" s="18">
        <f t="shared" si="5"/>
        <v>0</v>
      </c>
      <c r="J29" s="18">
        <f t="shared" si="15"/>
        <v>0</v>
      </c>
      <c r="K29" s="18">
        <f t="shared" si="16"/>
        <v>0</v>
      </c>
      <c r="L29" s="18">
        <f t="shared" si="17"/>
        <v>0</v>
      </c>
      <c r="M29" s="18">
        <v>0</v>
      </c>
      <c r="N29" s="18"/>
      <c r="O29" s="18">
        <f>IF($Q$1="ET",#REF!,0)</f>
        <v>0</v>
      </c>
      <c r="P29" s="18">
        <f t="shared" si="9"/>
        <v>0</v>
      </c>
      <c r="Q29" s="18">
        <f t="shared" si="10"/>
        <v>0</v>
      </c>
      <c r="S29" s="17">
        <f t="shared" si="11"/>
        <v>-1.1232869999999999E-3</v>
      </c>
    </row>
    <row r="30" spans="1:22" x14ac:dyDescent="0.25">
      <c r="A30" s="19">
        <f t="shared" si="12"/>
        <v>27</v>
      </c>
      <c r="B30" s="20">
        <v>43580</v>
      </c>
      <c r="C30" s="9" t="str">
        <f t="shared" si="0"/>
        <v>E</v>
      </c>
      <c r="D30" s="19" t="s">
        <v>5</v>
      </c>
      <c r="E30" s="21">
        <f t="shared" si="1"/>
        <v>0</v>
      </c>
      <c r="F30" s="22">
        <f t="shared" si="2"/>
        <v>0.1</v>
      </c>
      <c r="G30" s="23">
        <f t="shared" si="3"/>
        <v>31</v>
      </c>
      <c r="H30" s="18">
        <f t="shared" si="4"/>
        <v>-1.1232869999999999E-3</v>
      </c>
      <c r="I30" s="18">
        <f t="shared" si="5"/>
        <v>0</v>
      </c>
      <c r="J30" s="18">
        <f t="shared" si="15"/>
        <v>0</v>
      </c>
      <c r="K30" s="18">
        <f t="shared" si="16"/>
        <v>0</v>
      </c>
      <c r="L30" s="18">
        <f t="shared" si="17"/>
        <v>0</v>
      </c>
      <c r="M30" s="18">
        <v>0</v>
      </c>
      <c r="N30" s="18"/>
      <c r="O30" s="18">
        <f>IF($Q$1="ET",#REF!,0)</f>
        <v>0</v>
      </c>
      <c r="P30" s="18">
        <f t="shared" si="9"/>
        <v>0</v>
      </c>
      <c r="Q30" s="18">
        <f t="shared" si="10"/>
        <v>0</v>
      </c>
      <c r="S30" s="17">
        <f t="shared" si="11"/>
        <v>-1.1232869999999999E-3</v>
      </c>
    </row>
    <row r="31" spans="1:22" x14ac:dyDescent="0.25">
      <c r="A31" s="14"/>
      <c r="B31" s="14"/>
      <c r="C31" s="14"/>
      <c r="D31" s="14"/>
      <c r="E31" s="14"/>
      <c r="F31" s="14"/>
      <c r="G31" s="14"/>
      <c r="H31" s="15">
        <f>SUM(H3:H30)</f>
        <v>111749.48778905232</v>
      </c>
      <c r="I31" s="15"/>
      <c r="J31" s="15">
        <f>SUM(J3:J30)</f>
        <v>111749.50000000001</v>
      </c>
      <c r="K31" s="15">
        <f>SUM(K3:K30)</f>
        <v>1000000</v>
      </c>
      <c r="L31" s="15">
        <f>SUM(L3:L30)</f>
        <v>1111749.5000000005</v>
      </c>
      <c r="M31" s="14"/>
      <c r="N31" s="14"/>
      <c r="O31" s="15">
        <f>SUM(O3:O27)</f>
        <v>0</v>
      </c>
      <c r="P31" s="14"/>
      <c r="Q31" s="14"/>
    </row>
    <row r="34" spans="3:12" x14ac:dyDescent="0.25">
      <c r="L34" s="5"/>
    </row>
    <row r="36" spans="3:12" x14ac:dyDescent="0.25">
      <c r="C36" s="1" t="s">
        <v>35</v>
      </c>
    </row>
  </sheetData>
  <dataValidations count="2">
    <dataValidation type="list" allowBlank="1" showInputMessage="1" showErrorMessage="1" sqref="F1">
      <formula1>"PD,AD"</formula1>
    </dataValidation>
    <dataValidation type="list" allowBlank="1" showInputMessage="1" showErrorMessage="1" sqref="Q1">
      <formula1>"DD, PS, FI, ET, NI"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pane ySplit="2" topLeftCell="A6" activePane="bottomLeft" state="frozen"/>
      <selection pane="bottomLeft" activeCell="K14" sqref="K14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10.140625" style="1" customWidth="1"/>
    <col min="4" max="4" width="4.42578125" style="1" bestFit="1" customWidth="1"/>
    <col min="5" max="5" width="13.7109375" style="1" bestFit="1" customWidth="1"/>
    <col min="6" max="6" width="7.140625" style="1" bestFit="1" customWidth="1"/>
    <col min="7" max="7" width="5.140625" style="1" bestFit="1" customWidth="1"/>
    <col min="8" max="8" width="18" style="1" bestFit="1" customWidth="1"/>
    <col min="9" max="9" width="16.140625" style="1" bestFit="1" customWidth="1"/>
    <col min="10" max="10" width="13.28515625" style="1" bestFit="1" customWidth="1"/>
    <col min="11" max="11" width="13.42578125" style="1" bestFit="1" customWidth="1"/>
    <col min="12" max="12" width="13.28515625" style="1" bestFit="1" customWidth="1"/>
    <col min="13" max="13" width="13.5703125" style="1" bestFit="1" customWidth="1"/>
    <col min="14" max="14" width="11.5703125" style="1" bestFit="1" customWidth="1"/>
    <col min="15" max="15" width="11" style="1" customWidth="1"/>
    <col min="16" max="16" width="11.140625" style="1" bestFit="1" customWidth="1"/>
    <col min="17" max="17" width="12.5703125" style="1" bestFit="1" customWidth="1"/>
    <col min="18" max="18" width="2.85546875" style="1" customWidth="1"/>
    <col min="19" max="19" width="10.7109375" style="1" bestFit="1" customWidth="1"/>
    <col min="20" max="16384" width="9.140625" style="1"/>
  </cols>
  <sheetData>
    <row r="1" spans="1:19" x14ac:dyDescent="0.25">
      <c r="E1" s="1" t="s">
        <v>19</v>
      </c>
      <c r="F1" s="16" t="s">
        <v>24</v>
      </c>
      <c r="H1" s="1" t="s">
        <v>17</v>
      </c>
      <c r="K1" s="18"/>
      <c r="L1" s="3">
        <v>46322.9</v>
      </c>
      <c r="M1" s="5">
        <f>L1-L27</f>
        <v>46322.9</v>
      </c>
      <c r="N1" s="5">
        <f>K13-K32</f>
        <v>-650616.84</v>
      </c>
      <c r="O1" s="3" t="s">
        <v>20</v>
      </c>
      <c r="P1" s="3">
        <v>10000</v>
      </c>
      <c r="Q1" s="16" t="s">
        <v>21</v>
      </c>
    </row>
    <row r="2" spans="1:19" s="2" customFormat="1" x14ac:dyDescent="0.25">
      <c r="A2" s="6" t="s">
        <v>3</v>
      </c>
      <c r="B2" s="7" t="s">
        <v>0</v>
      </c>
      <c r="C2" s="7" t="s">
        <v>27</v>
      </c>
      <c r="D2" s="7" t="s">
        <v>7</v>
      </c>
      <c r="E2" s="7" t="s">
        <v>13</v>
      </c>
      <c r="F2" s="7" t="s">
        <v>2</v>
      </c>
      <c r="G2" s="7" t="s">
        <v>1</v>
      </c>
      <c r="H2" s="7" t="s">
        <v>14</v>
      </c>
      <c r="I2" s="7" t="s">
        <v>25</v>
      </c>
      <c r="J2" s="7" t="s">
        <v>15</v>
      </c>
      <c r="K2" s="7" t="s">
        <v>10</v>
      </c>
      <c r="L2" s="7" t="s">
        <v>9</v>
      </c>
      <c r="M2" s="7" t="s">
        <v>8</v>
      </c>
      <c r="N2" s="7" t="s">
        <v>18</v>
      </c>
      <c r="O2" s="7" t="s">
        <v>22</v>
      </c>
      <c r="P2" s="7" t="s">
        <v>16</v>
      </c>
      <c r="Q2" s="7" t="s">
        <v>4</v>
      </c>
      <c r="S2" s="2" t="s">
        <v>26</v>
      </c>
    </row>
    <row r="3" spans="1:19" x14ac:dyDescent="0.25">
      <c r="A3" s="8">
        <v>0</v>
      </c>
      <c r="B3" s="9">
        <v>42745</v>
      </c>
      <c r="C3" s="9" t="s">
        <v>29</v>
      </c>
      <c r="D3" s="8" t="s">
        <v>11</v>
      </c>
      <c r="E3" s="10">
        <v>0</v>
      </c>
      <c r="F3" s="11">
        <v>0.1</v>
      </c>
      <c r="G3" s="12">
        <v>0</v>
      </c>
      <c r="H3" s="13">
        <v>0</v>
      </c>
      <c r="I3" s="13"/>
      <c r="J3" s="13">
        <v>0</v>
      </c>
      <c r="K3" s="13">
        <v>0</v>
      </c>
      <c r="L3" s="13">
        <f>IF(D3&lt;&gt;"Y",0,IF(A3=24,(E3+J3),#REF!))</f>
        <v>0</v>
      </c>
      <c r="M3" s="13">
        <v>1100000</v>
      </c>
      <c r="N3" s="13">
        <v>100000</v>
      </c>
      <c r="O3" s="13">
        <v>0</v>
      </c>
      <c r="P3" s="13">
        <v>0</v>
      </c>
      <c r="Q3" s="13">
        <f>IF(Q1="PS",M3-N3+P1,M3-N3)</f>
        <v>1000000</v>
      </c>
    </row>
    <row r="4" spans="1:19" x14ac:dyDescent="0.25">
      <c r="A4" s="19">
        <v>1</v>
      </c>
      <c r="B4" s="20">
        <v>42791</v>
      </c>
      <c r="C4" s="9" t="str">
        <f t="shared" ref="C4:C32" si="0">C3</f>
        <v>E</v>
      </c>
      <c r="D4" s="19" t="s">
        <v>5</v>
      </c>
      <c r="E4" s="21">
        <f t="shared" ref="E4:E26" si="1">Q3</f>
        <v>1000000</v>
      </c>
      <c r="F4" s="22">
        <f t="shared" ref="F4:F32" si="2">F3</f>
        <v>0.1</v>
      </c>
      <c r="G4" s="23">
        <f t="shared" ref="G4:G26" si="3">IF($F$1="PD",(360*(YEAR(B4)-YEAR(B3)))+(30*(MONTH(B4)-MONTH(B3)))+(DAY(B4)-DAY(B3)),B4-B3)</f>
        <v>46</v>
      </c>
      <c r="H4" s="18">
        <f t="shared" ref="H4:H26" si="4">(E4*F3*G4/365)+S3</f>
        <v>12602.739726027397</v>
      </c>
      <c r="I4" s="18">
        <f t="shared" ref="I4:I26" si="5">ROUND(H4,2)</f>
        <v>12602.74</v>
      </c>
      <c r="J4" s="18">
        <f t="shared" ref="J4:J12" si="6">IF(D4="N",0,IF(C4="E",IF(L4&gt;=(P3+I4),(P3+I4),L4),P3+I4))</f>
        <v>12602.74</v>
      </c>
      <c r="K4" s="18">
        <f t="shared" ref="K4:K12" si="7">IF(D4="N",0,IF(C4="I",0,IF(C4="P",$L$1,L4-J4)))</f>
        <v>33720.160000000003</v>
      </c>
      <c r="L4" s="18">
        <f t="shared" ref="L4:L12" si="8">IF(D4="N",0,IF(C4="I",J4,IF(C4="P",(J4+K4),$L$1)))</f>
        <v>46322.9</v>
      </c>
      <c r="M4" s="18">
        <v>0</v>
      </c>
      <c r="N4" s="18"/>
      <c r="O4" s="18">
        <f>IF(OR($Q$1="NI",$Q$1="ET"),#REF!,0)</f>
        <v>0</v>
      </c>
      <c r="P4" s="18">
        <f t="shared" ref="P4:P26" si="9">P3+I4-J4</f>
        <v>0</v>
      </c>
      <c r="Q4" s="18">
        <f t="shared" ref="Q4:Q26" si="10">Q3-K4+M4-N4</f>
        <v>966279.84</v>
      </c>
      <c r="S4" s="17">
        <f t="shared" ref="S4:S32" si="11">ROUND(H4-I4,9)</f>
        <v>-2.73973E-4</v>
      </c>
    </row>
    <row r="5" spans="1:19" x14ac:dyDescent="0.25">
      <c r="A5" s="19">
        <f t="shared" ref="A5:A32" si="12">A4+1</f>
        <v>2</v>
      </c>
      <c r="B5" s="20">
        <v>42819</v>
      </c>
      <c r="C5" s="9" t="str">
        <f t="shared" si="0"/>
        <v>E</v>
      </c>
      <c r="D5" s="19" t="s">
        <v>5</v>
      </c>
      <c r="E5" s="21">
        <f t="shared" si="1"/>
        <v>966279.84</v>
      </c>
      <c r="F5" s="22">
        <f t="shared" si="2"/>
        <v>0.1</v>
      </c>
      <c r="G5" s="23">
        <f t="shared" si="3"/>
        <v>28</v>
      </c>
      <c r="H5" s="18">
        <f t="shared" si="4"/>
        <v>7412.5574027393295</v>
      </c>
      <c r="I5" s="18">
        <f t="shared" si="5"/>
        <v>7412.56</v>
      </c>
      <c r="J5" s="18">
        <f t="shared" si="6"/>
        <v>7412.56</v>
      </c>
      <c r="K5" s="18">
        <f t="shared" si="7"/>
        <v>38910.340000000004</v>
      </c>
      <c r="L5" s="18">
        <f t="shared" si="8"/>
        <v>46322.9</v>
      </c>
      <c r="M5" s="18">
        <v>0</v>
      </c>
      <c r="N5" s="18"/>
      <c r="O5" s="18">
        <f>IF(OR($Q$1="NI",$Q$1="ET"),#REF!,0)</f>
        <v>0</v>
      </c>
      <c r="P5" s="18">
        <f t="shared" si="9"/>
        <v>0</v>
      </c>
      <c r="Q5" s="18">
        <f t="shared" si="10"/>
        <v>927369.5</v>
      </c>
      <c r="S5" s="17">
        <f t="shared" si="11"/>
        <v>-2.597261E-3</v>
      </c>
    </row>
    <row r="6" spans="1:19" x14ac:dyDescent="0.25">
      <c r="A6" s="19">
        <f t="shared" si="12"/>
        <v>3</v>
      </c>
      <c r="B6" s="20">
        <v>42850</v>
      </c>
      <c r="C6" s="9" t="str">
        <f t="shared" si="0"/>
        <v>E</v>
      </c>
      <c r="D6" s="19" t="s">
        <v>5</v>
      </c>
      <c r="E6" s="21">
        <f t="shared" si="1"/>
        <v>927369.5</v>
      </c>
      <c r="F6" s="22">
        <f t="shared" si="2"/>
        <v>0.1</v>
      </c>
      <c r="G6" s="23">
        <f t="shared" si="3"/>
        <v>31</v>
      </c>
      <c r="H6" s="18">
        <f t="shared" si="4"/>
        <v>7876.2863068485894</v>
      </c>
      <c r="I6" s="18">
        <f t="shared" si="5"/>
        <v>7876.29</v>
      </c>
      <c r="J6" s="18">
        <f t="shared" si="6"/>
        <v>7876.29</v>
      </c>
      <c r="K6" s="18">
        <f t="shared" si="7"/>
        <v>38446.61</v>
      </c>
      <c r="L6" s="18">
        <f t="shared" si="8"/>
        <v>46322.9</v>
      </c>
      <c r="M6" s="18">
        <v>0</v>
      </c>
      <c r="N6" s="18"/>
      <c r="O6" s="18">
        <f>IF(OR($Q$1="NI",$Q$1="ET"),#REF!,0)</f>
        <v>0</v>
      </c>
      <c r="P6" s="18">
        <f t="shared" si="9"/>
        <v>0</v>
      </c>
      <c r="Q6" s="18">
        <f t="shared" si="10"/>
        <v>888922.89</v>
      </c>
      <c r="S6" s="17">
        <f t="shared" si="11"/>
        <v>-3.693151E-3</v>
      </c>
    </row>
    <row r="7" spans="1:19" x14ac:dyDescent="0.25">
      <c r="A7" s="19">
        <f t="shared" si="12"/>
        <v>4</v>
      </c>
      <c r="B7" s="20">
        <v>42880</v>
      </c>
      <c r="C7" s="9" t="str">
        <f t="shared" si="0"/>
        <v>E</v>
      </c>
      <c r="D7" s="19" t="s">
        <v>5</v>
      </c>
      <c r="E7" s="21">
        <f t="shared" si="1"/>
        <v>888922.89</v>
      </c>
      <c r="F7" s="22">
        <f t="shared" si="2"/>
        <v>0.1</v>
      </c>
      <c r="G7" s="23">
        <f t="shared" si="3"/>
        <v>30</v>
      </c>
      <c r="H7" s="18">
        <f t="shared" si="4"/>
        <v>7306.2118410955745</v>
      </c>
      <c r="I7" s="18">
        <f t="shared" si="5"/>
        <v>7306.21</v>
      </c>
      <c r="J7" s="18">
        <f t="shared" si="6"/>
        <v>7306.21</v>
      </c>
      <c r="K7" s="18">
        <f t="shared" si="7"/>
        <v>39016.69</v>
      </c>
      <c r="L7" s="18">
        <f t="shared" si="8"/>
        <v>46322.9</v>
      </c>
      <c r="M7" s="18">
        <v>0</v>
      </c>
      <c r="N7" s="18"/>
      <c r="O7" s="18">
        <f>IF(OR($Q$1="NI",$Q$1="ET"),#REF!,0)</f>
        <v>0</v>
      </c>
      <c r="P7" s="18">
        <f t="shared" si="9"/>
        <v>0</v>
      </c>
      <c r="Q7" s="18">
        <f t="shared" si="10"/>
        <v>849906.2</v>
      </c>
      <c r="S7" s="17">
        <f t="shared" si="11"/>
        <v>1.841096E-3</v>
      </c>
    </row>
    <row r="8" spans="1:19" x14ac:dyDescent="0.25">
      <c r="A8" s="19">
        <f t="shared" si="12"/>
        <v>5</v>
      </c>
      <c r="B8" s="20">
        <v>42911</v>
      </c>
      <c r="C8" s="9" t="str">
        <f t="shared" si="0"/>
        <v>E</v>
      </c>
      <c r="D8" s="19" t="s">
        <v>5</v>
      </c>
      <c r="E8" s="21">
        <f t="shared" si="1"/>
        <v>849906.2</v>
      </c>
      <c r="F8" s="22">
        <f t="shared" si="2"/>
        <v>0.1</v>
      </c>
      <c r="G8" s="23">
        <f t="shared" si="3"/>
        <v>31</v>
      </c>
      <c r="H8" s="18">
        <f t="shared" si="4"/>
        <v>7218.383265753534</v>
      </c>
      <c r="I8" s="18">
        <f t="shared" si="5"/>
        <v>7218.38</v>
      </c>
      <c r="J8" s="18">
        <f t="shared" si="6"/>
        <v>7218.38</v>
      </c>
      <c r="K8" s="18">
        <f t="shared" si="7"/>
        <v>39104.520000000004</v>
      </c>
      <c r="L8" s="18">
        <f t="shared" si="8"/>
        <v>46322.9</v>
      </c>
      <c r="M8" s="18">
        <v>0</v>
      </c>
      <c r="N8" s="18"/>
      <c r="O8" s="18">
        <f>IF(OR($Q$1="NI",$Q$1="ET"),#REF!,0)</f>
        <v>0</v>
      </c>
      <c r="P8" s="18">
        <f t="shared" si="9"/>
        <v>0</v>
      </c>
      <c r="Q8" s="18">
        <f t="shared" si="10"/>
        <v>810801.67999999993</v>
      </c>
      <c r="S8" s="17">
        <f t="shared" si="11"/>
        <v>3.2657540000000001E-3</v>
      </c>
    </row>
    <row r="9" spans="1:19" x14ac:dyDescent="0.25">
      <c r="A9" s="19">
        <f t="shared" si="12"/>
        <v>6</v>
      </c>
      <c r="B9" s="20">
        <v>42941</v>
      </c>
      <c r="C9" s="9" t="str">
        <f t="shared" si="0"/>
        <v>E</v>
      </c>
      <c r="D9" s="19" t="s">
        <v>5</v>
      </c>
      <c r="E9" s="21">
        <f t="shared" si="1"/>
        <v>810801.67999999993</v>
      </c>
      <c r="F9" s="22">
        <f t="shared" si="2"/>
        <v>0.1</v>
      </c>
      <c r="G9" s="23">
        <f t="shared" si="3"/>
        <v>30</v>
      </c>
      <c r="H9" s="18">
        <f t="shared" si="4"/>
        <v>6664.1266630142736</v>
      </c>
      <c r="I9" s="18">
        <f t="shared" si="5"/>
        <v>6664.13</v>
      </c>
      <c r="J9" s="18">
        <f t="shared" si="6"/>
        <v>6664.13</v>
      </c>
      <c r="K9" s="18">
        <f t="shared" si="7"/>
        <v>39658.770000000004</v>
      </c>
      <c r="L9" s="18">
        <f t="shared" si="8"/>
        <v>46322.9</v>
      </c>
      <c r="M9" s="18">
        <v>0</v>
      </c>
      <c r="N9" s="18"/>
      <c r="O9" s="18">
        <f>IF($Q$1="ET",#REF!,0)</f>
        <v>0</v>
      </c>
      <c r="P9" s="18">
        <f t="shared" si="9"/>
        <v>0</v>
      </c>
      <c r="Q9" s="18">
        <f t="shared" si="10"/>
        <v>771142.90999999992</v>
      </c>
      <c r="S9" s="17">
        <f t="shared" si="11"/>
        <v>-3.3369860000000001E-3</v>
      </c>
    </row>
    <row r="10" spans="1:19" x14ac:dyDescent="0.25">
      <c r="A10" s="19">
        <f t="shared" si="12"/>
        <v>7</v>
      </c>
      <c r="B10" s="20">
        <v>42972</v>
      </c>
      <c r="C10" s="9" t="str">
        <f t="shared" si="0"/>
        <v>E</v>
      </c>
      <c r="D10" s="19" t="s">
        <v>5</v>
      </c>
      <c r="E10" s="21">
        <f t="shared" si="1"/>
        <v>771142.90999999992</v>
      </c>
      <c r="F10" s="22">
        <f t="shared" si="2"/>
        <v>0.1</v>
      </c>
      <c r="G10" s="23">
        <f t="shared" si="3"/>
        <v>31</v>
      </c>
      <c r="H10" s="18">
        <f t="shared" si="4"/>
        <v>6549.4295972605742</v>
      </c>
      <c r="I10" s="18">
        <f t="shared" si="5"/>
        <v>6549.43</v>
      </c>
      <c r="J10" s="18">
        <f t="shared" si="6"/>
        <v>6549.43</v>
      </c>
      <c r="K10" s="18">
        <f t="shared" si="7"/>
        <v>39773.47</v>
      </c>
      <c r="L10" s="18">
        <f t="shared" si="8"/>
        <v>46322.9</v>
      </c>
      <c r="M10" s="18">
        <v>0</v>
      </c>
      <c r="N10" s="18"/>
      <c r="O10" s="18">
        <f>IF($Q$1="ET",#REF!,0)</f>
        <v>0</v>
      </c>
      <c r="P10" s="18">
        <f t="shared" si="9"/>
        <v>0</v>
      </c>
      <c r="Q10" s="18">
        <f t="shared" si="10"/>
        <v>731369.44</v>
      </c>
      <c r="S10" s="17">
        <f t="shared" si="11"/>
        <v>-4.0273899999999999E-4</v>
      </c>
    </row>
    <row r="11" spans="1:19" x14ac:dyDescent="0.25">
      <c r="A11" s="19">
        <f t="shared" si="12"/>
        <v>8</v>
      </c>
      <c r="B11" s="20">
        <v>43003</v>
      </c>
      <c r="C11" s="9" t="str">
        <f t="shared" si="0"/>
        <v>E</v>
      </c>
      <c r="D11" s="19" t="s">
        <v>5</v>
      </c>
      <c r="E11" s="21">
        <f t="shared" si="1"/>
        <v>731369.44</v>
      </c>
      <c r="F11" s="22">
        <f t="shared" si="2"/>
        <v>0.1</v>
      </c>
      <c r="G11" s="23">
        <f t="shared" si="3"/>
        <v>31</v>
      </c>
      <c r="H11" s="18">
        <f t="shared" si="4"/>
        <v>6211.6304575349732</v>
      </c>
      <c r="I11" s="18">
        <f t="shared" si="5"/>
        <v>6211.63</v>
      </c>
      <c r="J11" s="18">
        <f t="shared" si="6"/>
        <v>6211.63</v>
      </c>
      <c r="K11" s="18">
        <f t="shared" si="7"/>
        <v>40111.270000000004</v>
      </c>
      <c r="L11" s="18">
        <f t="shared" si="8"/>
        <v>46322.9</v>
      </c>
      <c r="M11" s="18">
        <v>0</v>
      </c>
      <c r="N11" s="18"/>
      <c r="O11" s="18">
        <f>IF($Q$1="ET",#REF!,0)</f>
        <v>0</v>
      </c>
      <c r="P11" s="18">
        <f t="shared" si="9"/>
        <v>0</v>
      </c>
      <c r="Q11" s="18">
        <f t="shared" si="10"/>
        <v>691258.16999999993</v>
      </c>
      <c r="S11" s="17">
        <f t="shared" si="11"/>
        <v>4.5753500000000002E-4</v>
      </c>
    </row>
    <row r="12" spans="1:19" x14ac:dyDescent="0.25">
      <c r="A12" s="19">
        <f t="shared" si="12"/>
        <v>9</v>
      </c>
      <c r="B12" s="20">
        <v>43033</v>
      </c>
      <c r="C12" s="9" t="str">
        <f t="shared" si="0"/>
        <v>E</v>
      </c>
      <c r="D12" s="19" t="s">
        <v>5</v>
      </c>
      <c r="E12" s="21">
        <f t="shared" si="1"/>
        <v>691258.16999999993</v>
      </c>
      <c r="F12" s="22">
        <f t="shared" si="2"/>
        <v>0.1</v>
      </c>
      <c r="G12" s="23">
        <f t="shared" si="3"/>
        <v>30</v>
      </c>
      <c r="H12" s="18">
        <f t="shared" si="4"/>
        <v>5681.574457535</v>
      </c>
      <c r="I12" s="18">
        <f t="shared" si="5"/>
        <v>5681.57</v>
      </c>
      <c r="J12" s="18">
        <f t="shared" si="6"/>
        <v>5681.57</v>
      </c>
      <c r="K12" s="18">
        <f t="shared" si="7"/>
        <v>40641.33</v>
      </c>
      <c r="L12" s="18">
        <f t="shared" si="8"/>
        <v>46322.9</v>
      </c>
      <c r="M12" s="18">
        <v>0</v>
      </c>
      <c r="N12" s="18"/>
      <c r="O12" s="18">
        <f>IF($Q$1="ET",#REF!,0)</f>
        <v>0</v>
      </c>
      <c r="P12" s="18">
        <f t="shared" si="9"/>
        <v>0</v>
      </c>
      <c r="Q12" s="18">
        <f t="shared" si="10"/>
        <v>650616.84</v>
      </c>
      <c r="S12" s="17">
        <f t="shared" si="11"/>
        <v>4.4575350000000003E-3</v>
      </c>
    </row>
    <row r="13" spans="1:19" x14ac:dyDescent="0.25">
      <c r="A13" s="55">
        <f t="shared" si="12"/>
        <v>10</v>
      </c>
      <c r="B13" s="56">
        <v>43064</v>
      </c>
      <c r="C13" s="56" t="str">
        <f t="shared" si="0"/>
        <v>E</v>
      </c>
      <c r="D13" s="55" t="s">
        <v>5</v>
      </c>
      <c r="E13" s="57">
        <f t="shared" si="1"/>
        <v>650616.84</v>
      </c>
      <c r="F13" s="58">
        <f t="shared" si="2"/>
        <v>0.1</v>
      </c>
      <c r="G13" s="59">
        <f t="shared" si="3"/>
        <v>31</v>
      </c>
      <c r="H13" s="60">
        <f t="shared" si="4"/>
        <v>5525.791317808973</v>
      </c>
      <c r="I13" s="60">
        <f t="shared" si="5"/>
        <v>5525.79</v>
      </c>
      <c r="J13" s="60">
        <v>0</v>
      </c>
      <c r="K13" s="60">
        <v>0</v>
      </c>
      <c r="L13" s="60">
        <f>J13+K13</f>
        <v>0</v>
      </c>
      <c r="M13" s="60">
        <v>0</v>
      </c>
      <c r="N13" s="60"/>
      <c r="O13" s="60">
        <f>IF($Q$1="ET",#REF!,0)</f>
        <v>0</v>
      </c>
      <c r="P13" s="60">
        <f t="shared" si="9"/>
        <v>5525.79</v>
      </c>
      <c r="Q13" s="60">
        <f t="shared" si="10"/>
        <v>650616.84</v>
      </c>
      <c r="S13" s="17">
        <f t="shared" si="11"/>
        <v>1.3178090000000001E-3</v>
      </c>
    </row>
    <row r="14" spans="1:19" x14ac:dyDescent="0.25">
      <c r="A14" s="55">
        <f t="shared" si="12"/>
        <v>11</v>
      </c>
      <c r="B14" s="56">
        <v>43094</v>
      </c>
      <c r="C14" s="56" t="str">
        <f t="shared" si="0"/>
        <v>E</v>
      </c>
      <c r="D14" s="55" t="s">
        <v>5</v>
      </c>
      <c r="E14" s="57">
        <f t="shared" si="1"/>
        <v>650616.84</v>
      </c>
      <c r="F14" s="58">
        <f t="shared" si="2"/>
        <v>0.1</v>
      </c>
      <c r="G14" s="59">
        <f t="shared" si="3"/>
        <v>30</v>
      </c>
      <c r="H14" s="60">
        <f t="shared" si="4"/>
        <v>5347.536989041877</v>
      </c>
      <c r="I14" s="60">
        <f t="shared" si="5"/>
        <v>5347.54</v>
      </c>
      <c r="J14" s="60">
        <v>0</v>
      </c>
      <c r="K14" s="60">
        <f>K13</f>
        <v>0</v>
      </c>
      <c r="L14" s="60">
        <f t="shared" ref="L14:L31" si="13">J14+K14</f>
        <v>0</v>
      </c>
      <c r="M14" s="60">
        <v>0</v>
      </c>
      <c r="N14" s="60"/>
      <c r="O14" s="60">
        <f>IF($Q$1="ET",#REF!,0)</f>
        <v>0</v>
      </c>
      <c r="P14" s="60">
        <f t="shared" si="9"/>
        <v>10873.33</v>
      </c>
      <c r="Q14" s="60">
        <f t="shared" si="10"/>
        <v>650616.84</v>
      </c>
      <c r="S14" s="17">
        <f t="shared" si="11"/>
        <v>-3.0109580000000002E-3</v>
      </c>
    </row>
    <row r="15" spans="1:19" x14ac:dyDescent="0.25">
      <c r="A15" s="55">
        <f t="shared" si="12"/>
        <v>12</v>
      </c>
      <c r="B15" s="56">
        <v>43125</v>
      </c>
      <c r="C15" s="56" t="str">
        <f t="shared" si="0"/>
        <v>E</v>
      </c>
      <c r="D15" s="55" t="s">
        <v>5</v>
      </c>
      <c r="E15" s="57">
        <f t="shared" si="1"/>
        <v>650616.84</v>
      </c>
      <c r="F15" s="58">
        <f t="shared" si="2"/>
        <v>0.1</v>
      </c>
      <c r="G15" s="59">
        <f t="shared" si="3"/>
        <v>31</v>
      </c>
      <c r="H15" s="60">
        <f t="shared" si="4"/>
        <v>5525.7838493159725</v>
      </c>
      <c r="I15" s="60">
        <f t="shared" si="5"/>
        <v>5525.78</v>
      </c>
      <c r="J15" s="60">
        <v>0</v>
      </c>
      <c r="K15" s="60">
        <f t="shared" ref="K15:K31" si="14">K14</f>
        <v>0</v>
      </c>
      <c r="L15" s="60">
        <f t="shared" si="13"/>
        <v>0</v>
      </c>
      <c r="M15" s="60">
        <v>0</v>
      </c>
      <c r="N15" s="60"/>
      <c r="O15" s="60">
        <f>IF($Q$1="ET",#REF!,0)</f>
        <v>0</v>
      </c>
      <c r="P15" s="60">
        <f t="shared" si="9"/>
        <v>16399.11</v>
      </c>
      <c r="Q15" s="60">
        <f t="shared" si="10"/>
        <v>650616.84</v>
      </c>
      <c r="S15" s="17">
        <f t="shared" si="11"/>
        <v>3.8493160000000002E-3</v>
      </c>
    </row>
    <row r="16" spans="1:19" x14ac:dyDescent="0.25">
      <c r="A16" s="55">
        <f t="shared" si="12"/>
        <v>13</v>
      </c>
      <c r="B16" s="56">
        <v>43156</v>
      </c>
      <c r="C16" s="56" t="str">
        <f t="shared" si="0"/>
        <v>E</v>
      </c>
      <c r="D16" s="55" t="s">
        <v>5</v>
      </c>
      <c r="E16" s="57">
        <f t="shared" si="1"/>
        <v>650616.84</v>
      </c>
      <c r="F16" s="58">
        <f t="shared" si="2"/>
        <v>0.1</v>
      </c>
      <c r="G16" s="59">
        <f t="shared" si="3"/>
        <v>31</v>
      </c>
      <c r="H16" s="60">
        <f t="shared" si="4"/>
        <v>5525.7907095899727</v>
      </c>
      <c r="I16" s="60">
        <f t="shared" si="5"/>
        <v>5525.79</v>
      </c>
      <c r="J16" s="60">
        <v>0</v>
      </c>
      <c r="K16" s="60">
        <f t="shared" si="14"/>
        <v>0</v>
      </c>
      <c r="L16" s="60">
        <f t="shared" si="13"/>
        <v>0</v>
      </c>
      <c r="M16" s="60">
        <v>0</v>
      </c>
      <c r="N16" s="60"/>
      <c r="O16" s="60">
        <f>IF($Q$1="ET",#REF!,0)</f>
        <v>0</v>
      </c>
      <c r="P16" s="60">
        <f t="shared" si="9"/>
        <v>21924.9</v>
      </c>
      <c r="Q16" s="60">
        <f t="shared" si="10"/>
        <v>650616.84</v>
      </c>
      <c r="S16" s="17">
        <f t="shared" si="11"/>
        <v>7.0958999999999996E-4</v>
      </c>
    </row>
    <row r="17" spans="1:19" x14ac:dyDescent="0.25">
      <c r="A17" s="55">
        <f t="shared" si="12"/>
        <v>14</v>
      </c>
      <c r="B17" s="56">
        <v>43184</v>
      </c>
      <c r="C17" s="56" t="str">
        <f t="shared" si="0"/>
        <v>E</v>
      </c>
      <c r="D17" s="55" t="s">
        <v>5</v>
      </c>
      <c r="E17" s="57">
        <f t="shared" si="1"/>
        <v>650616.84</v>
      </c>
      <c r="F17" s="58">
        <f t="shared" si="2"/>
        <v>0.1</v>
      </c>
      <c r="G17" s="59">
        <f t="shared" si="3"/>
        <v>28</v>
      </c>
      <c r="H17" s="60">
        <f t="shared" si="4"/>
        <v>4991.0340027406846</v>
      </c>
      <c r="I17" s="60">
        <f t="shared" si="5"/>
        <v>4991.03</v>
      </c>
      <c r="J17" s="60">
        <v>0</v>
      </c>
      <c r="K17" s="60">
        <f t="shared" si="14"/>
        <v>0</v>
      </c>
      <c r="L17" s="60">
        <f t="shared" si="13"/>
        <v>0</v>
      </c>
      <c r="M17" s="60">
        <v>0</v>
      </c>
      <c r="N17" s="60"/>
      <c r="O17" s="60">
        <f>IF($Q$1="ET",#REF!,0)</f>
        <v>0</v>
      </c>
      <c r="P17" s="60">
        <f t="shared" si="9"/>
        <v>26915.93</v>
      </c>
      <c r="Q17" s="60">
        <f t="shared" si="10"/>
        <v>650616.84</v>
      </c>
      <c r="S17" s="17">
        <f t="shared" si="11"/>
        <v>4.0027409999999998E-3</v>
      </c>
    </row>
    <row r="18" spans="1:19" x14ac:dyDescent="0.25">
      <c r="A18" s="55">
        <f t="shared" si="12"/>
        <v>15</v>
      </c>
      <c r="B18" s="56">
        <v>43215</v>
      </c>
      <c r="C18" s="56" t="str">
        <f t="shared" si="0"/>
        <v>E</v>
      </c>
      <c r="D18" s="55" t="s">
        <v>5</v>
      </c>
      <c r="E18" s="57">
        <f t="shared" si="1"/>
        <v>650616.84</v>
      </c>
      <c r="F18" s="58">
        <f t="shared" si="2"/>
        <v>0.1</v>
      </c>
      <c r="G18" s="59">
        <f t="shared" si="3"/>
        <v>31</v>
      </c>
      <c r="H18" s="60">
        <f t="shared" si="4"/>
        <v>5525.7908630149723</v>
      </c>
      <c r="I18" s="60">
        <f t="shared" si="5"/>
        <v>5525.79</v>
      </c>
      <c r="J18" s="60">
        <v>0</v>
      </c>
      <c r="K18" s="60">
        <f t="shared" si="14"/>
        <v>0</v>
      </c>
      <c r="L18" s="60">
        <f t="shared" si="13"/>
        <v>0</v>
      </c>
      <c r="M18" s="60">
        <v>0</v>
      </c>
      <c r="N18" s="60"/>
      <c r="O18" s="60">
        <f>IF($Q$1="ET",#REF!,0)</f>
        <v>0</v>
      </c>
      <c r="P18" s="60">
        <f t="shared" si="9"/>
        <v>32441.72</v>
      </c>
      <c r="Q18" s="60">
        <f t="shared" si="10"/>
        <v>650616.84</v>
      </c>
      <c r="S18" s="17">
        <f t="shared" si="11"/>
        <v>8.6301499999999996E-4</v>
      </c>
    </row>
    <row r="19" spans="1:19" x14ac:dyDescent="0.25">
      <c r="A19" s="55">
        <f t="shared" si="12"/>
        <v>16</v>
      </c>
      <c r="B19" s="56">
        <v>43245</v>
      </c>
      <c r="C19" s="56" t="str">
        <f t="shared" si="0"/>
        <v>E</v>
      </c>
      <c r="D19" s="55" t="s">
        <v>5</v>
      </c>
      <c r="E19" s="57">
        <f t="shared" si="1"/>
        <v>650616.84</v>
      </c>
      <c r="F19" s="58">
        <f t="shared" si="2"/>
        <v>0.1</v>
      </c>
      <c r="G19" s="59">
        <f t="shared" si="3"/>
        <v>30</v>
      </c>
      <c r="H19" s="60">
        <f t="shared" si="4"/>
        <v>5347.5365342478763</v>
      </c>
      <c r="I19" s="60">
        <f t="shared" si="5"/>
        <v>5347.54</v>
      </c>
      <c r="J19" s="60">
        <v>0</v>
      </c>
      <c r="K19" s="60">
        <f t="shared" si="14"/>
        <v>0</v>
      </c>
      <c r="L19" s="60">
        <f t="shared" si="13"/>
        <v>0</v>
      </c>
      <c r="M19" s="60">
        <v>0</v>
      </c>
      <c r="N19" s="60"/>
      <c r="O19" s="60">
        <f>IF($Q$1="ET",#REF!,0)</f>
        <v>0</v>
      </c>
      <c r="P19" s="60">
        <f t="shared" si="9"/>
        <v>37789.26</v>
      </c>
      <c r="Q19" s="60">
        <f t="shared" si="10"/>
        <v>650616.84</v>
      </c>
      <c r="S19" s="17">
        <f t="shared" si="11"/>
        <v>-3.4657519999999999E-3</v>
      </c>
    </row>
    <row r="20" spans="1:19" x14ac:dyDescent="0.25">
      <c r="A20" s="55">
        <f t="shared" si="12"/>
        <v>17</v>
      </c>
      <c r="B20" s="56">
        <v>43276</v>
      </c>
      <c r="C20" s="56" t="str">
        <f t="shared" si="0"/>
        <v>E</v>
      </c>
      <c r="D20" s="55" t="s">
        <v>5</v>
      </c>
      <c r="E20" s="57">
        <f t="shared" si="1"/>
        <v>650616.84</v>
      </c>
      <c r="F20" s="58">
        <f t="shared" si="2"/>
        <v>0.1</v>
      </c>
      <c r="G20" s="59">
        <f t="shared" si="3"/>
        <v>31</v>
      </c>
      <c r="H20" s="60">
        <f t="shared" si="4"/>
        <v>5525.7833945219727</v>
      </c>
      <c r="I20" s="60">
        <f t="shared" si="5"/>
        <v>5525.78</v>
      </c>
      <c r="J20" s="60">
        <v>0</v>
      </c>
      <c r="K20" s="60">
        <f t="shared" si="14"/>
        <v>0</v>
      </c>
      <c r="L20" s="60">
        <f t="shared" si="13"/>
        <v>0</v>
      </c>
      <c r="M20" s="60">
        <v>0</v>
      </c>
      <c r="N20" s="60"/>
      <c r="O20" s="60">
        <f>IF($Q$1="ET",#REF!,0)</f>
        <v>0</v>
      </c>
      <c r="P20" s="60">
        <f t="shared" si="9"/>
        <v>43315.040000000001</v>
      </c>
      <c r="Q20" s="60">
        <f t="shared" si="10"/>
        <v>650616.84</v>
      </c>
      <c r="S20" s="17">
        <f t="shared" si="11"/>
        <v>3.3945220000000001E-3</v>
      </c>
    </row>
    <row r="21" spans="1:19" x14ac:dyDescent="0.25">
      <c r="A21" s="55">
        <f t="shared" si="12"/>
        <v>18</v>
      </c>
      <c r="B21" s="56">
        <v>43306</v>
      </c>
      <c r="C21" s="56" t="str">
        <f t="shared" si="0"/>
        <v>E</v>
      </c>
      <c r="D21" s="55" t="s">
        <v>5</v>
      </c>
      <c r="E21" s="57">
        <f t="shared" si="1"/>
        <v>650616.84</v>
      </c>
      <c r="F21" s="58">
        <f t="shared" si="2"/>
        <v>0.1</v>
      </c>
      <c r="G21" s="59">
        <f t="shared" si="3"/>
        <v>30</v>
      </c>
      <c r="H21" s="60">
        <f t="shared" si="4"/>
        <v>5347.5390657548769</v>
      </c>
      <c r="I21" s="60">
        <f t="shared" si="5"/>
        <v>5347.54</v>
      </c>
      <c r="J21" s="60">
        <v>0</v>
      </c>
      <c r="K21" s="60">
        <f t="shared" si="14"/>
        <v>0</v>
      </c>
      <c r="L21" s="60">
        <f t="shared" si="13"/>
        <v>0</v>
      </c>
      <c r="M21" s="60">
        <v>0</v>
      </c>
      <c r="N21" s="60"/>
      <c r="O21" s="60">
        <f>IF($Q$1="ET",#REF!,0)</f>
        <v>0</v>
      </c>
      <c r="P21" s="60">
        <f t="shared" si="9"/>
        <v>48662.58</v>
      </c>
      <c r="Q21" s="60">
        <f t="shared" si="10"/>
        <v>650616.84</v>
      </c>
      <c r="S21" s="17">
        <f t="shared" si="11"/>
        <v>-9.34245E-4</v>
      </c>
    </row>
    <row r="22" spans="1:19" x14ac:dyDescent="0.25">
      <c r="A22" s="55">
        <f t="shared" si="12"/>
        <v>19</v>
      </c>
      <c r="B22" s="56">
        <v>43337</v>
      </c>
      <c r="C22" s="56" t="str">
        <f t="shared" si="0"/>
        <v>E</v>
      </c>
      <c r="D22" s="55" t="s">
        <v>5</v>
      </c>
      <c r="E22" s="57">
        <f t="shared" si="1"/>
        <v>650616.84</v>
      </c>
      <c r="F22" s="58">
        <f t="shared" si="2"/>
        <v>0.1</v>
      </c>
      <c r="G22" s="59">
        <f t="shared" si="3"/>
        <v>31</v>
      </c>
      <c r="H22" s="60">
        <f t="shared" si="4"/>
        <v>5525.7859260289724</v>
      </c>
      <c r="I22" s="60">
        <f t="shared" si="5"/>
        <v>5525.79</v>
      </c>
      <c r="J22" s="60">
        <v>0</v>
      </c>
      <c r="K22" s="60">
        <f t="shared" si="14"/>
        <v>0</v>
      </c>
      <c r="L22" s="60">
        <f t="shared" si="13"/>
        <v>0</v>
      </c>
      <c r="M22" s="60">
        <v>0</v>
      </c>
      <c r="N22" s="60"/>
      <c r="O22" s="60">
        <f>IF($Q$1="ET",#REF!,0)</f>
        <v>0</v>
      </c>
      <c r="P22" s="60">
        <f t="shared" si="9"/>
        <v>54188.37</v>
      </c>
      <c r="Q22" s="60">
        <f t="shared" si="10"/>
        <v>650616.84</v>
      </c>
      <c r="S22" s="17">
        <f t="shared" si="11"/>
        <v>-4.073971E-3</v>
      </c>
    </row>
    <row r="23" spans="1:19" x14ac:dyDescent="0.25">
      <c r="A23" s="55">
        <f t="shared" si="12"/>
        <v>20</v>
      </c>
      <c r="B23" s="56">
        <v>43368</v>
      </c>
      <c r="C23" s="56" t="str">
        <f t="shared" si="0"/>
        <v>E</v>
      </c>
      <c r="D23" s="55" t="s">
        <v>5</v>
      </c>
      <c r="E23" s="57">
        <f t="shared" si="1"/>
        <v>650616.84</v>
      </c>
      <c r="F23" s="58">
        <f t="shared" si="2"/>
        <v>0.1</v>
      </c>
      <c r="G23" s="59">
        <f t="shared" si="3"/>
        <v>31</v>
      </c>
      <c r="H23" s="60">
        <f t="shared" si="4"/>
        <v>5525.7827863029725</v>
      </c>
      <c r="I23" s="60">
        <f t="shared" si="5"/>
        <v>5525.78</v>
      </c>
      <c r="J23" s="60">
        <v>0</v>
      </c>
      <c r="K23" s="60">
        <f t="shared" si="14"/>
        <v>0</v>
      </c>
      <c r="L23" s="60">
        <f t="shared" si="13"/>
        <v>0</v>
      </c>
      <c r="M23" s="60">
        <v>0</v>
      </c>
      <c r="N23" s="60"/>
      <c r="O23" s="60">
        <f>IF($Q$1="ET",#REF!,0)</f>
        <v>0</v>
      </c>
      <c r="P23" s="60">
        <f t="shared" si="9"/>
        <v>59714.15</v>
      </c>
      <c r="Q23" s="60">
        <f t="shared" si="10"/>
        <v>650616.84</v>
      </c>
      <c r="S23" s="17">
        <f t="shared" si="11"/>
        <v>2.786303E-3</v>
      </c>
    </row>
    <row r="24" spans="1:19" x14ac:dyDescent="0.25">
      <c r="A24" s="55">
        <f t="shared" si="12"/>
        <v>21</v>
      </c>
      <c r="B24" s="56">
        <v>43398</v>
      </c>
      <c r="C24" s="56" t="str">
        <f t="shared" si="0"/>
        <v>E</v>
      </c>
      <c r="D24" s="55" t="s">
        <v>5</v>
      </c>
      <c r="E24" s="57">
        <f t="shared" si="1"/>
        <v>650616.84</v>
      </c>
      <c r="F24" s="58">
        <f t="shared" si="2"/>
        <v>0.1</v>
      </c>
      <c r="G24" s="59">
        <f t="shared" si="3"/>
        <v>30</v>
      </c>
      <c r="H24" s="60">
        <f t="shared" si="4"/>
        <v>5347.5384575358767</v>
      </c>
      <c r="I24" s="60">
        <f t="shared" si="5"/>
        <v>5347.54</v>
      </c>
      <c r="J24" s="60">
        <v>0</v>
      </c>
      <c r="K24" s="60">
        <f t="shared" si="14"/>
        <v>0</v>
      </c>
      <c r="L24" s="60">
        <f t="shared" si="13"/>
        <v>0</v>
      </c>
      <c r="M24" s="60">
        <v>0</v>
      </c>
      <c r="N24" s="60"/>
      <c r="O24" s="60">
        <f>IF($Q$1="ET",#REF!,0)</f>
        <v>0</v>
      </c>
      <c r="P24" s="60">
        <f t="shared" si="9"/>
        <v>65061.69</v>
      </c>
      <c r="Q24" s="60">
        <f t="shared" si="10"/>
        <v>650616.84</v>
      </c>
      <c r="S24" s="17">
        <f t="shared" si="11"/>
        <v>-1.5424639999999999E-3</v>
      </c>
    </row>
    <row r="25" spans="1:19" x14ac:dyDescent="0.25">
      <c r="A25" s="55">
        <f t="shared" si="12"/>
        <v>22</v>
      </c>
      <c r="B25" s="56">
        <v>43429</v>
      </c>
      <c r="C25" s="56" t="str">
        <f t="shared" si="0"/>
        <v>E</v>
      </c>
      <c r="D25" s="55" t="s">
        <v>5</v>
      </c>
      <c r="E25" s="57">
        <f t="shared" si="1"/>
        <v>650616.84</v>
      </c>
      <c r="F25" s="58">
        <f t="shared" si="2"/>
        <v>0.1</v>
      </c>
      <c r="G25" s="59">
        <f t="shared" si="3"/>
        <v>31</v>
      </c>
      <c r="H25" s="60">
        <f t="shared" si="4"/>
        <v>5525.7853178099731</v>
      </c>
      <c r="I25" s="60">
        <f t="shared" si="5"/>
        <v>5525.79</v>
      </c>
      <c r="J25" s="60">
        <v>0</v>
      </c>
      <c r="K25" s="60">
        <f t="shared" si="14"/>
        <v>0</v>
      </c>
      <c r="L25" s="60">
        <f t="shared" si="13"/>
        <v>0</v>
      </c>
      <c r="M25" s="60">
        <v>0</v>
      </c>
      <c r="N25" s="60"/>
      <c r="O25" s="60">
        <f>IF($Q$1="ET",#REF!,0)</f>
        <v>0</v>
      </c>
      <c r="P25" s="60">
        <f t="shared" si="9"/>
        <v>70587.48</v>
      </c>
      <c r="Q25" s="60">
        <f t="shared" si="10"/>
        <v>650616.84</v>
      </c>
      <c r="S25" s="17">
        <f t="shared" si="11"/>
        <v>-4.6821900000000001E-3</v>
      </c>
    </row>
    <row r="26" spans="1:19" x14ac:dyDescent="0.25">
      <c r="A26" s="55">
        <f t="shared" si="12"/>
        <v>23</v>
      </c>
      <c r="B26" s="56">
        <v>43459</v>
      </c>
      <c r="C26" s="56" t="str">
        <f t="shared" si="0"/>
        <v>E</v>
      </c>
      <c r="D26" s="55" t="s">
        <v>5</v>
      </c>
      <c r="E26" s="57">
        <f t="shared" si="1"/>
        <v>650616.84</v>
      </c>
      <c r="F26" s="58">
        <f t="shared" si="2"/>
        <v>0.1</v>
      </c>
      <c r="G26" s="59">
        <f t="shared" si="3"/>
        <v>30</v>
      </c>
      <c r="H26" s="60">
        <f t="shared" si="4"/>
        <v>5347.5309890428771</v>
      </c>
      <c r="I26" s="60">
        <f t="shared" si="5"/>
        <v>5347.53</v>
      </c>
      <c r="J26" s="60">
        <v>0</v>
      </c>
      <c r="K26" s="60">
        <f t="shared" si="14"/>
        <v>0</v>
      </c>
      <c r="L26" s="60">
        <f t="shared" si="13"/>
        <v>0</v>
      </c>
      <c r="M26" s="60">
        <v>0</v>
      </c>
      <c r="N26" s="60"/>
      <c r="O26" s="60">
        <f>IF($Q$1="ET",#REF!,0)</f>
        <v>0</v>
      </c>
      <c r="P26" s="60">
        <f t="shared" si="9"/>
        <v>75935.009999999995</v>
      </c>
      <c r="Q26" s="60">
        <f t="shared" si="10"/>
        <v>650616.84</v>
      </c>
      <c r="S26" s="17">
        <f t="shared" si="11"/>
        <v>9.89043E-4</v>
      </c>
    </row>
    <row r="27" spans="1:19" x14ac:dyDescent="0.25">
      <c r="A27" s="55">
        <f t="shared" si="12"/>
        <v>24</v>
      </c>
      <c r="B27" s="56">
        <v>43490</v>
      </c>
      <c r="C27" s="56" t="str">
        <f t="shared" si="0"/>
        <v>E</v>
      </c>
      <c r="D27" s="55" t="s">
        <v>5</v>
      </c>
      <c r="E27" s="57">
        <f t="shared" ref="E27:E32" si="15">Q26</f>
        <v>650616.84</v>
      </c>
      <c r="F27" s="58">
        <f t="shared" si="2"/>
        <v>0.1</v>
      </c>
      <c r="G27" s="59">
        <f t="shared" ref="G27:G32" si="16">IF($F$1="PD",(360*(YEAR(B27)-YEAR(B26)))+(30*(MONTH(B27)-MONTH(B26)))+(DAY(B27)-DAY(B26)),B27-B26)</f>
        <v>31</v>
      </c>
      <c r="H27" s="60">
        <f t="shared" ref="H27:H32" si="17">(E27*F26*G27/365)+S26</f>
        <v>5525.7878493169728</v>
      </c>
      <c r="I27" s="60">
        <f t="shared" ref="I27:I32" si="18">ROUND(H27,2)</f>
        <v>5525.79</v>
      </c>
      <c r="J27" s="60">
        <v>0</v>
      </c>
      <c r="K27" s="60">
        <f t="shared" si="14"/>
        <v>0</v>
      </c>
      <c r="L27" s="60">
        <f t="shared" si="13"/>
        <v>0</v>
      </c>
      <c r="M27" s="60">
        <v>0</v>
      </c>
      <c r="N27" s="60"/>
      <c r="O27" s="60">
        <f>IF($Q$1="ET",#REF!,0)</f>
        <v>0</v>
      </c>
      <c r="P27" s="60">
        <f t="shared" ref="P27:P32" si="19">P26+I27-J27</f>
        <v>81460.799999999988</v>
      </c>
      <c r="Q27" s="60">
        <f t="shared" ref="Q27:Q32" si="20">Q26-K27+M27-N27</f>
        <v>650616.84</v>
      </c>
      <c r="S27" s="17">
        <f t="shared" si="11"/>
        <v>-2.150683E-3</v>
      </c>
    </row>
    <row r="28" spans="1:19" x14ac:dyDescent="0.25">
      <c r="A28" s="55">
        <f t="shared" si="12"/>
        <v>25</v>
      </c>
      <c r="B28" s="56">
        <v>43521</v>
      </c>
      <c r="C28" s="56" t="str">
        <f t="shared" si="0"/>
        <v>E</v>
      </c>
      <c r="D28" s="55" t="s">
        <v>5</v>
      </c>
      <c r="E28" s="57">
        <f t="shared" si="15"/>
        <v>650616.84</v>
      </c>
      <c r="F28" s="58">
        <f t="shared" si="2"/>
        <v>0.1</v>
      </c>
      <c r="G28" s="59">
        <f t="shared" si="16"/>
        <v>31</v>
      </c>
      <c r="H28" s="60">
        <f t="shared" si="17"/>
        <v>5525.7847095909729</v>
      </c>
      <c r="I28" s="60">
        <f t="shared" si="18"/>
        <v>5525.78</v>
      </c>
      <c r="J28" s="60">
        <v>0</v>
      </c>
      <c r="K28" s="60">
        <f t="shared" si="14"/>
        <v>0</v>
      </c>
      <c r="L28" s="60">
        <f t="shared" si="13"/>
        <v>0</v>
      </c>
      <c r="M28" s="60">
        <v>0</v>
      </c>
      <c r="N28" s="60"/>
      <c r="O28" s="60">
        <f>IF($Q$1="ET",#REF!,0)</f>
        <v>0</v>
      </c>
      <c r="P28" s="60">
        <f t="shared" si="19"/>
        <v>86986.579999999987</v>
      </c>
      <c r="Q28" s="60">
        <f t="shared" si="20"/>
        <v>650616.84</v>
      </c>
      <c r="S28" s="17">
        <f t="shared" si="11"/>
        <v>4.709591E-3</v>
      </c>
    </row>
    <row r="29" spans="1:19" x14ac:dyDescent="0.25">
      <c r="A29" s="55">
        <f t="shared" si="12"/>
        <v>26</v>
      </c>
      <c r="B29" s="56">
        <v>43549</v>
      </c>
      <c r="C29" s="56" t="str">
        <f t="shared" si="0"/>
        <v>E</v>
      </c>
      <c r="D29" s="55" t="s">
        <v>5</v>
      </c>
      <c r="E29" s="57">
        <f t="shared" si="15"/>
        <v>650616.84</v>
      </c>
      <c r="F29" s="58">
        <f t="shared" si="2"/>
        <v>0.1</v>
      </c>
      <c r="G29" s="59">
        <f t="shared" si="16"/>
        <v>28</v>
      </c>
      <c r="H29" s="60">
        <f t="shared" si="17"/>
        <v>4991.038002741685</v>
      </c>
      <c r="I29" s="60">
        <f t="shared" si="18"/>
        <v>4991.04</v>
      </c>
      <c r="J29" s="60">
        <v>0</v>
      </c>
      <c r="K29" s="60">
        <f t="shared" si="14"/>
        <v>0</v>
      </c>
      <c r="L29" s="60">
        <f t="shared" si="13"/>
        <v>0</v>
      </c>
      <c r="M29" s="60">
        <v>0</v>
      </c>
      <c r="N29" s="60"/>
      <c r="O29" s="60">
        <f>IF($Q$1="ET",#REF!,0)</f>
        <v>0</v>
      </c>
      <c r="P29" s="60">
        <f t="shared" si="19"/>
        <v>91977.619999999981</v>
      </c>
      <c r="Q29" s="60">
        <f t="shared" si="20"/>
        <v>650616.84</v>
      </c>
      <c r="S29" s="17">
        <f t="shared" si="11"/>
        <v>-1.997258E-3</v>
      </c>
    </row>
    <row r="30" spans="1:19" x14ac:dyDescent="0.25">
      <c r="A30" s="55">
        <f t="shared" si="12"/>
        <v>27</v>
      </c>
      <c r="B30" s="56">
        <v>43580</v>
      </c>
      <c r="C30" s="56" t="str">
        <f t="shared" si="0"/>
        <v>E</v>
      </c>
      <c r="D30" s="55" t="s">
        <v>5</v>
      </c>
      <c r="E30" s="57">
        <f t="shared" si="15"/>
        <v>650616.84</v>
      </c>
      <c r="F30" s="58">
        <f t="shared" si="2"/>
        <v>0.1</v>
      </c>
      <c r="G30" s="59">
        <f t="shared" si="16"/>
        <v>31</v>
      </c>
      <c r="H30" s="60">
        <f t="shared" si="17"/>
        <v>5525.7848630159724</v>
      </c>
      <c r="I30" s="60">
        <f t="shared" si="18"/>
        <v>5525.78</v>
      </c>
      <c r="J30" s="60">
        <v>0</v>
      </c>
      <c r="K30" s="60">
        <f t="shared" si="14"/>
        <v>0</v>
      </c>
      <c r="L30" s="60">
        <f t="shared" si="13"/>
        <v>0</v>
      </c>
      <c r="M30" s="60">
        <v>0</v>
      </c>
      <c r="N30" s="60"/>
      <c r="O30" s="60">
        <f>IF($Q$1="ET",#REF!,0)</f>
        <v>0</v>
      </c>
      <c r="P30" s="60">
        <f t="shared" si="19"/>
        <v>97503.39999999998</v>
      </c>
      <c r="Q30" s="60">
        <f t="shared" si="20"/>
        <v>650616.84</v>
      </c>
      <c r="S30" s="17">
        <f t="shared" si="11"/>
        <v>4.8630160000000004E-3</v>
      </c>
    </row>
    <row r="31" spans="1:19" x14ac:dyDescent="0.25">
      <c r="A31" s="55">
        <f t="shared" si="12"/>
        <v>28</v>
      </c>
      <c r="B31" s="56">
        <v>43610</v>
      </c>
      <c r="C31" s="56" t="str">
        <f t="shared" si="0"/>
        <v>E</v>
      </c>
      <c r="D31" s="55" t="s">
        <v>5</v>
      </c>
      <c r="E31" s="57">
        <f t="shared" si="15"/>
        <v>650616.84</v>
      </c>
      <c r="F31" s="58">
        <f t="shared" si="2"/>
        <v>0.1</v>
      </c>
      <c r="G31" s="59">
        <f t="shared" si="16"/>
        <v>30</v>
      </c>
      <c r="H31" s="60">
        <f t="shared" si="17"/>
        <v>5347.5405342488766</v>
      </c>
      <c r="I31" s="60">
        <f t="shared" si="18"/>
        <v>5347.54</v>
      </c>
      <c r="J31" s="60">
        <v>0</v>
      </c>
      <c r="K31" s="60">
        <f t="shared" si="14"/>
        <v>0</v>
      </c>
      <c r="L31" s="60">
        <f t="shared" si="13"/>
        <v>0</v>
      </c>
      <c r="M31" s="60">
        <v>0</v>
      </c>
      <c r="N31" s="60"/>
      <c r="O31" s="60">
        <f>IF($Q$1="ET",#REF!,0)</f>
        <v>0</v>
      </c>
      <c r="P31" s="60">
        <f t="shared" si="19"/>
        <v>102850.93999999997</v>
      </c>
      <c r="Q31" s="60">
        <f t="shared" si="20"/>
        <v>650616.84</v>
      </c>
      <c r="S31" s="17">
        <f t="shared" si="11"/>
        <v>5.3424899999999999E-4</v>
      </c>
    </row>
    <row r="32" spans="1:19" x14ac:dyDescent="0.25">
      <c r="A32" s="55">
        <f t="shared" si="12"/>
        <v>29</v>
      </c>
      <c r="B32" s="56">
        <v>43641</v>
      </c>
      <c r="C32" s="56" t="str">
        <f t="shared" si="0"/>
        <v>E</v>
      </c>
      <c r="D32" s="55" t="s">
        <v>5</v>
      </c>
      <c r="E32" s="57">
        <f t="shared" si="15"/>
        <v>650616.84</v>
      </c>
      <c r="F32" s="58">
        <f t="shared" si="2"/>
        <v>0.1</v>
      </c>
      <c r="G32" s="59">
        <f t="shared" si="16"/>
        <v>31</v>
      </c>
      <c r="H32" s="60">
        <f t="shared" si="17"/>
        <v>5525.787394522973</v>
      </c>
      <c r="I32" s="60">
        <f t="shared" si="18"/>
        <v>5525.79</v>
      </c>
      <c r="J32" s="60">
        <f>I32+P31</f>
        <v>108376.72999999997</v>
      </c>
      <c r="K32" s="60">
        <f>Q31</f>
        <v>650616.84</v>
      </c>
      <c r="L32" s="60">
        <f>K32+J32</f>
        <v>758993.57</v>
      </c>
      <c r="M32" s="60">
        <v>0</v>
      </c>
      <c r="N32" s="60"/>
      <c r="O32" s="60">
        <f>IF($Q$1="ET",#REF!,0)</f>
        <v>0</v>
      </c>
      <c r="P32" s="60">
        <f t="shared" si="19"/>
        <v>0</v>
      </c>
      <c r="Q32" s="60">
        <f t="shared" si="20"/>
        <v>0</v>
      </c>
      <c r="S32" s="17">
        <f t="shared" si="11"/>
        <v>-2.6054770000000001E-3</v>
      </c>
    </row>
    <row r="33" spans="1:17" x14ac:dyDescent="0.25">
      <c r="A33" s="14"/>
      <c r="B33" s="14"/>
      <c r="C33" s="14"/>
      <c r="D33" s="14"/>
      <c r="E33" s="14"/>
      <c r="F33" s="14"/>
      <c r="G33" s="14"/>
      <c r="H33" s="15">
        <f>SUM(H3:H32)</f>
        <v>175899.6732740046</v>
      </c>
      <c r="I33" s="15"/>
      <c r="J33" s="15">
        <f>SUM(J3:J32)</f>
        <v>175899.66999999998</v>
      </c>
      <c r="K33" s="15">
        <f>SUM(K3:K32)</f>
        <v>1000000</v>
      </c>
      <c r="L33" s="15">
        <f>SUM(L3:L32)</f>
        <v>1175899.67</v>
      </c>
      <c r="M33" s="14"/>
      <c r="N33" s="14"/>
      <c r="O33" s="15">
        <f>SUM(O3:O27)</f>
        <v>0</v>
      </c>
      <c r="P33" s="14"/>
      <c r="Q33" s="14"/>
    </row>
    <row r="36" spans="1:17" x14ac:dyDescent="0.25">
      <c r="L36" s="5"/>
    </row>
  </sheetData>
  <dataValidations count="2">
    <dataValidation type="list" allowBlank="1" showInputMessage="1" showErrorMessage="1" sqref="F1">
      <formula1>"PD,AD"</formula1>
    </dataValidation>
    <dataValidation type="list" allowBlank="1" showInputMessage="1" showErrorMessage="1" sqref="Q1">
      <formula1>"DD, PS, FI, ET, NI"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>
      <pane ySplit="2" topLeftCell="A3" activePane="bottomLeft" state="frozen"/>
      <selection pane="bottomLeft" activeCell="O21" sqref="O21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4.28515625" style="1" bestFit="1" customWidth="1"/>
    <col min="4" max="4" width="7" style="1" bestFit="1" customWidth="1"/>
    <col min="5" max="5" width="4.42578125" style="1" bestFit="1" customWidth="1"/>
    <col min="6" max="6" width="13.7109375" style="1" bestFit="1" customWidth="1"/>
    <col min="7" max="7" width="7.140625" style="1" bestFit="1" customWidth="1"/>
    <col min="8" max="8" width="5.140625" style="1" bestFit="1" customWidth="1"/>
    <col min="9" max="9" width="18" style="1" bestFit="1" customWidth="1"/>
    <col min="10" max="10" width="16.140625" style="1" bestFit="1" customWidth="1"/>
    <col min="11" max="11" width="13.28515625" style="1" bestFit="1" customWidth="1"/>
    <col min="12" max="12" width="13.42578125" style="1" bestFit="1" customWidth="1"/>
    <col min="13" max="13" width="13.28515625" style="1" bestFit="1" customWidth="1"/>
    <col min="14" max="14" width="13.5703125" style="1" bestFit="1" customWidth="1"/>
    <col min="15" max="15" width="12.28515625" style="1" bestFit="1" customWidth="1"/>
    <col min="16" max="16" width="11" style="1" customWidth="1"/>
    <col min="17" max="17" width="11.140625" style="1" bestFit="1" customWidth="1"/>
    <col min="18" max="18" width="11" style="1" bestFit="1" customWidth="1"/>
    <col min="19" max="19" width="12.5703125" style="1" bestFit="1" customWidth="1"/>
    <col min="20" max="20" width="9.140625" style="1"/>
    <col min="21" max="21" width="10.7109375" style="1" bestFit="1" customWidth="1"/>
    <col min="22" max="23" width="9.140625" style="1"/>
    <col min="24" max="24" width="11" style="1" bestFit="1" customWidth="1"/>
    <col min="25" max="16384" width="9.140625" style="1"/>
  </cols>
  <sheetData>
    <row r="1" spans="1:24" x14ac:dyDescent="0.25">
      <c r="F1" s="1" t="s">
        <v>19</v>
      </c>
      <c r="G1" s="16" t="s">
        <v>24</v>
      </c>
      <c r="I1" s="1" t="s">
        <v>17</v>
      </c>
      <c r="M1" s="3">
        <v>46322.9</v>
      </c>
      <c r="N1" s="5">
        <f>M1-M27</f>
        <v>46322.9</v>
      </c>
      <c r="O1" s="5">
        <f>M11-M24</f>
        <v>0</v>
      </c>
      <c r="P1" s="3" t="s">
        <v>20</v>
      </c>
      <c r="Q1" s="3">
        <v>10000</v>
      </c>
      <c r="R1" s="16" t="s">
        <v>21</v>
      </c>
      <c r="S1" s="4">
        <f>ROUND(IF(R1="FI",Q1,IF(R1="NI",Q1/5,IF(R1="ET",Q1/48,0))),2)</f>
        <v>0</v>
      </c>
    </row>
    <row r="2" spans="1:24" s="2" customFormat="1" x14ac:dyDescent="0.25">
      <c r="A2" s="6" t="s">
        <v>3</v>
      </c>
      <c r="B2" s="7" t="s">
        <v>0</v>
      </c>
      <c r="C2" s="7" t="s">
        <v>6</v>
      </c>
      <c r="D2" s="7" t="s">
        <v>12</v>
      </c>
      <c r="E2" s="7" t="s">
        <v>7</v>
      </c>
      <c r="F2" s="7" t="s">
        <v>13</v>
      </c>
      <c r="G2" s="7" t="s">
        <v>2</v>
      </c>
      <c r="H2" s="7" t="s">
        <v>1</v>
      </c>
      <c r="I2" s="7" t="s">
        <v>14</v>
      </c>
      <c r="J2" s="7" t="s">
        <v>25</v>
      </c>
      <c r="K2" s="7" t="s">
        <v>15</v>
      </c>
      <c r="L2" s="7" t="s">
        <v>10</v>
      </c>
      <c r="M2" s="7" t="s">
        <v>9</v>
      </c>
      <c r="N2" s="7" t="s">
        <v>8</v>
      </c>
      <c r="O2" s="7" t="s">
        <v>18</v>
      </c>
      <c r="P2" s="7" t="s">
        <v>22</v>
      </c>
      <c r="Q2" s="7" t="s">
        <v>16</v>
      </c>
      <c r="R2" s="7" t="s">
        <v>23</v>
      </c>
      <c r="S2" s="7" t="s">
        <v>4</v>
      </c>
      <c r="U2" s="2" t="s">
        <v>26</v>
      </c>
    </row>
    <row r="3" spans="1:24" x14ac:dyDescent="0.25">
      <c r="A3" s="8">
        <v>0</v>
      </c>
      <c r="B3" s="9">
        <v>42745</v>
      </c>
      <c r="C3" s="8" t="s">
        <v>11</v>
      </c>
      <c r="D3" s="8" t="s">
        <v>11</v>
      </c>
      <c r="E3" s="8" t="s">
        <v>11</v>
      </c>
      <c r="F3" s="10">
        <v>0</v>
      </c>
      <c r="G3" s="11">
        <v>0.1</v>
      </c>
      <c r="H3" s="12">
        <v>0</v>
      </c>
      <c r="I3" s="13">
        <v>0</v>
      </c>
      <c r="J3" s="13"/>
      <c r="K3" s="13">
        <v>0</v>
      </c>
      <c r="L3" s="13">
        <v>0</v>
      </c>
      <c r="M3" s="13">
        <f>IF(E3&lt;&gt;"Y",0,IF(A3=24,(F3+K3),#REF!))</f>
        <v>0</v>
      </c>
      <c r="N3" s="13">
        <v>1100000</v>
      </c>
      <c r="O3" s="13">
        <v>100000</v>
      </c>
      <c r="P3" s="13">
        <v>0</v>
      </c>
      <c r="Q3" s="13">
        <v>0</v>
      </c>
      <c r="R3" s="13">
        <f>IF(C3="Y",Q3,0)</f>
        <v>0</v>
      </c>
      <c r="S3" s="13">
        <f>IF(R1="PS",N3-O3+Q1,N3-O3)</f>
        <v>1000000</v>
      </c>
    </row>
    <row r="4" spans="1:24" x14ac:dyDescent="0.25">
      <c r="A4" s="19">
        <v>1</v>
      </c>
      <c r="B4" s="20">
        <v>42791</v>
      </c>
      <c r="C4" s="19" t="s">
        <v>5</v>
      </c>
      <c r="D4" s="19" t="s">
        <v>5</v>
      </c>
      <c r="E4" s="19" t="s">
        <v>5</v>
      </c>
      <c r="F4" s="21">
        <f t="shared" ref="F4:F27" si="0">S3</f>
        <v>1000000</v>
      </c>
      <c r="G4" s="22">
        <f t="shared" ref="G4:G27" si="1">G3</f>
        <v>0.1</v>
      </c>
      <c r="H4" s="23">
        <f t="shared" ref="H4:H27" si="2">IF($G$1="PD",(360*(YEAR(B4)-YEAR(B3)))+(30*(MONTH(B4)-MONTH(B3)))+(DAY(B4)-DAY(B3)),B4-B3)</f>
        <v>46</v>
      </c>
      <c r="I4" s="18">
        <f>(F4*G3*H4/365)+U3</f>
        <v>12602.739726027397</v>
      </c>
      <c r="J4" s="18">
        <f t="shared" ref="J4:J27" si="3">ROUND(I4,2)</f>
        <v>12602.74</v>
      </c>
      <c r="K4" s="18">
        <f t="shared" ref="K4:K23" si="4">IF(M4&gt;(J4+Q3-R3),(J4+Q3-R3),M4)</f>
        <v>12602.74</v>
      </c>
      <c r="L4" s="18">
        <f t="shared" ref="L4:L23" si="5">M4-K4</f>
        <v>33720.160000000003</v>
      </c>
      <c r="M4" s="18">
        <f>M1</f>
        <v>46322.9</v>
      </c>
      <c r="N4" s="18">
        <v>0</v>
      </c>
      <c r="O4" s="18"/>
      <c r="P4" s="18">
        <f>IF(OR($R$1="NI",$R$1="ET"),$S$1,0)</f>
        <v>0</v>
      </c>
      <c r="Q4" s="18">
        <f t="shared" ref="Q4:Q27" si="6">Q3-R3+J4-K4</f>
        <v>0</v>
      </c>
      <c r="R4" s="18">
        <f t="shared" ref="R4:R27" si="7">IF(C4="Y",Q4,0)</f>
        <v>0</v>
      </c>
      <c r="S4" s="18">
        <f t="shared" ref="S4:S27" si="8">S3-L4+N4+R4-O4</f>
        <v>966279.84</v>
      </c>
      <c r="U4" s="17">
        <f>ROUND(I4-J4,9)</f>
        <v>-2.73973E-4</v>
      </c>
    </row>
    <row r="5" spans="1:24" x14ac:dyDescent="0.25">
      <c r="A5" s="19">
        <f t="shared" ref="A5:A27" si="9">A4+1</f>
        <v>2</v>
      </c>
      <c r="B5" s="20">
        <v>42819</v>
      </c>
      <c r="C5" s="19" t="s">
        <v>5</v>
      </c>
      <c r="D5" s="19" t="s">
        <v>5</v>
      </c>
      <c r="E5" s="19" t="s">
        <v>5</v>
      </c>
      <c r="F5" s="21">
        <f t="shared" si="0"/>
        <v>966279.84</v>
      </c>
      <c r="G5" s="22">
        <f t="shared" si="1"/>
        <v>0.1</v>
      </c>
      <c r="H5" s="23">
        <f t="shared" si="2"/>
        <v>28</v>
      </c>
      <c r="I5" s="18">
        <f>(F5*G4*H5/365)+U4</f>
        <v>7412.5574027393295</v>
      </c>
      <c r="J5" s="18">
        <f t="shared" si="3"/>
        <v>7412.56</v>
      </c>
      <c r="K5" s="18">
        <f t="shared" si="4"/>
        <v>7412.56</v>
      </c>
      <c r="L5" s="18">
        <f t="shared" si="5"/>
        <v>38910.340000000004</v>
      </c>
      <c r="M5" s="18">
        <f>M1</f>
        <v>46322.9</v>
      </c>
      <c r="N5" s="18">
        <v>0</v>
      </c>
      <c r="O5" s="18"/>
      <c r="P5" s="18">
        <f>IF(OR($R$1="NI",$R$1="ET"),$S$1,0)</f>
        <v>0</v>
      </c>
      <c r="Q5" s="18">
        <f t="shared" si="6"/>
        <v>0</v>
      </c>
      <c r="R5" s="18">
        <f t="shared" si="7"/>
        <v>0</v>
      </c>
      <c r="S5" s="18">
        <f t="shared" si="8"/>
        <v>927369.5</v>
      </c>
      <c r="U5" s="17">
        <f t="shared" ref="U5:U27" si="10">ROUND(I5-J5,9)</f>
        <v>-2.597261E-3</v>
      </c>
    </row>
    <row r="6" spans="1:24" x14ac:dyDescent="0.25">
      <c r="A6" s="19">
        <f t="shared" si="9"/>
        <v>3</v>
      </c>
      <c r="B6" s="20">
        <v>42850</v>
      </c>
      <c r="C6" s="19" t="s">
        <v>5</v>
      </c>
      <c r="D6" s="19" t="s">
        <v>5</v>
      </c>
      <c r="E6" s="19" t="s">
        <v>5</v>
      </c>
      <c r="F6" s="21">
        <f t="shared" si="0"/>
        <v>927369.5</v>
      </c>
      <c r="G6" s="22">
        <f t="shared" si="1"/>
        <v>0.1</v>
      </c>
      <c r="H6" s="23">
        <f t="shared" si="2"/>
        <v>31</v>
      </c>
      <c r="I6" s="18">
        <f t="shared" ref="I6:I27" si="11">(F6*G5*H6/365)+U5</f>
        <v>7876.2863068485894</v>
      </c>
      <c r="J6" s="18">
        <f t="shared" si="3"/>
        <v>7876.29</v>
      </c>
      <c r="K6" s="18">
        <f t="shared" si="4"/>
        <v>7876.29</v>
      </c>
      <c r="L6" s="18">
        <f t="shared" si="5"/>
        <v>38446.61</v>
      </c>
      <c r="M6" s="18">
        <f t="shared" ref="M6:M25" si="12">M5</f>
        <v>46322.9</v>
      </c>
      <c r="N6" s="18">
        <v>0</v>
      </c>
      <c r="O6" s="18"/>
      <c r="P6" s="18">
        <f>IF(OR($R$1="NI",$R$1="ET"),$S$1,0)</f>
        <v>0</v>
      </c>
      <c r="Q6" s="18">
        <f t="shared" si="6"/>
        <v>0</v>
      </c>
      <c r="R6" s="18">
        <f t="shared" si="7"/>
        <v>0</v>
      </c>
      <c r="S6" s="18">
        <f t="shared" si="8"/>
        <v>888922.89</v>
      </c>
      <c r="U6" s="17">
        <f t="shared" si="10"/>
        <v>-3.693151E-3</v>
      </c>
      <c r="X6" s="4"/>
    </row>
    <row r="7" spans="1:24" x14ac:dyDescent="0.25">
      <c r="A7" s="19">
        <f t="shared" si="9"/>
        <v>4</v>
      </c>
      <c r="B7" s="20">
        <v>42880</v>
      </c>
      <c r="C7" s="19" t="s">
        <v>5</v>
      </c>
      <c r="D7" s="19" t="s">
        <v>5</v>
      </c>
      <c r="E7" s="19" t="s">
        <v>5</v>
      </c>
      <c r="F7" s="21">
        <f t="shared" si="0"/>
        <v>888922.89</v>
      </c>
      <c r="G7" s="22">
        <f t="shared" si="1"/>
        <v>0.1</v>
      </c>
      <c r="H7" s="23">
        <f t="shared" si="2"/>
        <v>30</v>
      </c>
      <c r="I7" s="18">
        <f t="shared" si="11"/>
        <v>7306.2118410955745</v>
      </c>
      <c r="J7" s="18">
        <f t="shared" si="3"/>
        <v>7306.21</v>
      </c>
      <c r="K7" s="18">
        <f t="shared" si="4"/>
        <v>7306.21</v>
      </c>
      <c r="L7" s="18">
        <f t="shared" si="5"/>
        <v>39016.69</v>
      </c>
      <c r="M7" s="18">
        <f t="shared" si="12"/>
        <v>46322.9</v>
      </c>
      <c r="N7" s="18">
        <v>0</v>
      </c>
      <c r="O7" s="18"/>
      <c r="P7" s="18">
        <f>IF(OR($R$1="NI",$R$1="ET"),$S$1,0)</f>
        <v>0</v>
      </c>
      <c r="Q7" s="18">
        <f t="shared" si="6"/>
        <v>0</v>
      </c>
      <c r="R7" s="18">
        <f t="shared" si="7"/>
        <v>0</v>
      </c>
      <c r="S7" s="18">
        <f t="shared" si="8"/>
        <v>849906.2</v>
      </c>
      <c r="U7" s="17">
        <f t="shared" si="10"/>
        <v>1.841096E-3</v>
      </c>
      <c r="X7" s="4"/>
    </row>
    <row r="8" spans="1:24" x14ac:dyDescent="0.25">
      <c r="A8" s="19">
        <f t="shared" si="9"/>
        <v>5</v>
      </c>
      <c r="B8" s="20">
        <v>42911</v>
      </c>
      <c r="C8" s="19" t="s">
        <v>5</v>
      </c>
      <c r="D8" s="19" t="s">
        <v>5</v>
      </c>
      <c r="E8" s="19" t="s">
        <v>5</v>
      </c>
      <c r="F8" s="21">
        <f t="shared" si="0"/>
        <v>849906.2</v>
      </c>
      <c r="G8" s="22">
        <f t="shared" si="1"/>
        <v>0.1</v>
      </c>
      <c r="H8" s="23">
        <f t="shared" si="2"/>
        <v>31</v>
      </c>
      <c r="I8" s="18">
        <f t="shared" si="11"/>
        <v>7218.383265753534</v>
      </c>
      <c r="J8" s="18">
        <f t="shared" si="3"/>
        <v>7218.38</v>
      </c>
      <c r="K8" s="18">
        <f t="shared" si="4"/>
        <v>7218.38</v>
      </c>
      <c r="L8" s="18">
        <f t="shared" si="5"/>
        <v>39104.520000000004</v>
      </c>
      <c r="M8" s="18">
        <f t="shared" si="12"/>
        <v>46322.9</v>
      </c>
      <c r="N8" s="18">
        <v>0</v>
      </c>
      <c r="O8" s="18"/>
      <c r="P8" s="18">
        <f>IF(OR($R$1="NI",$R$1="ET"),$S$1,0)</f>
        <v>0</v>
      </c>
      <c r="Q8" s="18">
        <f t="shared" si="6"/>
        <v>0</v>
      </c>
      <c r="R8" s="18">
        <f t="shared" si="7"/>
        <v>0</v>
      </c>
      <c r="S8" s="18">
        <f t="shared" si="8"/>
        <v>810801.67999999993</v>
      </c>
      <c r="U8" s="17">
        <f t="shared" si="10"/>
        <v>3.2657540000000001E-3</v>
      </c>
      <c r="X8" s="4"/>
    </row>
    <row r="9" spans="1:24" x14ac:dyDescent="0.25">
      <c r="A9" s="19">
        <f t="shared" si="9"/>
        <v>6</v>
      </c>
      <c r="B9" s="20">
        <v>42941</v>
      </c>
      <c r="C9" s="19" t="s">
        <v>5</v>
      </c>
      <c r="D9" s="19" t="s">
        <v>5</v>
      </c>
      <c r="E9" s="19" t="s">
        <v>5</v>
      </c>
      <c r="F9" s="21">
        <f t="shared" si="0"/>
        <v>810801.67999999993</v>
      </c>
      <c r="G9" s="22">
        <f t="shared" si="1"/>
        <v>0.1</v>
      </c>
      <c r="H9" s="23">
        <f t="shared" si="2"/>
        <v>30</v>
      </c>
      <c r="I9" s="18">
        <f t="shared" si="11"/>
        <v>6664.1266630142736</v>
      </c>
      <c r="J9" s="18">
        <f t="shared" si="3"/>
        <v>6664.13</v>
      </c>
      <c r="K9" s="18">
        <f t="shared" si="4"/>
        <v>6664.13</v>
      </c>
      <c r="L9" s="18">
        <f t="shared" si="5"/>
        <v>39658.770000000004</v>
      </c>
      <c r="M9" s="18">
        <f t="shared" si="12"/>
        <v>46322.9</v>
      </c>
      <c r="N9" s="18">
        <v>0</v>
      </c>
      <c r="O9" s="18"/>
      <c r="P9" s="18">
        <f t="shared" ref="P9:P27" si="13">IF($R$1="ET",$S$1,0)</f>
        <v>0</v>
      </c>
      <c r="Q9" s="18">
        <f t="shared" si="6"/>
        <v>0</v>
      </c>
      <c r="R9" s="18">
        <f t="shared" si="7"/>
        <v>0</v>
      </c>
      <c r="S9" s="18">
        <f t="shared" si="8"/>
        <v>771142.90999999992</v>
      </c>
      <c r="U9" s="17">
        <f t="shared" si="10"/>
        <v>-3.3369860000000001E-3</v>
      </c>
      <c r="X9" s="5"/>
    </row>
    <row r="10" spans="1:24" x14ac:dyDescent="0.25">
      <c r="A10" s="19">
        <f t="shared" si="9"/>
        <v>7</v>
      </c>
      <c r="B10" s="20">
        <v>42972</v>
      </c>
      <c r="C10" s="19" t="s">
        <v>5</v>
      </c>
      <c r="D10" s="19" t="s">
        <v>5</v>
      </c>
      <c r="E10" s="19" t="s">
        <v>5</v>
      </c>
      <c r="F10" s="21">
        <f t="shared" si="0"/>
        <v>771142.90999999992</v>
      </c>
      <c r="G10" s="22">
        <f t="shared" si="1"/>
        <v>0.1</v>
      </c>
      <c r="H10" s="23">
        <f t="shared" si="2"/>
        <v>31</v>
      </c>
      <c r="I10" s="18">
        <f t="shared" si="11"/>
        <v>6549.4295972605742</v>
      </c>
      <c r="J10" s="18">
        <f t="shared" si="3"/>
        <v>6549.43</v>
      </c>
      <c r="K10" s="18">
        <f t="shared" si="4"/>
        <v>6549.43</v>
      </c>
      <c r="L10" s="18">
        <f t="shared" si="5"/>
        <v>39773.47</v>
      </c>
      <c r="M10" s="18">
        <f t="shared" si="12"/>
        <v>46322.9</v>
      </c>
      <c r="N10" s="18">
        <v>0</v>
      </c>
      <c r="O10" s="18"/>
      <c r="P10" s="18">
        <f t="shared" si="13"/>
        <v>0</v>
      </c>
      <c r="Q10" s="18">
        <f t="shared" si="6"/>
        <v>0</v>
      </c>
      <c r="R10" s="18">
        <f t="shared" si="7"/>
        <v>0</v>
      </c>
      <c r="S10" s="18">
        <f t="shared" si="8"/>
        <v>731369.44</v>
      </c>
      <c r="U10" s="17">
        <f t="shared" si="10"/>
        <v>-4.0273899999999999E-4</v>
      </c>
    </row>
    <row r="11" spans="1:24" x14ac:dyDescent="0.25">
      <c r="A11" s="31">
        <f t="shared" si="9"/>
        <v>8</v>
      </c>
      <c r="B11" s="32">
        <v>43003</v>
      </c>
      <c r="C11" s="31" t="s">
        <v>5</v>
      </c>
      <c r="D11" s="31" t="s">
        <v>5</v>
      </c>
      <c r="E11" s="31" t="s">
        <v>5</v>
      </c>
      <c r="F11" s="33">
        <f t="shared" si="0"/>
        <v>731369.44</v>
      </c>
      <c r="G11" s="34">
        <f t="shared" si="1"/>
        <v>0.1</v>
      </c>
      <c r="H11" s="35">
        <f t="shared" si="2"/>
        <v>31</v>
      </c>
      <c r="I11" s="36">
        <f t="shared" si="11"/>
        <v>6211.6304575349732</v>
      </c>
      <c r="J11" s="36">
        <f t="shared" si="3"/>
        <v>6211.63</v>
      </c>
      <c r="K11" s="36">
        <f t="shared" si="4"/>
        <v>6211.63</v>
      </c>
      <c r="L11" s="36">
        <f t="shared" si="5"/>
        <v>40111.270000000004</v>
      </c>
      <c r="M11" s="36">
        <f>M10</f>
        <v>46322.9</v>
      </c>
      <c r="N11" s="36">
        <v>0</v>
      </c>
      <c r="O11" s="36"/>
      <c r="P11" s="36">
        <f t="shared" si="13"/>
        <v>0</v>
      </c>
      <c r="Q11" s="36">
        <f t="shared" si="6"/>
        <v>0</v>
      </c>
      <c r="R11" s="36">
        <f t="shared" si="7"/>
        <v>0</v>
      </c>
      <c r="S11" s="36">
        <f t="shared" si="8"/>
        <v>691258.16999999993</v>
      </c>
      <c r="U11" s="17">
        <f t="shared" si="10"/>
        <v>4.5753500000000002E-4</v>
      </c>
    </row>
    <row r="12" spans="1:24" x14ac:dyDescent="0.25">
      <c r="A12" s="31">
        <f t="shared" si="9"/>
        <v>9</v>
      </c>
      <c r="B12" s="32">
        <v>43033</v>
      </c>
      <c r="C12" s="31" t="s">
        <v>5</v>
      </c>
      <c r="D12" s="31" t="s">
        <v>5</v>
      </c>
      <c r="E12" s="31" t="s">
        <v>5</v>
      </c>
      <c r="F12" s="33">
        <f t="shared" si="0"/>
        <v>691258.16999999993</v>
      </c>
      <c r="G12" s="34">
        <f t="shared" si="1"/>
        <v>0.1</v>
      </c>
      <c r="H12" s="35">
        <f t="shared" si="2"/>
        <v>30</v>
      </c>
      <c r="I12" s="36">
        <f t="shared" si="11"/>
        <v>5681.574457535</v>
      </c>
      <c r="J12" s="36">
        <f t="shared" si="3"/>
        <v>5681.57</v>
      </c>
      <c r="K12" s="36">
        <f t="shared" si="4"/>
        <v>5681.57</v>
      </c>
      <c r="L12" s="36">
        <f t="shared" si="5"/>
        <v>40641.33</v>
      </c>
      <c r="M12" s="36">
        <f t="shared" si="12"/>
        <v>46322.9</v>
      </c>
      <c r="N12" s="36">
        <v>0</v>
      </c>
      <c r="O12" s="36"/>
      <c r="P12" s="36">
        <f t="shared" si="13"/>
        <v>0</v>
      </c>
      <c r="Q12" s="36">
        <f t="shared" si="6"/>
        <v>0</v>
      </c>
      <c r="R12" s="36">
        <f t="shared" si="7"/>
        <v>0</v>
      </c>
      <c r="S12" s="36">
        <f t="shared" si="8"/>
        <v>650616.84</v>
      </c>
      <c r="U12" s="17">
        <f t="shared" si="10"/>
        <v>4.4575350000000003E-3</v>
      </c>
    </row>
    <row r="13" spans="1:24" x14ac:dyDescent="0.25">
      <c r="A13" s="31">
        <f t="shared" si="9"/>
        <v>10</v>
      </c>
      <c r="B13" s="32">
        <v>43064</v>
      </c>
      <c r="C13" s="31" t="s">
        <v>5</v>
      </c>
      <c r="D13" s="31" t="s">
        <v>5</v>
      </c>
      <c r="E13" s="31" t="s">
        <v>5</v>
      </c>
      <c r="F13" s="33">
        <f t="shared" si="0"/>
        <v>650616.84</v>
      </c>
      <c r="G13" s="34">
        <f t="shared" si="1"/>
        <v>0.1</v>
      </c>
      <c r="H13" s="35">
        <f t="shared" si="2"/>
        <v>31</v>
      </c>
      <c r="I13" s="36">
        <f t="shared" si="11"/>
        <v>5525.791317808973</v>
      </c>
      <c r="J13" s="36">
        <f t="shared" si="3"/>
        <v>5525.79</v>
      </c>
      <c r="K13" s="36">
        <f t="shared" si="4"/>
        <v>5525.79</v>
      </c>
      <c r="L13" s="36">
        <f t="shared" si="5"/>
        <v>40797.11</v>
      </c>
      <c r="M13" s="36">
        <f t="shared" si="12"/>
        <v>46322.9</v>
      </c>
      <c r="N13" s="36">
        <v>0</v>
      </c>
      <c r="O13" s="36"/>
      <c r="P13" s="36">
        <f t="shared" si="13"/>
        <v>0</v>
      </c>
      <c r="Q13" s="36">
        <f t="shared" si="6"/>
        <v>0</v>
      </c>
      <c r="R13" s="36">
        <f t="shared" si="7"/>
        <v>0</v>
      </c>
      <c r="S13" s="36">
        <f t="shared" si="8"/>
        <v>609819.73</v>
      </c>
      <c r="U13" s="17">
        <f t="shared" si="10"/>
        <v>1.3178090000000001E-3</v>
      </c>
    </row>
    <row r="14" spans="1:24" x14ac:dyDescent="0.25">
      <c r="A14" s="31">
        <f t="shared" si="9"/>
        <v>11</v>
      </c>
      <c r="B14" s="32">
        <v>43094</v>
      </c>
      <c r="C14" s="31" t="s">
        <v>5</v>
      </c>
      <c r="D14" s="31" t="s">
        <v>5</v>
      </c>
      <c r="E14" s="31" t="s">
        <v>5</v>
      </c>
      <c r="F14" s="33">
        <f t="shared" si="0"/>
        <v>609819.73</v>
      </c>
      <c r="G14" s="34">
        <f t="shared" si="1"/>
        <v>0.1</v>
      </c>
      <c r="H14" s="35">
        <f t="shared" si="2"/>
        <v>30</v>
      </c>
      <c r="I14" s="36">
        <f t="shared" si="11"/>
        <v>5012.2182767131098</v>
      </c>
      <c r="J14" s="36">
        <f t="shared" si="3"/>
        <v>5012.22</v>
      </c>
      <c r="K14" s="36">
        <f t="shared" si="4"/>
        <v>5012.22</v>
      </c>
      <c r="L14" s="36">
        <f t="shared" si="5"/>
        <v>41310.68</v>
      </c>
      <c r="M14" s="36">
        <f t="shared" si="12"/>
        <v>46322.9</v>
      </c>
      <c r="N14" s="36">
        <v>0</v>
      </c>
      <c r="O14" s="36"/>
      <c r="P14" s="36">
        <f t="shared" si="13"/>
        <v>0</v>
      </c>
      <c r="Q14" s="36">
        <f t="shared" si="6"/>
        <v>0</v>
      </c>
      <c r="R14" s="36">
        <f t="shared" si="7"/>
        <v>0</v>
      </c>
      <c r="S14" s="36">
        <f t="shared" si="8"/>
        <v>568509.04999999993</v>
      </c>
      <c r="U14" s="17">
        <f t="shared" si="10"/>
        <v>-1.723287E-3</v>
      </c>
    </row>
    <row r="15" spans="1:24" x14ac:dyDescent="0.25">
      <c r="A15" s="31">
        <f t="shared" si="9"/>
        <v>12</v>
      </c>
      <c r="B15" s="32">
        <v>43125</v>
      </c>
      <c r="C15" s="31" t="s">
        <v>5</v>
      </c>
      <c r="D15" s="31" t="s">
        <v>5</v>
      </c>
      <c r="E15" s="31" t="s">
        <v>5</v>
      </c>
      <c r="F15" s="33">
        <f t="shared" si="0"/>
        <v>568509.04999999993</v>
      </c>
      <c r="G15" s="34">
        <f t="shared" si="1"/>
        <v>0.1</v>
      </c>
      <c r="H15" s="35">
        <f t="shared" si="2"/>
        <v>31</v>
      </c>
      <c r="I15" s="36">
        <f t="shared" si="11"/>
        <v>4828.4313041102605</v>
      </c>
      <c r="J15" s="36">
        <f t="shared" si="3"/>
        <v>4828.43</v>
      </c>
      <c r="K15" s="36">
        <f t="shared" si="4"/>
        <v>4828.43</v>
      </c>
      <c r="L15" s="36">
        <f t="shared" si="5"/>
        <v>41494.47</v>
      </c>
      <c r="M15" s="36">
        <f t="shared" si="12"/>
        <v>46322.9</v>
      </c>
      <c r="N15" s="36">
        <v>0</v>
      </c>
      <c r="O15" s="36"/>
      <c r="P15" s="36">
        <f t="shared" si="13"/>
        <v>0</v>
      </c>
      <c r="Q15" s="36">
        <f t="shared" si="6"/>
        <v>0</v>
      </c>
      <c r="R15" s="36">
        <f t="shared" si="7"/>
        <v>0</v>
      </c>
      <c r="S15" s="36">
        <f t="shared" si="8"/>
        <v>527014.57999999996</v>
      </c>
      <c r="U15" s="17">
        <f t="shared" si="10"/>
        <v>1.30411E-3</v>
      </c>
    </row>
    <row r="16" spans="1:24" x14ac:dyDescent="0.25">
      <c r="A16" s="31">
        <f t="shared" si="9"/>
        <v>13</v>
      </c>
      <c r="B16" s="32">
        <v>43156</v>
      </c>
      <c r="C16" s="31" t="s">
        <v>5</v>
      </c>
      <c r="D16" s="31" t="s">
        <v>5</v>
      </c>
      <c r="E16" s="31" t="s">
        <v>5</v>
      </c>
      <c r="F16" s="33">
        <f t="shared" si="0"/>
        <v>527014.57999999996</v>
      </c>
      <c r="G16" s="34">
        <f t="shared" si="1"/>
        <v>0.1</v>
      </c>
      <c r="H16" s="35">
        <f t="shared" si="2"/>
        <v>31</v>
      </c>
      <c r="I16" s="36">
        <f t="shared" si="11"/>
        <v>4476.0155452058898</v>
      </c>
      <c r="J16" s="36">
        <f t="shared" si="3"/>
        <v>4476.0200000000004</v>
      </c>
      <c r="K16" s="36">
        <f t="shared" si="4"/>
        <v>4476.0200000000004</v>
      </c>
      <c r="L16" s="36">
        <f t="shared" si="5"/>
        <v>41846.880000000005</v>
      </c>
      <c r="M16" s="36">
        <f t="shared" si="12"/>
        <v>46322.9</v>
      </c>
      <c r="N16" s="36">
        <v>0</v>
      </c>
      <c r="O16" s="36"/>
      <c r="P16" s="36">
        <f t="shared" si="13"/>
        <v>0</v>
      </c>
      <c r="Q16" s="36">
        <f t="shared" si="6"/>
        <v>0</v>
      </c>
      <c r="R16" s="36">
        <f t="shared" si="7"/>
        <v>0</v>
      </c>
      <c r="S16" s="36">
        <f t="shared" si="8"/>
        <v>485167.69999999995</v>
      </c>
      <c r="U16" s="17">
        <f t="shared" si="10"/>
        <v>-4.4547939999999998E-3</v>
      </c>
      <c r="W16" s="5"/>
    </row>
    <row r="17" spans="1:21" x14ac:dyDescent="0.25">
      <c r="A17" s="31">
        <f t="shared" si="9"/>
        <v>14</v>
      </c>
      <c r="B17" s="32">
        <v>43184</v>
      </c>
      <c r="C17" s="31" t="s">
        <v>5</v>
      </c>
      <c r="D17" s="31" t="s">
        <v>5</v>
      </c>
      <c r="E17" s="31" t="s">
        <v>5</v>
      </c>
      <c r="F17" s="33">
        <f t="shared" si="0"/>
        <v>485167.69999999995</v>
      </c>
      <c r="G17" s="34">
        <f t="shared" si="1"/>
        <v>0.1</v>
      </c>
      <c r="H17" s="35">
        <f t="shared" si="2"/>
        <v>28</v>
      </c>
      <c r="I17" s="36">
        <f t="shared" si="11"/>
        <v>3721.8299561649037</v>
      </c>
      <c r="J17" s="36">
        <f t="shared" si="3"/>
        <v>3721.83</v>
      </c>
      <c r="K17" s="36">
        <f t="shared" si="4"/>
        <v>3721.83</v>
      </c>
      <c r="L17" s="36">
        <f t="shared" si="5"/>
        <v>42601.07</v>
      </c>
      <c r="M17" s="36">
        <f t="shared" si="12"/>
        <v>46322.9</v>
      </c>
      <c r="N17" s="36">
        <v>0</v>
      </c>
      <c r="O17" s="36"/>
      <c r="P17" s="36">
        <f t="shared" si="13"/>
        <v>0</v>
      </c>
      <c r="Q17" s="36">
        <f t="shared" si="6"/>
        <v>0</v>
      </c>
      <c r="R17" s="36">
        <f t="shared" si="7"/>
        <v>0</v>
      </c>
      <c r="S17" s="36">
        <f t="shared" si="8"/>
        <v>442566.62999999995</v>
      </c>
      <c r="U17" s="17">
        <f t="shared" si="10"/>
        <v>-4.3835000000000003E-5</v>
      </c>
    </row>
    <row r="18" spans="1:21" x14ac:dyDescent="0.25">
      <c r="A18" s="31">
        <f t="shared" si="9"/>
        <v>15</v>
      </c>
      <c r="B18" s="32">
        <v>43215</v>
      </c>
      <c r="C18" s="31" t="s">
        <v>5</v>
      </c>
      <c r="D18" s="31" t="s">
        <v>5</v>
      </c>
      <c r="E18" s="31" t="s">
        <v>5</v>
      </c>
      <c r="F18" s="33">
        <f t="shared" si="0"/>
        <v>442566.62999999995</v>
      </c>
      <c r="G18" s="34">
        <f t="shared" si="1"/>
        <v>0.1</v>
      </c>
      <c r="H18" s="35">
        <f t="shared" si="2"/>
        <v>31</v>
      </c>
      <c r="I18" s="36">
        <f t="shared" si="11"/>
        <v>3758.7850328773293</v>
      </c>
      <c r="J18" s="36">
        <f t="shared" si="3"/>
        <v>3758.79</v>
      </c>
      <c r="K18" s="36">
        <f t="shared" si="4"/>
        <v>3758.79</v>
      </c>
      <c r="L18" s="36">
        <f t="shared" si="5"/>
        <v>42564.11</v>
      </c>
      <c r="M18" s="36">
        <f t="shared" si="12"/>
        <v>46322.9</v>
      </c>
      <c r="N18" s="36">
        <v>0</v>
      </c>
      <c r="O18" s="36"/>
      <c r="P18" s="36">
        <f t="shared" si="13"/>
        <v>0</v>
      </c>
      <c r="Q18" s="36">
        <f t="shared" si="6"/>
        <v>0</v>
      </c>
      <c r="R18" s="36">
        <f t="shared" si="7"/>
        <v>0</v>
      </c>
      <c r="S18" s="36">
        <f t="shared" si="8"/>
        <v>400002.51999999996</v>
      </c>
      <c r="U18" s="17">
        <f t="shared" si="10"/>
        <v>-4.9671230000000004E-3</v>
      </c>
    </row>
    <row r="19" spans="1:21" x14ac:dyDescent="0.25">
      <c r="A19" s="31">
        <f t="shared" si="9"/>
        <v>16</v>
      </c>
      <c r="B19" s="32">
        <v>43245</v>
      </c>
      <c r="C19" s="31" t="s">
        <v>5</v>
      </c>
      <c r="D19" s="31" t="s">
        <v>5</v>
      </c>
      <c r="E19" s="31" t="s">
        <v>5</v>
      </c>
      <c r="F19" s="33">
        <f t="shared" si="0"/>
        <v>400002.51999999996</v>
      </c>
      <c r="G19" s="34">
        <f t="shared" si="1"/>
        <v>0.1</v>
      </c>
      <c r="H19" s="35">
        <f t="shared" si="2"/>
        <v>30</v>
      </c>
      <c r="I19" s="36">
        <f t="shared" si="11"/>
        <v>3287.6869780824795</v>
      </c>
      <c r="J19" s="36">
        <f t="shared" si="3"/>
        <v>3287.69</v>
      </c>
      <c r="K19" s="36">
        <f t="shared" si="4"/>
        <v>3287.69</v>
      </c>
      <c r="L19" s="36">
        <f t="shared" si="5"/>
        <v>43035.21</v>
      </c>
      <c r="M19" s="36">
        <f t="shared" si="12"/>
        <v>46322.9</v>
      </c>
      <c r="N19" s="36">
        <v>0</v>
      </c>
      <c r="O19" s="36"/>
      <c r="P19" s="36">
        <f t="shared" si="13"/>
        <v>0</v>
      </c>
      <c r="Q19" s="36">
        <f t="shared" si="6"/>
        <v>0</v>
      </c>
      <c r="R19" s="36">
        <f t="shared" si="7"/>
        <v>0</v>
      </c>
      <c r="S19" s="36">
        <f t="shared" si="8"/>
        <v>356967.30999999994</v>
      </c>
      <c r="U19" s="17">
        <f t="shared" si="10"/>
        <v>-3.0219180000000002E-3</v>
      </c>
    </row>
    <row r="20" spans="1:21" x14ac:dyDescent="0.25">
      <c r="A20" s="31">
        <f t="shared" si="9"/>
        <v>17</v>
      </c>
      <c r="B20" s="32">
        <v>43276</v>
      </c>
      <c r="C20" s="31" t="s">
        <v>5</v>
      </c>
      <c r="D20" s="31" t="s">
        <v>5</v>
      </c>
      <c r="E20" s="31" t="s">
        <v>5</v>
      </c>
      <c r="F20" s="33">
        <f t="shared" si="0"/>
        <v>356967.30999999994</v>
      </c>
      <c r="G20" s="34">
        <f t="shared" si="1"/>
        <v>0.1</v>
      </c>
      <c r="H20" s="35">
        <f t="shared" si="2"/>
        <v>31</v>
      </c>
      <c r="I20" s="36">
        <f t="shared" si="11"/>
        <v>3031.7741315066573</v>
      </c>
      <c r="J20" s="36">
        <f t="shared" si="3"/>
        <v>3031.77</v>
      </c>
      <c r="K20" s="36">
        <f t="shared" si="4"/>
        <v>3031.77</v>
      </c>
      <c r="L20" s="36">
        <f t="shared" si="5"/>
        <v>43291.130000000005</v>
      </c>
      <c r="M20" s="36">
        <f t="shared" si="12"/>
        <v>46322.9</v>
      </c>
      <c r="N20" s="36">
        <v>0</v>
      </c>
      <c r="O20" s="36"/>
      <c r="P20" s="36">
        <f t="shared" si="13"/>
        <v>0</v>
      </c>
      <c r="Q20" s="36">
        <f t="shared" si="6"/>
        <v>0</v>
      </c>
      <c r="R20" s="36">
        <f t="shared" si="7"/>
        <v>0</v>
      </c>
      <c r="S20" s="36">
        <f t="shared" si="8"/>
        <v>313676.17999999993</v>
      </c>
      <c r="U20" s="17">
        <f t="shared" si="10"/>
        <v>4.1315070000000004E-3</v>
      </c>
    </row>
    <row r="21" spans="1:21" x14ac:dyDescent="0.25">
      <c r="A21" s="31">
        <f t="shared" si="9"/>
        <v>18</v>
      </c>
      <c r="B21" s="32">
        <v>43306</v>
      </c>
      <c r="C21" s="31" t="s">
        <v>5</v>
      </c>
      <c r="D21" s="31" t="s">
        <v>5</v>
      </c>
      <c r="E21" s="31" t="s">
        <v>5</v>
      </c>
      <c r="F21" s="33">
        <f t="shared" si="0"/>
        <v>313676.17999999993</v>
      </c>
      <c r="G21" s="34">
        <f t="shared" si="1"/>
        <v>0.1</v>
      </c>
      <c r="H21" s="35">
        <f t="shared" si="2"/>
        <v>30</v>
      </c>
      <c r="I21" s="36">
        <f t="shared" si="11"/>
        <v>2578.1645150686431</v>
      </c>
      <c r="J21" s="36">
        <f t="shared" si="3"/>
        <v>2578.16</v>
      </c>
      <c r="K21" s="36">
        <f t="shared" si="4"/>
        <v>2578.16</v>
      </c>
      <c r="L21" s="36">
        <f t="shared" si="5"/>
        <v>43744.740000000005</v>
      </c>
      <c r="M21" s="36">
        <f t="shared" si="12"/>
        <v>46322.9</v>
      </c>
      <c r="N21" s="36">
        <v>0</v>
      </c>
      <c r="O21" s="36"/>
      <c r="P21" s="36">
        <f t="shared" si="13"/>
        <v>0</v>
      </c>
      <c r="Q21" s="36">
        <f t="shared" si="6"/>
        <v>0</v>
      </c>
      <c r="R21" s="36">
        <f t="shared" si="7"/>
        <v>0</v>
      </c>
      <c r="S21" s="36">
        <f t="shared" si="8"/>
        <v>269931.43999999994</v>
      </c>
      <c r="U21" s="17">
        <f t="shared" si="10"/>
        <v>4.515069E-3</v>
      </c>
    </row>
    <row r="22" spans="1:21" x14ac:dyDescent="0.25">
      <c r="A22" s="31">
        <f t="shared" si="9"/>
        <v>19</v>
      </c>
      <c r="B22" s="32">
        <v>43337</v>
      </c>
      <c r="C22" s="31" t="s">
        <v>5</v>
      </c>
      <c r="D22" s="31" t="s">
        <v>5</v>
      </c>
      <c r="E22" s="31" t="s">
        <v>5</v>
      </c>
      <c r="F22" s="33">
        <f t="shared" si="0"/>
        <v>269931.43999999994</v>
      </c>
      <c r="G22" s="34">
        <f t="shared" si="1"/>
        <v>0.1</v>
      </c>
      <c r="H22" s="35">
        <f t="shared" si="2"/>
        <v>31</v>
      </c>
      <c r="I22" s="36">
        <f t="shared" si="11"/>
        <v>2292.5729095895476</v>
      </c>
      <c r="J22" s="36">
        <f t="shared" si="3"/>
        <v>2292.5700000000002</v>
      </c>
      <c r="K22" s="36">
        <f t="shared" si="4"/>
        <v>2292.5700000000002</v>
      </c>
      <c r="L22" s="36">
        <f t="shared" si="5"/>
        <v>44030.33</v>
      </c>
      <c r="M22" s="36">
        <f t="shared" si="12"/>
        <v>46322.9</v>
      </c>
      <c r="N22" s="36">
        <v>0</v>
      </c>
      <c r="O22" s="36"/>
      <c r="P22" s="36">
        <f t="shared" si="13"/>
        <v>0</v>
      </c>
      <c r="Q22" s="36">
        <f t="shared" si="6"/>
        <v>0</v>
      </c>
      <c r="R22" s="36">
        <f t="shared" si="7"/>
        <v>0</v>
      </c>
      <c r="S22" s="36">
        <f t="shared" si="8"/>
        <v>225901.10999999993</v>
      </c>
      <c r="U22" s="17">
        <f t="shared" si="10"/>
        <v>2.9095900000000001E-3</v>
      </c>
    </row>
    <row r="23" spans="1:21" x14ac:dyDescent="0.25">
      <c r="A23" s="31">
        <f t="shared" si="9"/>
        <v>20</v>
      </c>
      <c r="B23" s="32">
        <v>43368</v>
      </c>
      <c r="C23" s="31" t="s">
        <v>5</v>
      </c>
      <c r="D23" s="31" t="s">
        <v>5</v>
      </c>
      <c r="E23" s="31" t="s">
        <v>5</v>
      </c>
      <c r="F23" s="33">
        <f t="shared" si="0"/>
        <v>225901.10999999993</v>
      </c>
      <c r="G23" s="34">
        <f t="shared" si="1"/>
        <v>0.1</v>
      </c>
      <c r="H23" s="35">
        <f t="shared" si="2"/>
        <v>31</v>
      </c>
      <c r="I23" s="36">
        <f t="shared" si="11"/>
        <v>1918.615076713287</v>
      </c>
      <c r="J23" s="36">
        <f t="shared" si="3"/>
        <v>1918.62</v>
      </c>
      <c r="K23" s="36">
        <f t="shared" si="4"/>
        <v>1918.62</v>
      </c>
      <c r="L23" s="36">
        <f t="shared" si="5"/>
        <v>44404.28</v>
      </c>
      <c r="M23" s="36">
        <f t="shared" si="12"/>
        <v>46322.9</v>
      </c>
      <c r="N23" s="36">
        <v>0</v>
      </c>
      <c r="O23" s="36"/>
      <c r="P23" s="36">
        <f t="shared" si="13"/>
        <v>0</v>
      </c>
      <c r="Q23" s="36">
        <f t="shared" si="6"/>
        <v>0</v>
      </c>
      <c r="R23" s="36">
        <f t="shared" si="7"/>
        <v>0</v>
      </c>
      <c r="S23" s="36">
        <f t="shared" si="8"/>
        <v>181496.82999999993</v>
      </c>
      <c r="U23" s="17">
        <f t="shared" si="10"/>
        <v>-4.9232870000000001E-3</v>
      </c>
    </row>
    <row r="24" spans="1:21" x14ac:dyDescent="0.25">
      <c r="A24" s="31">
        <f t="shared" si="9"/>
        <v>21</v>
      </c>
      <c r="B24" s="32">
        <v>43398</v>
      </c>
      <c r="C24" s="31" t="s">
        <v>5</v>
      </c>
      <c r="D24" s="31" t="s">
        <v>5</v>
      </c>
      <c r="E24" s="31" t="s">
        <v>5</v>
      </c>
      <c r="F24" s="33">
        <f t="shared" ref="F24:F26" si="14">S23</f>
        <v>181496.82999999993</v>
      </c>
      <c r="G24" s="34">
        <f t="shared" si="1"/>
        <v>0.1</v>
      </c>
      <c r="H24" s="35">
        <f t="shared" ref="H24:H26" si="15">IF($G$1="PD",(360*(YEAR(B24)-YEAR(B23)))+(30*(MONTH(B24)-MONTH(B23)))+(DAY(B24)-DAY(B23)),B24-B23)</f>
        <v>30</v>
      </c>
      <c r="I24" s="36">
        <f t="shared" ref="I24:I26" si="16">(F24*G23*H24/365)+U23</f>
        <v>1491.7498438362868</v>
      </c>
      <c r="J24" s="36">
        <f t="shared" ref="J24:J26" si="17">ROUND(I24,2)</f>
        <v>1491.75</v>
      </c>
      <c r="K24" s="36">
        <f t="shared" ref="K24:K25" si="18">IF(M24&gt;(J24+Q23-R23),(J24+Q23-R23),M24)</f>
        <v>1491.75</v>
      </c>
      <c r="L24" s="36">
        <f t="shared" ref="L24:L25" si="19">M24-K24</f>
        <v>44831.15</v>
      </c>
      <c r="M24" s="36">
        <f t="shared" si="12"/>
        <v>46322.9</v>
      </c>
      <c r="N24" s="36">
        <v>0</v>
      </c>
      <c r="O24" s="36"/>
      <c r="P24" s="36">
        <f t="shared" si="13"/>
        <v>0</v>
      </c>
      <c r="Q24" s="36">
        <f t="shared" ref="Q24:Q26" si="20">Q23-R23+J24-K24</f>
        <v>0</v>
      </c>
      <c r="R24" s="36">
        <f t="shared" ref="R24:R26" si="21">IF(C24="Y",Q24,0)</f>
        <v>0</v>
      </c>
      <c r="S24" s="36">
        <f t="shared" ref="S24:S26" si="22">S23-L24+N24+R24-O24</f>
        <v>136665.67999999993</v>
      </c>
      <c r="U24" s="17">
        <f t="shared" si="10"/>
        <v>-1.56164E-4</v>
      </c>
    </row>
    <row r="25" spans="1:21" x14ac:dyDescent="0.25">
      <c r="A25" s="31">
        <f t="shared" si="9"/>
        <v>22</v>
      </c>
      <c r="B25" s="32">
        <v>43429</v>
      </c>
      <c r="C25" s="31" t="s">
        <v>5</v>
      </c>
      <c r="D25" s="31" t="s">
        <v>5</v>
      </c>
      <c r="E25" s="31" t="s">
        <v>5</v>
      </c>
      <c r="F25" s="33">
        <f t="shared" si="14"/>
        <v>136665.67999999993</v>
      </c>
      <c r="G25" s="34">
        <f t="shared" si="1"/>
        <v>0.1</v>
      </c>
      <c r="H25" s="35">
        <f t="shared" si="15"/>
        <v>31</v>
      </c>
      <c r="I25" s="36">
        <f t="shared" si="16"/>
        <v>1160.7220575346298</v>
      </c>
      <c r="J25" s="36">
        <f t="shared" si="17"/>
        <v>1160.72</v>
      </c>
      <c r="K25" s="36">
        <f t="shared" si="18"/>
        <v>1160.72</v>
      </c>
      <c r="L25" s="36">
        <f t="shared" si="19"/>
        <v>45162.18</v>
      </c>
      <c r="M25" s="36">
        <f t="shared" si="12"/>
        <v>46322.9</v>
      </c>
      <c r="N25" s="36">
        <v>0</v>
      </c>
      <c r="O25" s="36"/>
      <c r="P25" s="36">
        <f t="shared" si="13"/>
        <v>0</v>
      </c>
      <c r="Q25" s="36">
        <f t="shared" si="20"/>
        <v>0</v>
      </c>
      <c r="R25" s="36">
        <f t="shared" si="21"/>
        <v>0</v>
      </c>
      <c r="S25" s="36">
        <f t="shared" si="22"/>
        <v>91503.499999999942</v>
      </c>
      <c r="U25" s="17">
        <f t="shared" si="10"/>
        <v>2.0575350000000001E-3</v>
      </c>
    </row>
    <row r="26" spans="1:21" x14ac:dyDescent="0.25">
      <c r="A26" s="31">
        <f t="shared" si="9"/>
        <v>23</v>
      </c>
      <c r="B26" s="32">
        <v>43459</v>
      </c>
      <c r="C26" s="31" t="s">
        <v>5</v>
      </c>
      <c r="D26" s="31" t="s">
        <v>5</v>
      </c>
      <c r="E26" s="31" t="s">
        <v>5</v>
      </c>
      <c r="F26" s="33">
        <f t="shared" si="14"/>
        <v>91503.499999999942</v>
      </c>
      <c r="G26" s="34">
        <f t="shared" si="1"/>
        <v>0.1</v>
      </c>
      <c r="H26" s="35">
        <f t="shared" si="15"/>
        <v>30</v>
      </c>
      <c r="I26" s="36">
        <f t="shared" si="16"/>
        <v>752.08561917883503</v>
      </c>
      <c r="J26" s="36">
        <f t="shared" si="17"/>
        <v>752.09</v>
      </c>
      <c r="K26" s="36">
        <f>J26+Q25</f>
        <v>752.09</v>
      </c>
      <c r="L26" s="36">
        <f>S25</f>
        <v>91503.499999999942</v>
      </c>
      <c r="M26" s="36">
        <f>L26+K26</f>
        <v>92255.589999999938</v>
      </c>
      <c r="N26" s="36">
        <v>0</v>
      </c>
      <c r="O26" s="36"/>
      <c r="P26" s="36">
        <f t="shared" si="13"/>
        <v>0</v>
      </c>
      <c r="Q26" s="36">
        <f t="shared" si="20"/>
        <v>0</v>
      </c>
      <c r="R26" s="36">
        <f t="shared" si="21"/>
        <v>0</v>
      </c>
      <c r="S26" s="36">
        <f t="shared" si="22"/>
        <v>0</v>
      </c>
      <c r="U26" s="17">
        <f t="shared" si="10"/>
        <v>-4.380821E-3</v>
      </c>
    </row>
    <row r="27" spans="1:21" x14ac:dyDescent="0.25">
      <c r="A27" s="67">
        <f t="shared" si="9"/>
        <v>24</v>
      </c>
      <c r="B27" s="32">
        <v>43490</v>
      </c>
      <c r="C27" s="67" t="s">
        <v>5</v>
      </c>
      <c r="D27" s="67" t="s">
        <v>5</v>
      </c>
      <c r="E27" s="67" t="s">
        <v>5</v>
      </c>
      <c r="F27" s="69">
        <f t="shared" si="0"/>
        <v>0</v>
      </c>
      <c r="G27" s="70">
        <f t="shared" si="1"/>
        <v>0.1</v>
      </c>
      <c r="H27" s="71">
        <f t="shared" si="2"/>
        <v>31</v>
      </c>
      <c r="I27" s="72">
        <f t="shared" si="11"/>
        <v>-4.380821E-3</v>
      </c>
      <c r="J27" s="72">
        <f t="shared" si="3"/>
        <v>0</v>
      </c>
      <c r="K27" s="72">
        <f>J27+Q26-R26</f>
        <v>0</v>
      </c>
      <c r="L27" s="72">
        <f>S26</f>
        <v>0</v>
      </c>
      <c r="M27" s="72">
        <f>L27+K27</f>
        <v>0</v>
      </c>
      <c r="N27" s="72">
        <v>0</v>
      </c>
      <c r="O27" s="72"/>
      <c r="P27" s="72">
        <f t="shared" si="13"/>
        <v>0</v>
      </c>
      <c r="Q27" s="72">
        <f t="shared" si="6"/>
        <v>0</v>
      </c>
      <c r="R27" s="72">
        <f t="shared" si="7"/>
        <v>0</v>
      </c>
      <c r="S27" s="72">
        <f t="shared" si="8"/>
        <v>0</v>
      </c>
      <c r="U27" s="17">
        <f t="shared" si="10"/>
        <v>-4.380821E-3</v>
      </c>
    </row>
    <row r="28" spans="1:21" x14ac:dyDescent="0.25">
      <c r="A28" s="14"/>
      <c r="B28" s="14"/>
      <c r="C28" s="14"/>
      <c r="D28" s="14"/>
      <c r="E28" s="14"/>
      <c r="F28" s="14"/>
      <c r="G28" s="14"/>
      <c r="H28" s="14"/>
      <c r="I28" s="15">
        <f>SUM(I3:I27)</f>
        <v>111359.37790137908</v>
      </c>
      <c r="J28" s="15"/>
      <c r="K28" s="15">
        <f>SUM(K3:K27)</f>
        <v>111359.39000000001</v>
      </c>
      <c r="L28" s="15">
        <f>SUM(L3:L27)</f>
        <v>1000000</v>
      </c>
      <c r="M28" s="15">
        <f>SUM(M3:M27)</f>
        <v>1111359.3900000004</v>
      </c>
      <c r="N28" s="14"/>
      <c r="O28" s="14"/>
      <c r="P28" s="15">
        <f>SUM(P3:P27)</f>
        <v>0</v>
      </c>
      <c r="Q28" s="14"/>
      <c r="R28" s="14"/>
      <c r="S28" s="14"/>
    </row>
    <row r="30" spans="1:21" x14ac:dyDescent="0.25">
      <c r="M30" s="4"/>
    </row>
    <row r="31" spans="1:21" x14ac:dyDescent="0.25">
      <c r="M31" s="5"/>
    </row>
  </sheetData>
  <dataValidations count="2">
    <dataValidation type="list" allowBlank="1" showInputMessage="1" showErrorMessage="1" sqref="G1">
      <formula1>"PD,AD"</formula1>
    </dataValidation>
    <dataValidation type="list" allowBlank="1" showInputMessage="1" showErrorMessage="1" sqref="R1">
      <formula1>"DD, PS, FI, ET, NI"</formula1>
    </dataValidation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>
      <pane ySplit="2" topLeftCell="A3" activePane="bottomLeft" state="frozen"/>
      <selection pane="bottomLeft" activeCell="A12" sqref="A12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4.28515625" style="1" bestFit="1" customWidth="1"/>
    <col min="4" max="4" width="7" style="1" bestFit="1" customWidth="1"/>
    <col min="5" max="5" width="4.42578125" style="1" bestFit="1" customWidth="1"/>
    <col min="6" max="6" width="13.7109375" style="1" bestFit="1" customWidth="1"/>
    <col min="7" max="7" width="7.140625" style="1" bestFit="1" customWidth="1"/>
    <col min="8" max="8" width="5.140625" style="1" bestFit="1" customWidth="1"/>
    <col min="9" max="9" width="18" style="1" bestFit="1" customWidth="1"/>
    <col min="10" max="10" width="16.140625" style="1" bestFit="1" customWidth="1"/>
    <col min="11" max="11" width="13.28515625" style="1" bestFit="1" customWidth="1"/>
    <col min="12" max="12" width="13.42578125" style="1" bestFit="1" customWidth="1"/>
    <col min="13" max="13" width="13.28515625" style="1" bestFit="1" customWidth="1"/>
    <col min="14" max="14" width="13.5703125" style="1" bestFit="1" customWidth="1"/>
    <col min="15" max="15" width="12.28515625" style="1" bestFit="1" customWidth="1"/>
    <col min="16" max="16" width="11" style="1" customWidth="1"/>
    <col min="17" max="17" width="11.140625" style="1" bestFit="1" customWidth="1"/>
    <col min="18" max="18" width="11" style="1" bestFit="1" customWidth="1"/>
    <col min="19" max="19" width="12.5703125" style="1" bestFit="1" customWidth="1"/>
    <col min="20" max="20" width="9.140625" style="1"/>
    <col min="21" max="21" width="10.7109375" style="1" bestFit="1" customWidth="1"/>
    <col min="22" max="23" width="9.140625" style="1"/>
    <col min="24" max="24" width="11" style="1" bestFit="1" customWidth="1"/>
    <col min="25" max="16384" width="9.140625" style="1"/>
  </cols>
  <sheetData>
    <row r="1" spans="1:24" x14ac:dyDescent="0.25">
      <c r="F1" s="1" t="s">
        <v>19</v>
      </c>
      <c r="G1" s="16" t="s">
        <v>24</v>
      </c>
      <c r="I1" s="1" t="s">
        <v>17</v>
      </c>
      <c r="M1" s="3">
        <v>46322.9</v>
      </c>
      <c r="N1" s="5">
        <f>M1-M27</f>
        <v>46322.9</v>
      </c>
      <c r="O1" s="5">
        <f>M11-M25</f>
        <v>3.000000002066372E-2</v>
      </c>
      <c r="P1" s="3" t="s">
        <v>20</v>
      </c>
      <c r="Q1" s="3">
        <v>10000</v>
      </c>
      <c r="R1" s="16" t="s">
        <v>21</v>
      </c>
      <c r="S1" s="4">
        <f>ROUND(IF(R1="FI",Q1,IF(R1="NI",Q1/5,IF(R1="ET",Q1/48,0))),2)</f>
        <v>0</v>
      </c>
    </row>
    <row r="2" spans="1:24" s="2" customFormat="1" x14ac:dyDescent="0.25">
      <c r="A2" s="6" t="s">
        <v>3</v>
      </c>
      <c r="B2" s="7" t="s">
        <v>0</v>
      </c>
      <c r="C2" s="7" t="s">
        <v>6</v>
      </c>
      <c r="D2" s="7" t="s">
        <v>12</v>
      </c>
      <c r="E2" s="7" t="s">
        <v>7</v>
      </c>
      <c r="F2" s="7" t="s">
        <v>13</v>
      </c>
      <c r="G2" s="7" t="s">
        <v>2</v>
      </c>
      <c r="H2" s="7" t="s">
        <v>1</v>
      </c>
      <c r="I2" s="7" t="s">
        <v>14</v>
      </c>
      <c r="J2" s="7" t="s">
        <v>25</v>
      </c>
      <c r="K2" s="7" t="s">
        <v>15</v>
      </c>
      <c r="L2" s="7" t="s">
        <v>10</v>
      </c>
      <c r="M2" s="7" t="s">
        <v>9</v>
      </c>
      <c r="N2" s="7" t="s">
        <v>8</v>
      </c>
      <c r="O2" s="7" t="s">
        <v>18</v>
      </c>
      <c r="P2" s="7" t="s">
        <v>22</v>
      </c>
      <c r="Q2" s="7" t="s">
        <v>16</v>
      </c>
      <c r="R2" s="7" t="s">
        <v>23</v>
      </c>
      <c r="S2" s="7" t="s">
        <v>4</v>
      </c>
      <c r="U2" s="2" t="s">
        <v>26</v>
      </c>
    </row>
    <row r="3" spans="1:24" x14ac:dyDescent="0.25">
      <c r="A3" s="8">
        <v>0</v>
      </c>
      <c r="B3" s="9">
        <v>42745</v>
      </c>
      <c r="C3" s="8" t="s">
        <v>11</v>
      </c>
      <c r="D3" s="8" t="s">
        <v>11</v>
      </c>
      <c r="E3" s="8" t="s">
        <v>11</v>
      </c>
      <c r="F3" s="10">
        <v>0</v>
      </c>
      <c r="G3" s="11">
        <v>0.1</v>
      </c>
      <c r="H3" s="12">
        <v>0</v>
      </c>
      <c r="I3" s="13">
        <v>0</v>
      </c>
      <c r="J3" s="13"/>
      <c r="K3" s="13">
        <v>0</v>
      </c>
      <c r="L3" s="13">
        <v>0</v>
      </c>
      <c r="M3" s="13">
        <f>IF(E3&lt;&gt;"Y",0,IF(A3=24,(F3+K3),#REF!))</f>
        <v>0</v>
      </c>
      <c r="N3" s="13">
        <v>1100000</v>
      </c>
      <c r="O3" s="13">
        <v>100000</v>
      </c>
      <c r="P3" s="13">
        <v>0</v>
      </c>
      <c r="Q3" s="13">
        <v>0</v>
      </c>
      <c r="R3" s="13">
        <f>IF(C3="Y",Q3,0)</f>
        <v>0</v>
      </c>
      <c r="S3" s="13">
        <f>IF(R1="PS",N3-O3+Q1,N3-O3)</f>
        <v>1000000</v>
      </c>
    </row>
    <row r="4" spans="1:24" x14ac:dyDescent="0.25">
      <c r="A4" s="19">
        <v>1</v>
      </c>
      <c r="B4" s="20">
        <v>42791</v>
      </c>
      <c r="C4" s="19" t="s">
        <v>5</v>
      </c>
      <c r="D4" s="19" t="s">
        <v>5</v>
      </c>
      <c r="E4" s="19" t="s">
        <v>5</v>
      </c>
      <c r="F4" s="21">
        <f t="shared" ref="F4:F27" si="0">S3</f>
        <v>1000000</v>
      </c>
      <c r="G4" s="22">
        <f t="shared" ref="G4:G27" si="1">G3</f>
        <v>0.1</v>
      </c>
      <c r="H4" s="23">
        <f t="shared" ref="H4:H27" si="2">IF($G$1="PD",(360*(YEAR(B4)-YEAR(B3)))+(30*(MONTH(B4)-MONTH(B3)))+(DAY(B4)-DAY(B3)),B4-B3)</f>
        <v>46</v>
      </c>
      <c r="I4" s="18">
        <f>(F4*G3*H4/365)+U3</f>
        <v>12602.739726027397</v>
      </c>
      <c r="J4" s="18">
        <f t="shared" ref="J4:J27" si="3">ROUND(I4,2)</f>
        <v>12602.74</v>
      </c>
      <c r="K4" s="18">
        <f t="shared" ref="K4:K23" si="4">IF(M4&gt;(J4+Q3-R3),(J4+Q3-R3),M4)</f>
        <v>12602.74</v>
      </c>
      <c r="L4" s="18">
        <f t="shared" ref="L4:L23" si="5">M4-K4</f>
        <v>33720.160000000003</v>
      </c>
      <c r="M4" s="18">
        <f>M1</f>
        <v>46322.9</v>
      </c>
      <c r="N4" s="18">
        <v>0</v>
      </c>
      <c r="O4" s="18"/>
      <c r="P4" s="18">
        <f>IF(OR($R$1="NI",$R$1="ET"),$S$1,0)</f>
        <v>0</v>
      </c>
      <c r="Q4" s="18">
        <f t="shared" ref="Q4:Q27" si="6">Q3-R3+J4-K4</f>
        <v>0</v>
      </c>
      <c r="R4" s="18">
        <f t="shared" ref="R4:R27" si="7">IF(C4="Y",Q4,0)</f>
        <v>0</v>
      </c>
      <c r="S4" s="18">
        <f t="shared" ref="S4:S27" si="8">S3-L4+N4+R4-O4</f>
        <v>966279.84</v>
      </c>
      <c r="U4" s="17">
        <f>ROUND(I4-J4,9)</f>
        <v>-2.73973E-4</v>
      </c>
    </row>
    <row r="5" spans="1:24" x14ac:dyDescent="0.25">
      <c r="A5" s="19">
        <f t="shared" ref="A5:A27" si="9">A4+1</f>
        <v>2</v>
      </c>
      <c r="B5" s="20">
        <v>42819</v>
      </c>
      <c r="C5" s="19" t="s">
        <v>5</v>
      </c>
      <c r="D5" s="19" t="s">
        <v>5</v>
      </c>
      <c r="E5" s="19" t="s">
        <v>5</v>
      </c>
      <c r="F5" s="21">
        <f t="shared" si="0"/>
        <v>966279.84</v>
      </c>
      <c r="G5" s="22">
        <f t="shared" si="1"/>
        <v>0.1</v>
      </c>
      <c r="H5" s="23">
        <f t="shared" si="2"/>
        <v>28</v>
      </c>
      <c r="I5" s="18">
        <f>(F5*G4*H5/365)+U4</f>
        <v>7412.5574027393295</v>
      </c>
      <c r="J5" s="18">
        <f t="shared" si="3"/>
        <v>7412.56</v>
      </c>
      <c r="K5" s="18">
        <f t="shared" si="4"/>
        <v>7412.56</v>
      </c>
      <c r="L5" s="18">
        <f t="shared" si="5"/>
        <v>38910.340000000004</v>
      </c>
      <c r="M5" s="18">
        <f>M1</f>
        <v>46322.9</v>
      </c>
      <c r="N5" s="18">
        <v>0</v>
      </c>
      <c r="O5" s="18"/>
      <c r="P5" s="18">
        <f>IF(OR($R$1="NI",$R$1="ET"),$S$1,0)</f>
        <v>0</v>
      </c>
      <c r="Q5" s="18">
        <f t="shared" si="6"/>
        <v>0</v>
      </c>
      <c r="R5" s="18">
        <f t="shared" si="7"/>
        <v>0</v>
      </c>
      <c r="S5" s="18">
        <f t="shared" si="8"/>
        <v>927369.5</v>
      </c>
      <c r="U5" s="17">
        <f t="shared" ref="U5:U27" si="10">ROUND(I5-J5,9)</f>
        <v>-2.597261E-3</v>
      </c>
    </row>
    <row r="6" spans="1:24" x14ac:dyDescent="0.25">
      <c r="A6" s="19">
        <f t="shared" si="9"/>
        <v>3</v>
      </c>
      <c r="B6" s="20">
        <v>42850</v>
      </c>
      <c r="C6" s="19" t="s">
        <v>5</v>
      </c>
      <c r="D6" s="19" t="s">
        <v>5</v>
      </c>
      <c r="E6" s="19" t="s">
        <v>5</v>
      </c>
      <c r="F6" s="21">
        <f t="shared" si="0"/>
        <v>927369.5</v>
      </c>
      <c r="G6" s="22">
        <f t="shared" si="1"/>
        <v>0.1</v>
      </c>
      <c r="H6" s="23">
        <f t="shared" si="2"/>
        <v>31</v>
      </c>
      <c r="I6" s="18">
        <f t="shared" ref="I6:I27" si="11">(F6*G5*H6/365)+U5</f>
        <v>7876.2863068485894</v>
      </c>
      <c r="J6" s="18">
        <f t="shared" si="3"/>
        <v>7876.29</v>
      </c>
      <c r="K6" s="18">
        <f t="shared" si="4"/>
        <v>7876.29</v>
      </c>
      <c r="L6" s="18">
        <f t="shared" si="5"/>
        <v>38446.61</v>
      </c>
      <c r="M6" s="18">
        <f t="shared" ref="M6:M24" si="12">M5</f>
        <v>46322.9</v>
      </c>
      <c r="N6" s="18">
        <v>0</v>
      </c>
      <c r="O6" s="18"/>
      <c r="P6" s="18">
        <f>IF(OR($R$1="NI",$R$1="ET"),$S$1,0)</f>
        <v>0</v>
      </c>
      <c r="Q6" s="18">
        <f t="shared" si="6"/>
        <v>0</v>
      </c>
      <c r="R6" s="18">
        <f t="shared" si="7"/>
        <v>0</v>
      </c>
      <c r="S6" s="18">
        <f t="shared" si="8"/>
        <v>888922.89</v>
      </c>
      <c r="U6" s="17">
        <f t="shared" si="10"/>
        <v>-3.693151E-3</v>
      </c>
      <c r="X6" s="4"/>
    </row>
    <row r="7" spans="1:24" x14ac:dyDescent="0.25">
      <c r="A7" s="19">
        <f t="shared" si="9"/>
        <v>4</v>
      </c>
      <c r="B7" s="20">
        <v>42880</v>
      </c>
      <c r="C7" s="19" t="s">
        <v>5</v>
      </c>
      <c r="D7" s="19" t="s">
        <v>5</v>
      </c>
      <c r="E7" s="19" t="s">
        <v>5</v>
      </c>
      <c r="F7" s="21">
        <f t="shared" si="0"/>
        <v>888922.89</v>
      </c>
      <c r="G7" s="22">
        <f t="shared" si="1"/>
        <v>0.1</v>
      </c>
      <c r="H7" s="23">
        <f t="shared" si="2"/>
        <v>30</v>
      </c>
      <c r="I7" s="18">
        <f t="shared" si="11"/>
        <v>7306.2118410955745</v>
      </c>
      <c r="J7" s="18">
        <f t="shared" si="3"/>
        <v>7306.21</v>
      </c>
      <c r="K7" s="18">
        <f t="shared" si="4"/>
        <v>7306.21</v>
      </c>
      <c r="L7" s="18">
        <f t="shared" si="5"/>
        <v>39016.69</v>
      </c>
      <c r="M7" s="18">
        <f t="shared" si="12"/>
        <v>46322.9</v>
      </c>
      <c r="N7" s="18">
        <v>0</v>
      </c>
      <c r="O7" s="18"/>
      <c r="P7" s="18">
        <f>IF(OR($R$1="NI",$R$1="ET"),$S$1,0)</f>
        <v>0</v>
      </c>
      <c r="Q7" s="18">
        <f t="shared" si="6"/>
        <v>0</v>
      </c>
      <c r="R7" s="18">
        <f t="shared" si="7"/>
        <v>0</v>
      </c>
      <c r="S7" s="18">
        <f t="shared" si="8"/>
        <v>849906.2</v>
      </c>
      <c r="U7" s="17">
        <f t="shared" si="10"/>
        <v>1.841096E-3</v>
      </c>
      <c r="X7" s="4"/>
    </row>
    <row r="8" spans="1:24" x14ac:dyDescent="0.25">
      <c r="A8" s="19">
        <f t="shared" si="9"/>
        <v>5</v>
      </c>
      <c r="B8" s="20">
        <v>42911</v>
      </c>
      <c r="C8" s="19" t="s">
        <v>5</v>
      </c>
      <c r="D8" s="19" t="s">
        <v>5</v>
      </c>
      <c r="E8" s="19" t="s">
        <v>5</v>
      </c>
      <c r="F8" s="21">
        <f t="shared" si="0"/>
        <v>849906.2</v>
      </c>
      <c r="G8" s="22">
        <f t="shared" si="1"/>
        <v>0.1</v>
      </c>
      <c r="H8" s="23">
        <f t="shared" si="2"/>
        <v>31</v>
      </c>
      <c r="I8" s="18">
        <f t="shared" si="11"/>
        <v>7218.383265753534</v>
      </c>
      <c r="J8" s="18">
        <f t="shared" si="3"/>
        <v>7218.38</v>
      </c>
      <c r="K8" s="18">
        <f t="shared" si="4"/>
        <v>7218.38</v>
      </c>
      <c r="L8" s="18">
        <f t="shared" si="5"/>
        <v>39104.520000000004</v>
      </c>
      <c r="M8" s="18">
        <f t="shared" si="12"/>
        <v>46322.9</v>
      </c>
      <c r="N8" s="18">
        <v>0</v>
      </c>
      <c r="O8" s="18"/>
      <c r="P8" s="18">
        <f>IF(OR($R$1="NI",$R$1="ET"),$S$1,0)</f>
        <v>0</v>
      </c>
      <c r="Q8" s="18">
        <f t="shared" si="6"/>
        <v>0</v>
      </c>
      <c r="R8" s="18">
        <f t="shared" si="7"/>
        <v>0</v>
      </c>
      <c r="S8" s="18">
        <f t="shared" si="8"/>
        <v>810801.67999999993</v>
      </c>
      <c r="U8" s="17">
        <f t="shared" si="10"/>
        <v>3.2657540000000001E-3</v>
      </c>
      <c r="X8" s="4"/>
    </row>
    <row r="9" spans="1:24" x14ac:dyDescent="0.25">
      <c r="A9" s="19">
        <f t="shared" si="9"/>
        <v>6</v>
      </c>
      <c r="B9" s="20">
        <v>42941</v>
      </c>
      <c r="C9" s="19" t="s">
        <v>5</v>
      </c>
      <c r="D9" s="19" t="s">
        <v>5</v>
      </c>
      <c r="E9" s="19" t="s">
        <v>5</v>
      </c>
      <c r="F9" s="21">
        <f t="shared" si="0"/>
        <v>810801.67999999993</v>
      </c>
      <c r="G9" s="22">
        <f t="shared" si="1"/>
        <v>0.1</v>
      </c>
      <c r="H9" s="23">
        <f t="shared" si="2"/>
        <v>30</v>
      </c>
      <c r="I9" s="18">
        <f t="shared" si="11"/>
        <v>6664.1266630142736</v>
      </c>
      <c r="J9" s="18">
        <f t="shared" si="3"/>
        <v>6664.13</v>
      </c>
      <c r="K9" s="18">
        <f t="shared" si="4"/>
        <v>6664.13</v>
      </c>
      <c r="L9" s="18">
        <f t="shared" si="5"/>
        <v>39658.770000000004</v>
      </c>
      <c r="M9" s="18">
        <f t="shared" si="12"/>
        <v>46322.9</v>
      </c>
      <c r="N9" s="18">
        <v>0</v>
      </c>
      <c r="O9" s="18"/>
      <c r="P9" s="18">
        <f t="shared" ref="P9:P27" si="13">IF($R$1="ET",$S$1,0)</f>
        <v>0</v>
      </c>
      <c r="Q9" s="18">
        <f t="shared" si="6"/>
        <v>0</v>
      </c>
      <c r="R9" s="18">
        <f t="shared" si="7"/>
        <v>0</v>
      </c>
      <c r="S9" s="18">
        <f t="shared" si="8"/>
        <v>771142.90999999992</v>
      </c>
      <c r="U9" s="17">
        <f t="shared" si="10"/>
        <v>-3.3369860000000001E-3</v>
      </c>
      <c r="X9" s="5"/>
    </row>
    <row r="10" spans="1:24" x14ac:dyDescent="0.25">
      <c r="A10" s="19">
        <f t="shared" si="9"/>
        <v>7</v>
      </c>
      <c r="B10" s="20">
        <v>42972</v>
      </c>
      <c r="C10" s="19" t="s">
        <v>5</v>
      </c>
      <c r="D10" s="19" t="s">
        <v>5</v>
      </c>
      <c r="E10" s="19" t="s">
        <v>5</v>
      </c>
      <c r="F10" s="21">
        <f t="shared" si="0"/>
        <v>771142.90999999992</v>
      </c>
      <c r="G10" s="22">
        <f t="shared" si="1"/>
        <v>0.1</v>
      </c>
      <c r="H10" s="23">
        <f t="shared" si="2"/>
        <v>31</v>
      </c>
      <c r="I10" s="18">
        <f t="shared" si="11"/>
        <v>6549.4295972605742</v>
      </c>
      <c r="J10" s="18">
        <f t="shared" si="3"/>
        <v>6549.43</v>
      </c>
      <c r="K10" s="18">
        <f t="shared" si="4"/>
        <v>6549.43</v>
      </c>
      <c r="L10" s="18">
        <f t="shared" si="5"/>
        <v>39773.47</v>
      </c>
      <c r="M10" s="18">
        <f t="shared" si="12"/>
        <v>46322.9</v>
      </c>
      <c r="N10" s="18">
        <v>0</v>
      </c>
      <c r="O10" s="18"/>
      <c r="P10" s="18">
        <f t="shared" si="13"/>
        <v>0</v>
      </c>
      <c r="Q10" s="18">
        <f t="shared" si="6"/>
        <v>0</v>
      </c>
      <c r="R10" s="18">
        <f t="shared" si="7"/>
        <v>0</v>
      </c>
      <c r="S10" s="18">
        <f t="shared" si="8"/>
        <v>731369.44</v>
      </c>
      <c r="U10" s="17">
        <f t="shared" si="10"/>
        <v>-4.0273899999999999E-4</v>
      </c>
    </row>
    <row r="11" spans="1:24" x14ac:dyDescent="0.25">
      <c r="A11" s="31">
        <f t="shared" si="9"/>
        <v>8</v>
      </c>
      <c r="B11" s="32">
        <v>43003</v>
      </c>
      <c r="C11" s="31" t="s">
        <v>5</v>
      </c>
      <c r="D11" s="31" t="s">
        <v>5</v>
      </c>
      <c r="E11" s="31" t="s">
        <v>5</v>
      </c>
      <c r="F11" s="33">
        <f t="shared" si="0"/>
        <v>731369.44</v>
      </c>
      <c r="G11" s="34">
        <f t="shared" si="1"/>
        <v>0.1</v>
      </c>
      <c r="H11" s="35">
        <f t="shared" si="2"/>
        <v>31</v>
      </c>
      <c r="I11" s="36">
        <f t="shared" si="11"/>
        <v>6211.6304575349732</v>
      </c>
      <c r="J11" s="36">
        <f t="shared" si="3"/>
        <v>6211.63</v>
      </c>
      <c r="K11" s="36">
        <f t="shared" si="4"/>
        <v>6211.63</v>
      </c>
      <c r="L11" s="36">
        <f t="shared" si="5"/>
        <v>45862.68</v>
      </c>
      <c r="M11" s="36">
        <v>52074.31</v>
      </c>
      <c r="N11" s="36">
        <v>0</v>
      </c>
      <c r="O11" s="36"/>
      <c r="P11" s="36">
        <f t="shared" si="13"/>
        <v>0</v>
      </c>
      <c r="Q11" s="36">
        <f t="shared" si="6"/>
        <v>0</v>
      </c>
      <c r="R11" s="36">
        <f t="shared" si="7"/>
        <v>0</v>
      </c>
      <c r="S11" s="36">
        <f t="shared" si="8"/>
        <v>685506.75999999989</v>
      </c>
      <c r="U11" s="17">
        <f t="shared" si="10"/>
        <v>4.5753500000000002E-4</v>
      </c>
    </row>
    <row r="12" spans="1:24" x14ac:dyDescent="0.25">
      <c r="A12" s="31">
        <f t="shared" si="9"/>
        <v>9</v>
      </c>
      <c r="B12" s="32">
        <v>43033</v>
      </c>
      <c r="C12" s="31" t="s">
        <v>5</v>
      </c>
      <c r="D12" s="31" t="s">
        <v>5</v>
      </c>
      <c r="E12" s="31" t="s">
        <v>5</v>
      </c>
      <c r="F12" s="33">
        <f t="shared" si="0"/>
        <v>685506.75999999989</v>
      </c>
      <c r="G12" s="34">
        <f t="shared" si="1"/>
        <v>0.1</v>
      </c>
      <c r="H12" s="35">
        <f t="shared" si="2"/>
        <v>30</v>
      </c>
      <c r="I12" s="36">
        <f t="shared" si="11"/>
        <v>5634.3025945213012</v>
      </c>
      <c r="J12" s="36">
        <f t="shared" si="3"/>
        <v>5634.3</v>
      </c>
      <c r="K12" s="36">
        <f t="shared" si="4"/>
        <v>5634.3</v>
      </c>
      <c r="L12" s="36">
        <f t="shared" si="5"/>
        <v>46440.009999999995</v>
      </c>
      <c r="M12" s="36">
        <f t="shared" si="12"/>
        <v>52074.31</v>
      </c>
      <c r="N12" s="36">
        <v>0</v>
      </c>
      <c r="O12" s="36"/>
      <c r="P12" s="36">
        <f t="shared" si="13"/>
        <v>0</v>
      </c>
      <c r="Q12" s="36">
        <f t="shared" si="6"/>
        <v>0</v>
      </c>
      <c r="R12" s="36">
        <f t="shared" si="7"/>
        <v>0</v>
      </c>
      <c r="S12" s="36">
        <f t="shared" si="8"/>
        <v>639066.74999999988</v>
      </c>
      <c r="U12" s="17">
        <f t="shared" si="10"/>
        <v>2.5945209999999998E-3</v>
      </c>
    </row>
    <row r="13" spans="1:24" x14ac:dyDescent="0.25">
      <c r="A13" s="31">
        <f t="shared" si="9"/>
        <v>10</v>
      </c>
      <c r="B13" s="32">
        <v>43064</v>
      </c>
      <c r="C13" s="31" t="s">
        <v>5</v>
      </c>
      <c r="D13" s="31" t="s">
        <v>5</v>
      </c>
      <c r="E13" s="31" t="s">
        <v>5</v>
      </c>
      <c r="F13" s="33">
        <f t="shared" si="0"/>
        <v>639066.74999999988</v>
      </c>
      <c r="G13" s="34">
        <f t="shared" si="1"/>
        <v>0.1</v>
      </c>
      <c r="H13" s="35">
        <f t="shared" si="2"/>
        <v>31</v>
      </c>
      <c r="I13" s="36">
        <f t="shared" si="11"/>
        <v>5427.6928000004509</v>
      </c>
      <c r="J13" s="36">
        <f t="shared" si="3"/>
        <v>5427.69</v>
      </c>
      <c r="K13" s="36">
        <f t="shared" si="4"/>
        <v>5427.69</v>
      </c>
      <c r="L13" s="36">
        <f t="shared" si="5"/>
        <v>46646.619999999995</v>
      </c>
      <c r="M13" s="36">
        <f t="shared" si="12"/>
        <v>52074.31</v>
      </c>
      <c r="N13" s="36">
        <v>0</v>
      </c>
      <c r="O13" s="36"/>
      <c r="P13" s="36">
        <f t="shared" si="13"/>
        <v>0</v>
      </c>
      <c r="Q13" s="36">
        <f t="shared" si="6"/>
        <v>0</v>
      </c>
      <c r="R13" s="36">
        <f t="shared" si="7"/>
        <v>0</v>
      </c>
      <c r="S13" s="36">
        <f t="shared" si="8"/>
        <v>592420.12999999989</v>
      </c>
      <c r="U13" s="17">
        <f t="shared" si="10"/>
        <v>2.8E-3</v>
      </c>
    </row>
    <row r="14" spans="1:24" x14ac:dyDescent="0.25">
      <c r="A14" s="31">
        <f t="shared" si="9"/>
        <v>11</v>
      </c>
      <c r="B14" s="32">
        <v>43094</v>
      </c>
      <c r="C14" s="31" t="s">
        <v>5</v>
      </c>
      <c r="D14" s="31" t="s">
        <v>5</v>
      </c>
      <c r="E14" s="31" t="s">
        <v>5</v>
      </c>
      <c r="F14" s="33">
        <f t="shared" si="0"/>
        <v>592420.12999999989</v>
      </c>
      <c r="G14" s="34">
        <f t="shared" si="1"/>
        <v>0.1</v>
      </c>
      <c r="H14" s="35">
        <f t="shared" si="2"/>
        <v>30</v>
      </c>
      <c r="I14" s="36">
        <f t="shared" si="11"/>
        <v>4869.2093479452051</v>
      </c>
      <c r="J14" s="36">
        <f t="shared" si="3"/>
        <v>4869.21</v>
      </c>
      <c r="K14" s="36">
        <f t="shared" si="4"/>
        <v>4869.21</v>
      </c>
      <c r="L14" s="36">
        <f t="shared" si="5"/>
        <v>47205.1</v>
      </c>
      <c r="M14" s="36">
        <f t="shared" si="12"/>
        <v>52074.31</v>
      </c>
      <c r="N14" s="36">
        <v>0</v>
      </c>
      <c r="O14" s="36"/>
      <c r="P14" s="36">
        <f t="shared" si="13"/>
        <v>0</v>
      </c>
      <c r="Q14" s="36">
        <f t="shared" si="6"/>
        <v>0</v>
      </c>
      <c r="R14" s="36">
        <f t="shared" si="7"/>
        <v>0</v>
      </c>
      <c r="S14" s="36">
        <f t="shared" si="8"/>
        <v>545215.02999999991</v>
      </c>
      <c r="U14" s="17">
        <f t="shared" si="10"/>
        <v>-6.5205500000000002E-4</v>
      </c>
    </row>
    <row r="15" spans="1:24" x14ac:dyDescent="0.25">
      <c r="A15" s="31">
        <f t="shared" si="9"/>
        <v>12</v>
      </c>
      <c r="B15" s="32">
        <v>43125</v>
      </c>
      <c r="C15" s="31" t="s">
        <v>5</v>
      </c>
      <c r="D15" s="31" t="s">
        <v>5</v>
      </c>
      <c r="E15" s="31" t="s">
        <v>5</v>
      </c>
      <c r="F15" s="33">
        <f t="shared" si="0"/>
        <v>545215.02999999991</v>
      </c>
      <c r="G15" s="34">
        <f t="shared" si="1"/>
        <v>0.1</v>
      </c>
      <c r="H15" s="35">
        <f t="shared" si="2"/>
        <v>31</v>
      </c>
      <c r="I15" s="36">
        <f t="shared" si="11"/>
        <v>4630.592753424452</v>
      </c>
      <c r="J15" s="36">
        <f t="shared" si="3"/>
        <v>4630.59</v>
      </c>
      <c r="K15" s="36">
        <f t="shared" si="4"/>
        <v>4630.59</v>
      </c>
      <c r="L15" s="36">
        <f t="shared" si="5"/>
        <v>47443.72</v>
      </c>
      <c r="M15" s="36">
        <f t="shared" si="12"/>
        <v>52074.31</v>
      </c>
      <c r="N15" s="36">
        <v>0</v>
      </c>
      <c r="O15" s="36"/>
      <c r="P15" s="36">
        <f t="shared" si="13"/>
        <v>0</v>
      </c>
      <c r="Q15" s="36">
        <f t="shared" si="6"/>
        <v>0</v>
      </c>
      <c r="R15" s="36">
        <f t="shared" si="7"/>
        <v>0</v>
      </c>
      <c r="S15" s="36">
        <f t="shared" si="8"/>
        <v>497771.30999999994</v>
      </c>
      <c r="U15" s="17">
        <f t="shared" si="10"/>
        <v>2.753424E-3</v>
      </c>
    </row>
    <row r="16" spans="1:24" x14ac:dyDescent="0.25">
      <c r="A16" s="31">
        <f t="shared" si="9"/>
        <v>13</v>
      </c>
      <c r="B16" s="32">
        <v>43156</v>
      </c>
      <c r="C16" s="31" t="s">
        <v>5</v>
      </c>
      <c r="D16" s="31" t="s">
        <v>5</v>
      </c>
      <c r="E16" s="31" t="s">
        <v>5</v>
      </c>
      <c r="F16" s="33">
        <f t="shared" si="0"/>
        <v>497771.30999999994</v>
      </c>
      <c r="G16" s="34">
        <f t="shared" si="1"/>
        <v>0.1</v>
      </c>
      <c r="H16" s="35">
        <f t="shared" si="2"/>
        <v>31</v>
      </c>
      <c r="I16" s="36">
        <f t="shared" si="11"/>
        <v>4227.6494958897529</v>
      </c>
      <c r="J16" s="36">
        <f t="shared" si="3"/>
        <v>4227.6499999999996</v>
      </c>
      <c r="K16" s="36">
        <f t="shared" si="4"/>
        <v>4227.6499999999996</v>
      </c>
      <c r="L16" s="36">
        <f t="shared" si="5"/>
        <v>47846.659999999996</v>
      </c>
      <c r="M16" s="36">
        <f t="shared" si="12"/>
        <v>52074.31</v>
      </c>
      <c r="N16" s="36">
        <v>0</v>
      </c>
      <c r="O16" s="36"/>
      <c r="P16" s="36">
        <f t="shared" si="13"/>
        <v>0</v>
      </c>
      <c r="Q16" s="36">
        <f t="shared" si="6"/>
        <v>0</v>
      </c>
      <c r="R16" s="36">
        <f t="shared" si="7"/>
        <v>0</v>
      </c>
      <c r="S16" s="36">
        <f t="shared" si="8"/>
        <v>449924.64999999997</v>
      </c>
      <c r="U16" s="17">
        <f t="shared" si="10"/>
        <v>-5.0411E-4</v>
      </c>
      <c r="W16" s="5"/>
    </row>
    <row r="17" spans="1:21" x14ac:dyDescent="0.25">
      <c r="A17" s="31">
        <f t="shared" si="9"/>
        <v>14</v>
      </c>
      <c r="B17" s="32">
        <v>43184</v>
      </c>
      <c r="C17" s="31" t="s">
        <v>5</v>
      </c>
      <c r="D17" s="31" t="s">
        <v>5</v>
      </c>
      <c r="E17" s="31" t="s">
        <v>5</v>
      </c>
      <c r="F17" s="33">
        <f t="shared" si="0"/>
        <v>449924.64999999997</v>
      </c>
      <c r="G17" s="34">
        <f t="shared" si="1"/>
        <v>0.1</v>
      </c>
      <c r="H17" s="35">
        <f t="shared" si="2"/>
        <v>28</v>
      </c>
      <c r="I17" s="36">
        <f t="shared" si="11"/>
        <v>3451.4762630132877</v>
      </c>
      <c r="J17" s="36">
        <f t="shared" si="3"/>
        <v>3451.48</v>
      </c>
      <c r="K17" s="36">
        <f t="shared" si="4"/>
        <v>3451.48</v>
      </c>
      <c r="L17" s="36">
        <f t="shared" si="5"/>
        <v>48622.829999999994</v>
      </c>
      <c r="M17" s="36">
        <f t="shared" si="12"/>
        <v>52074.31</v>
      </c>
      <c r="N17" s="36">
        <v>0</v>
      </c>
      <c r="O17" s="36"/>
      <c r="P17" s="36">
        <f t="shared" si="13"/>
        <v>0</v>
      </c>
      <c r="Q17" s="36">
        <f t="shared" si="6"/>
        <v>0</v>
      </c>
      <c r="R17" s="36">
        <f t="shared" si="7"/>
        <v>0</v>
      </c>
      <c r="S17" s="36">
        <f t="shared" si="8"/>
        <v>401301.81999999995</v>
      </c>
      <c r="U17" s="17">
        <f t="shared" si="10"/>
        <v>-3.7369870000000002E-3</v>
      </c>
    </row>
    <row r="18" spans="1:21" x14ac:dyDescent="0.25">
      <c r="A18" s="31">
        <f t="shared" si="9"/>
        <v>15</v>
      </c>
      <c r="B18" s="32">
        <v>43215</v>
      </c>
      <c r="C18" s="31" t="s">
        <v>5</v>
      </c>
      <c r="D18" s="31" t="s">
        <v>5</v>
      </c>
      <c r="E18" s="31" t="s">
        <v>5</v>
      </c>
      <c r="F18" s="33">
        <f t="shared" si="0"/>
        <v>401301.81999999995</v>
      </c>
      <c r="G18" s="34">
        <f t="shared" si="1"/>
        <v>0.1</v>
      </c>
      <c r="H18" s="35">
        <f t="shared" si="2"/>
        <v>31</v>
      </c>
      <c r="I18" s="36">
        <f t="shared" si="11"/>
        <v>3408.31309041026</v>
      </c>
      <c r="J18" s="36">
        <f t="shared" si="3"/>
        <v>3408.31</v>
      </c>
      <c r="K18" s="36">
        <f t="shared" si="4"/>
        <v>3408.31</v>
      </c>
      <c r="L18" s="36">
        <f t="shared" si="5"/>
        <v>48666</v>
      </c>
      <c r="M18" s="36">
        <f t="shared" si="12"/>
        <v>52074.31</v>
      </c>
      <c r="N18" s="36">
        <v>0</v>
      </c>
      <c r="O18" s="36"/>
      <c r="P18" s="36">
        <f t="shared" si="13"/>
        <v>0</v>
      </c>
      <c r="Q18" s="36">
        <f t="shared" si="6"/>
        <v>0</v>
      </c>
      <c r="R18" s="36">
        <f t="shared" si="7"/>
        <v>0</v>
      </c>
      <c r="S18" s="36">
        <f t="shared" si="8"/>
        <v>352635.81999999995</v>
      </c>
      <c r="U18" s="17">
        <f t="shared" si="10"/>
        <v>3.09041E-3</v>
      </c>
    </row>
    <row r="19" spans="1:21" x14ac:dyDescent="0.25">
      <c r="A19" s="31">
        <f t="shared" si="9"/>
        <v>16</v>
      </c>
      <c r="B19" s="32">
        <v>43245</v>
      </c>
      <c r="C19" s="31" t="s">
        <v>5</v>
      </c>
      <c r="D19" s="31" t="s">
        <v>5</v>
      </c>
      <c r="E19" s="31" t="s">
        <v>5</v>
      </c>
      <c r="F19" s="33">
        <f t="shared" si="0"/>
        <v>352635.81999999995</v>
      </c>
      <c r="G19" s="34">
        <f t="shared" si="1"/>
        <v>0.1</v>
      </c>
      <c r="H19" s="35">
        <f t="shared" si="2"/>
        <v>30</v>
      </c>
      <c r="I19" s="36">
        <f t="shared" si="11"/>
        <v>2898.3796931497259</v>
      </c>
      <c r="J19" s="36">
        <f t="shared" si="3"/>
        <v>2898.38</v>
      </c>
      <c r="K19" s="36">
        <f t="shared" si="4"/>
        <v>2898.38</v>
      </c>
      <c r="L19" s="36">
        <f t="shared" si="5"/>
        <v>49175.93</v>
      </c>
      <c r="M19" s="36">
        <f t="shared" si="12"/>
        <v>52074.31</v>
      </c>
      <c r="N19" s="36">
        <v>0</v>
      </c>
      <c r="O19" s="36"/>
      <c r="P19" s="36">
        <f t="shared" si="13"/>
        <v>0</v>
      </c>
      <c r="Q19" s="36">
        <f t="shared" si="6"/>
        <v>0</v>
      </c>
      <c r="R19" s="36">
        <f t="shared" si="7"/>
        <v>0</v>
      </c>
      <c r="S19" s="36">
        <f t="shared" si="8"/>
        <v>303459.88999999996</v>
      </c>
      <c r="U19" s="17">
        <f t="shared" si="10"/>
        <v>-3.0685E-4</v>
      </c>
    </row>
    <row r="20" spans="1:21" x14ac:dyDescent="0.25">
      <c r="A20" s="31">
        <f t="shared" si="9"/>
        <v>17</v>
      </c>
      <c r="B20" s="32">
        <v>43276</v>
      </c>
      <c r="C20" s="31" t="s">
        <v>5</v>
      </c>
      <c r="D20" s="31" t="s">
        <v>5</v>
      </c>
      <c r="E20" s="31" t="s">
        <v>5</v>
      </c>
      <c r="F20" s="33">
        <f t="shared" si="0"/>
        <v>303459.88999999996</v>
      </c>
      <c r="G20" s="34">
        <f t="shared" si="1"/>
        <v>0.1</v>
      </c>
      <c r="H20" s="35">
        <f t="shared" si="2"/>
        <v>31</v>
      </c>
      <c r="I20" s="36">
        <f t="shared" si="11"/>
        <v>2577.3302657527397</v>
      </c>
      <c r="J20" s="36">
        <f t="shared" si="3"/>
        <v>2577.33</v>
      </c>
      <c r="K20" s="36">
        <f t="shared" si="4"/>
        <v>2577.33</v>
      </c>
      <c r="L20" s="36">
        <f t="shared" si="5"/>
        <v>49496.979999999996</v>
      </c>
      <c r="M20" s="36">
        <f t="shared" si="12"/>
        <v>52074.31</v>
      </c>
      <c r="N20" s="36">
        <v>0</v>
      </c>
      <c r="O20" s="36"/>
      <c r="P20" s="36">
        <f t="shared" si="13"/>
        <v>0</v>
      </c>
      <c r="Q20" s="36">
        <f t="shared" si="6"/>
        <v>0</v>
      </c>
      <c r="R20" s="36">
        <f t="shared" si="7"/>
        <v>0</v>
      </c>
      <c r="S20" s="36">
        <f t="shared" si="8"/>
        <v>253962.90999999997</v>
      </c>
      <c r="U20" s="17">
        <f t="shared" si="10"/>
        <v>2.6575299999999997E-4</v>
      </c>
    </row>
    <row r="21" spans="1:21" x14ac:dyDescent="0.25">
      <c r="A21" s="31">
        <f t="shared" si="9"/>
        <v>18</v>
      </c>
      <c r="B21" s="32">
        <v>43306</v>
      </c>
      <c r="C21" s="31" t="s">
        <v>5</v>
      </c>
      <c r="D21" s="31" t="s">
        <v>5</v>
      </c>
      <c r="E21" s="31" t="s">
        <v>5</v>
      </c>
      <c r="F21" s="33">
        <f t="shared" si="0"/>
        <v>253962.90999999997</v>
      </c>
      <c r="G21" s="34">
        <f t="shared" si="1"/>
        <v>0.1</v>
      </c>
      <c r="H21" s="35">
        <f t="shared" si="2"/>
        <v>30</v>
      </c>
      <c r="I21" s="36">
        <f t="shared" si="11"/>
        <v>2087.3666493146438</v>
      </c>
      <c r="J21" s="36">
        <f t="shared" si="3"/>
        <v>2087.37</v>
      </c>
      <c r="K21" s="36">
        <f t="shared" si="4"/>
        <v>2087.37</v>
      </c>
      <c r="L21" s="36">
        <f t="shared" si="5"/>
        <v>49986.939999999995</v>
      </c>
      <c r="M21" s="36">
        <f t="shared" si="12"/>
        <v>52074.31</v>
      </c>
      <c r="N21" s="36">
        <v>0</v>
      </c>
      <c r="O21" s="36"/>
      <c r="P21" s="36">
        <f t="shared" si="13"/>
        <v>0</v>
      </c>
      <c r="Q21" s="36">
        <f t="shared" si="6"/>
        <v>0</v>
      </c>
      <c r="R21" s="36">
        <f t="shared" si="7"/>
        <v>0</v>
      </c>
      <c r="S21" s="36">
        <f t="shared" si="8"/>
        <v>203975.96999999997</v>
      </c>
      <c r="U21" s="17">
        <f t="shared" si="10"/>
        <v>-3.3506849999999999E-3</v>
      </c>
    </row>
    <row r="22" spans="1:21" x14ac:dyDescent="0.25">
      <c r="A22" s="31">
        <f t="shared" si="9"/>
        <v>19</v>
      </c>
      <c r="B22" s="32">
        <v>43337</v>
      </c>
      <c r="C22" s="31" t="s">
        <v>5</v>
      </c>
      <c r="D22" s="31" t="s">
        <v>5</v>
      </c>
      <c r="E22" s="31" t="s">
        <v>5</v>
      </c>
      <c r="F22" s="33">
        <f t="shared" si="0"/>
        <v>203975.96999999997</v>
      </c>
      <c r="G22" s="34">
        <f t="shared" si="1"/>
        <v>0.1</v>
      </c>
      <c r="H22" s="35">
        <f t="shared" si="2"/>
        <v>31</v>
      </c>
      <c r="I22" s="36">
        <f t="shared" si="11"/>
        <v>1732.3952986300685</v>
      </c>
      <c r="J22" s="36">
        <f t="shared" si="3"/>
        <v>1732.4</v>
      </c>
      <c r="K22" s="36">
        <f t="shared" si="4"/>
        <v>1732.4</v>
      </c>
      <c r="L22" s="36">
        <f t="shared" si="5"/>
        <v>50341.909999999996</v>
      </c>
      <c r="M22" s="36">
        <f t="shared" si="12"/>
        <v>52074.31</v>
      </c>
      <c r="N22" s="36">
        <v>0</v>
      </c>
      <c r="O22" s="36"/>
      <c r="P22" s="36">
        <f t="shared" si="13"/>
        <v>0</v>
      </c>
      <c r="Q22" s="36">
        <f t="shared" si="6"/>
        <v>0</v>
      </c>
      <c r="R22" s="36">
        <f t="shared" si="7"/>
        <v>0</v>
      </c>
      <c r="S22" s="36">
        <f t="shared" si="8"/>
        <v>153634.05999999997</v>
      </c>
      <c r="U22" s="17">
        <f t="shared" si="10"/>
        <v>-4.7013699999999999E-3</v>
      </c>
    </row>
    <row r="23" spans="1:21" x14ac:dyDescent="0.25">
      <c r="A23" s="31">
        <f t="shared" si="9"/>
        <v>20</v>
      </c>
      <c r="B23" s="32">
        <v>43368</v>
      </c>
      <c r="C23" s="31" t="s">
        <v>5</v>
      </c>
      <c r="D23" s="31" t="s">
        <v>5</v>
      </c>
      <c r="E23" s="31" t="s">
        <v>5</v>
      </c>
      <c r="F23" s="33">
        <f t="shared" si="0"/>
        <v>153634.05999999997</v>
      </c>
      <c r="G23" s="34">
        <f t="shared" si="1"/>
        <v>0.1</v>
      </c>
      <c r="H23" s="35">
        <f t="shared" si="2"/>
        <v>31</v>
      </c>
      <c r="I23" s="36">
        <f t="shared" si="11"/>
        <v>1304.8325205478079</v>
      </c>
      <c r="J23" s="36">
        <f t="shared" si="3"/>
        <v>1304.83</v>
      </c>
      <c r="K23" s="36">
        <f t="shared" si="4"/>
        <v>1304.83</v>
      </c>
      <c r="L23" s="36">
        <f t="shared" si="5"/>
        <v>50769.479999999996</v>
      </c>
      <c r="M23" s="36">
        <f t="shared" si="12"/>
        <v>52074.31</v>
      </c>
      <c r="N23" s="36">
        <v>0</v>
      </c>
      <c r="O23" s="36"/>
      <c r="P23" s="36">
        <f t="shared" si="13"/>
        <v>0</v>
      </c>
      <c r="Q23" s="36">
        <f t="shared" si="6"/>
        <v>0</v>
      </c>
      <c r="R23" s="36">
        <f t="shared" si="7"/>
        <v>0</v>
      </c>
      <c r="S23" s="36">
        <f t="shared" si="8"/>
        <v>102864.57999999997</v>
      </c>
      <c r="U23" s="17">
        <f t="shared" si="10"/>
        <v>2.5205480000000001E-3</v>
      </c>
    </row>
    <row r="24" spans="1:21" x14ac:dyDescent="0.25">
      <c r="A24" s="31">
        <f t="shared" si="9"/>
        <v>21</v>
      </c>
      <c r="B24" s="32">
        <v>43398</v>
      </c>
      <c r="C24" s="31" t="s">
        <v>5</v>
      </c>
      <c r="D24" s="31" t="s">
        <v>5</v>
      </c>
      <c r="E24" s="31" t="s">
        <v>5</v>
      </c>
      <c r="F24" s="33">
        <f t="shared" si="0"/>
        <v>102864.57999999997</v>
      </c>
      <c r="G24" s="34">
        <f t="shared" si="1"/>
        <v>0.1</v>
      </c>
      <c r="H24" s="35">
        <f t="shared" si="2"/>
        <v>30</v>
      </c>
      <c r="I24" s="36">
        <f t="shared" si="11"/>
        <v>845.46482191786299</v>
      </c>
      <c r="J24" s="36">
        <f t="shared" ref="J24" si="14">ROUND(I24,2)</f>
        <v>845.46</v>
      </c>
      <c r="K24" s="36">
        <f t="shared" ref="K24" si="15">IF(M24&gt;(J24+Q23-R23),(J24+Q23-R23),M24)</f>
        <v>845.46</v>
      </c>
      <c r="L24" s="36">
        <f t="shared" ref="L24" si="16">M24-K24</f>
        <v>51228.85</v>
      </c>
      <c r="M24" s="36">
        <f t="shared" si="12"/>
        <v>52074.31</v>
      </c>
      <c r="N24" s="36">
        <v>0</v>
      </c>
      <c r="O24" s="36"/>
      <c r="P24" s="36">
        <f t="shared" si="13"/>
        <v>0</v>
      </c>
      <c r="Q24" s="36">
        <f t="shared" ref="Q24" si="17">Q23-R23+J24-K24</f>
        <v>0</v>
      </c>
      <c r="R24" s="36">
        <f t="shared" ref="R24" si="18">IF(C24="Y",Q24,0)</f>
        <v>0</v>
      </c>
      <c r="S24" s="36">
        <f t="shared" ref="S24" si="19">S23-L24+N24+R24-O24</f>
        <v>51635.729999999974</v>
      </c>
      <c r="U24" s="17">
        <f t="shared" si="10"/>
        <v>4.8219179999999997E-3</v>
      </c>
    </row>
    <row r="25" spans="1:21" x14ac:dyDescent="0.25">
      <c r="A25" s="31">
        <f t="shared" si="9"/>
        <v>22</v>
      </c>
      <c r="B25" s="32">
        <v>43429</v>
      </c>
      <c r="C25" s="31" t="s">
        <v>5</v>
      </c>
      <c r="D25" s="31" t="s">
        <v>5</v>
      </c>
      <c r="E25" s="31" t="s">
        <v>5</v>
      </c>
      <c r="F25" s="33">
        <f t="shared" ref="F25:F26" si="20">S24</f>
        <v>51635.729999999974</v>
      </c>
      <c r="G25" s="34">
        <f t="shared" si="1"/>
        <v>0.1</v>
      </c>
      <c r="H25" s="35">
        <f t="shared" ref="H25:H26" si="21">IF($G$1="PD",(360*(YEAR(B25)-YEAR(B24)))+(30*(MONTH(B25)-MONTH(B24)))+(DAY(B25)-DAY(B24)),B25-B24)</f>
        <v>31</v>
      </c>
      <c r="I25" s="36">
        <f t="shared" ref="I25:I26" si="22">(F25*G24*H25/365)+U24</f>
        <v>438.55485753443816</v>
      </c>
      <c r="J25" s="36">
        <f t="shared" ref="J25:J26" si="23">ROUND(I25,2)</f>
        <v>438.55</v>
      </c>
      <c r="K25" s="36">
        <f>J25+Q24</f>
        <v>438.55</v>
      </c>
      <c r="L25" s="36">
        <f>S24</f>
        <v>51635.729999999974</v>
      </c>
      <c r="M25" s="36">
        <f>L25+K25</f>
        <v>52074.279999999977</v>
      </c>
      <c r="N25" s="36">
        <v>0</v>
      </c>
      <c r="O25" s="36"/>
      <c r="P25" s="36">
        <f t="shared" si="13"/>
        <v>0</v>
      </c>
      <c r="Q25" s="36">
        <f t="shared" ref="Q25:Q26" si="24">Q24-R24+J25-K25</f>
        <v>0</v>
      </c>
      <c r="R25" s="36">
        <f t="shared" ref="R25:R26" si="25">IF(C25="Y",Q25,0)</f>
        <v>0</v>
      </c>
      <c r="S25" s="36">
        <f t="shared" ref="S25:S26" si="26">S24-L25+N25+R25-O25</f>
        <v>0</v>
      </c>
      <c r="U25" s="17">
        <f t="shared" si="10"/>
        <v>4.8575340000000002E-3</v>
      </c>
    </row>
    <row r="26" spans="1:21" x14ac:dyDescent="0.25">
      <c r="A26" s="67">
        <f t="shared" si="9"/>
        <v>23</v>
      </c>
      <c r="B26" s="68">
        <v>43490</v>
      </c>
      <c r="C26" s="67" t="s">
        <v>5</v>
      </c>
      <c r="D26" s="67" t="s">
        <v>5</v>
      </c>
      <c r="E26" s="67" t="s">
        <v>5</v>
      </c>
      <c r="F26" s="69">
        <f t="shared" si="20"/>
        <v>0</v>
      </c>
      <c r="G26" s="70">
        <f t="shared" si="1"/>
        <v>0.1</v>
      </c>
      <c r="H26" s="71">
        <f t="shared" si="21"/>
        <v>61</v>
      </c>
      <c r="I26" s="72">
        <f t="shared" si="22"/>
        <v>4.8575340000000002E-3</v>
      </c>
      <c r="J26" s="72">
        <f t="shared" si="23"/>
        <v>0</v>
      </c>
      <c r="K26" s="72">
        <f>J26+Q25-R25</f>
        <v>0</v>
      </c>
      <c r="L26" s="72">
        <f>S25</f>
        <v>0</v>
      </c>
      <c r="M26" s="72">
        <f>L26+K26</f>
        <v>0</v>
      </c>
      <c r="N26" s="72">
        <v>0</v>
      </c>
      <c r="O26" s="72"/>
      <c r="P26" s="72">
        <f t="shared" si="13"/>
        <v>0</v>
      </c>
      <c r="Q26" s="72">
        <f t="shared" si="24"/>
        <v>0</v>
      </c>
      <c r="R26" s="72">
        <f t="shared" si="25"/>
        <v>0</v>
      </c>
      <c r="S26" s="72">
        <f t="shared" si="26"/>
        <v>0</v>
      </c>
      <c r="U26" s="17">
        <f t="shared" si="10"/>
        <v>4.8575340000000002E-3</v>
      </c>
    </row>
    <row r="27" spans="1:21" x14ac:dyDescent="0.25">
      <c r="A27" s="67">
        <f t="shared" si="9"/>
        <v>24</v>
      </c>
      <c r="B27" s="68">
        <v>43490</v>
      </c>
      <c r="C27" s="67" t="s">
        <v>5</v>
      </c>
      <c r="D27" s="67" t="s">
        <v>5</v>
      </c>
      <c r="E27" s="67" t="s">
        <v>5</v>
      </c>
      <c r="F27" s="69">
        <f t="shared" si="0"/>
        <v>0</v>
      </c>
      <c r="G27" s="70">
        <f t="shared" si="1"/>
        <v>0.1</v>
      </c>
      <c r="H27" s="71">
        <f t="shared" si="2"/>
        <v>0</v>
      </c>
      <c r="I27" s="72">
        <f t="shared" si="11"/>
        <v>4.8575340000000002E-3</v>
      </c>
      <c r="J27" s="72">
        <f t="shared" si="3"/>
        <v>0</v>
      </c>
      <c r="K27" s="72">
        <f>J27+Q26-R26</f>
        <v>0</v>
      </c>
      <c r="L27" s="72">
        <f>S26</f>
        <v>0</v>
      </c>
      <c r="M27" s="72">
        <f>L27+K27</f>
        <v>0</v>
      </c>
      <c r="N27" s="72">
        <v>0</v>
      </c>
      <c r="O27" s="72"/>
      <c r="P27" s="72">
        <f t="shared" si="13"/>
        <v>0</v>
      </c>
      <c r="Q27" s="72">
        <f t="shared" si="6"/>
        <v>0</v>
      </c>
      <c r="R27" s="72">
        <f t="shared" si="7"/>
        <v>0</v>
      </c>
      <c r="S27" s="72">
        <f t="shared" si="8"/>
        <v>0</v>
      </c>
      <c r="U27" s="17">
        <f t="shared" si="10"/>
        <v>4.8575340000000002E-3</v>
      </c>
    </row>
    <row r="28" spans="1:21" x14ac:dyDescent="0.25">
      <c r="A28" s="14"/>
      <c r="B28" s="14"/>
      <c r="C28" s="14"/>
      <c r="D28" s="14"/>
      <c r="E28" s="14"/>
      <c r="F28" s="14"/>
      <c r="G28" s="14"/>
      <c r="H28" s="14"/>
      <c r="I28" s="15">
        <f>SUM(I3:I27)</f>
        <v>105374.93542739426</v>
      </c>
      <c r="J28" s="15"/>
      <c r="K28" s="15">
        <f>SUM(K3:K27)</f>
        <v>105374.92</v>
      </c>
      <c r="L28" s="15">
        <f>SUM(L3:L27)</f>
        <v>1000000</v>
      </c>
      <c r="M28" s="15">
        <f>SUM(M3:M27)</f>
        <v>1105374.9200000006</v>
      </c>
      <c r="N28" s="14"/>
      <c r="O28" s="14"/>
      <c r="P28" s="15">
        <f>SUM(P3:P27)</f>
        <v>0</v>
      </c>
      <c r="Q28" s="14"/>
      <c r="R28" s="14"/>
      <c r="S28" s="14"/>
    </row>
    <row r="31" spans="1:21" x14ac:dyDescent="0.25">
      <c r="M31" s="5"/>
      <c r="S31" s="5"/>
    </row>
  </sheetData>
  <dataValidations count="2">
    <dataValidation type="list" allowBlank="1" showInputMessage="1" showErrorMessage="1" sqref="R1">
      <formula1>"DD, PS, FI, ET, NI"</formula1>
    </dataValidation>
    <dataValidation type="list" allowBlank="1" showInputMessage="1" showErrorMessage="1" sqref="G1">
      <formula1>"PD,AD"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pane ySplit="2" topLeftCell="A3" activePane="bottomLeft" state="frozen"/>
      <selection pane="bottomLeft" activeCell="D6" sqref="D6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4.28515625" style="1" bestFit="1" customWidth="1"/>
    <col min="4" max="4" width="7" style="1" bestFit="1" customWidth="1"/>
    <col min="5" max="5" width="4.42578125" style="1" bestFit="1" customWidth="1"/>
    <col min="6" max="6" width="13.7109375" style="1" bestFit="1" customWidth="1"/>
    <col min="7" max="7" width="7.140625" style="1" bestFit="1" customWidth="1"/>
    <col min="8" max="8" width="5.140625" style="1" bestFit="1" customWidth="1"/>
    <col min="9" max="9" width="18" style="1" bestFit="1" customWidth="1"/>
    <col min="10" max="10" width="16.140625" style="1" bestFit="1" customWidth="1"/>
    <col min="11" max="11" width="13.28515625" style="1" bestFit="1" customWidth="1"/>
    <col min="12" max="12" width="13.42578125" style="1" bestFit="1" customWidth="1"/>
    <col min="13" max="13" width="13.28515625" style="1" bestFit="1" customWidth="1"/>
    <col min="14" max="14" width="13.5703125" style="1" bestFit="1" customWidth="1"/>
    <col min="15" max="15" width="11" style="1" bestFit="1" customWidth="1"/>
    <col min="16" max="16" width="11" style="1" customWidth="1"/>
    <col min="17" max="17" width="11.140625" style="1" bestFit="1" customWidth="1"/>
    <col min="18" max="18" width="11" style="1" bestFit="1" customWidth="1"/>
    <col min="19" max="19" width="12.5703125" style="1" bestFit="1" customWidth="1"/>
    <col min="20" max="20" width="9.140625" style="1"/>
    <col min="21" max="21" width="10.7109375" style="1" bestFit="1" customWidth="1"/>
    <col min="22" max="16384" width="9.140625" style="1"/>
  </cols>
  <sheetData>
    <row r="1" spans="1:21" x14ac:dyDescent="0.25">
      <c r="F1" s="1" t="s">
        <v>19</v>
      </c>
      <c r="G1" s="16" t="s">
        <v>24</v>
      </c>
      <c r="I1" s="1" t="s">
        <v>17</v>
      </c>
      <c r="M1" s="3">
        <v>46322.9</v>
      </c>
      <c r="N1" s="5">
        <f>M1-M27</f>
        <v>-411.11999999992986</v>
      </c>
      <c r="O1" s="4">
        <f>M7-M27</f>
        <v>-2.9999999933352228E-2</v>
      </c>
      <c r="P1" s="3" t="s">
        <v>20</v>
      </c>
      <c r="Q1" s="3">
        <v>10000</v>
      </c>
      <c r="R1" s="16" t="s">
        <v>21</v>
      </c>
      <c r="S1" s="4">
        <f>ROUND(IF(R1="FI",Q1,IF(R1="NI",Q1/5,IF(R1="ET",Q1/48,0))),2)</f>
        <v>0</v>
      </c>
    </row>
    <row r="2" spans="1:21" s="2" customFormat="1" x14ac:dyDescent="0.25">
      <c r="A2" s="6" t="s">
        <v>3</v>
      </c>
      <c r="B2" s="7" t="s">
        <v>0</v>
      </c>
      <c r="C2" s="7" t="s">
        <v>6</v>
      </c>
      <c r="D2" s="7" t="s">
        <v>12</v>
      </c>
      <c r="E2" s="7" t="s">
        <v>7</v>
      </c>
      <c r="F2" s="7" t="s">
        <v>13</v>
      </c>
      <c r="G2" s="7" t="s">
        <v>2</v>
      </c>
      <c r="H2" s="7" t="s">
        <v>1</v>
      </c>
      <c r="I2" s="7" t="s">
        <v>14</v>
      </c>
      <c r="J2" s="7" t="s">
        <v>25</v>
      </c>
      <c r="K2" s="7" t="s">
        <v>15</v>
      </c>
      <c r="L2" s="7" t="s">
        <v>10</v>
      </c>
      <c r="M2" s="7" t="s">
        <v>9</v>
      </c>
      <c r="N2" s="7" t="s">
        <v>8</v>
      </c>
      <c r="O2" s="7" t="s">
        <v>18</v>
      </c>
      <c r="P2" s="7" t="s">
        <v>22</v>
      </c>
      <c r="Q2" s="7" t="s">
        <v>16</v>
      </c>
      <c r="R2" s="7" t="s">
        <v>23</v>
      </c>
      <c r="S2" s="7" t="s">
        <v>4</v>
      </c>
      <c r="U2" s="2" t="s">
        <v>26</v>
      </c>
    </row>
    <row r="3" spans="1:21" x14ac:dyDescent="0.25">
      <c r="A3" s="8">
        <v>0</v>
      </c>
      <c r="B3" s="9">
        <v>42745</v>
      </c>
      <c r="C3" s="8" t="s">
        <v>11</v>
      </c>
      <c r="D3" s="8" t="s">
        <v>11</v>
      </c>
      <c r="E3" s="8" t="s">
        <v>11</v>
      </c>
      <c r="F3" s="10">
        <v>0</v>
      </c>
      <c r="G3" s="11">
        <v>0.1</v>
      </c>
      <c r="H3" s="12">
        <v>0</v>
      </c>
      <c r="I3" s="13">
        <v>0</v>
      </c>
      <c r="J3" s="13"/>
      <c r="K3" s="13">
        <v>0</v>
      </c>
      <c r="L3" s="13">
        <v>0</v>
      </c>
      <c r="M3" s="13">
        <f>IF(E3&lt;&gt;"Y",0,IF(A3=24,(F3+K3),#REF!))</f>
        <v>0</v>
      </c>
      <c r="N3" s="13">
        <v>1100000</v>
      </c>
      <c r="O3" s="13">
        <v>100000</v>
      </c>
      <c r="P3" s="13">
        <v>0</v>
      </c>
      <c r="Q3" s="13">
        <v>0</v>
      </c>
      <c r="R3" s="13">
        <f>IF(C3="Y",Q3,0)</f>
        <v>0</v>
      </c>
      <c r="S3" s="13">
        <f>IF(R1="PS",N3-O3+Q1,N3-O3)</f>
        <v>1000000</v>
      </c>
    </row>
    <row r="4" spans="1:21" x14ac:dyDescent="0.25">
      <c r="A4" s="19">
        <v>1</v>
      </c>
      <c r="B4" s="20">
        <v>42791</v>
      </c>
      <c r="C4" s="19" t="s">
        <v>5</v>
      </c>
      <c r="D4" s="19" t="s">
        <v>5</v>
      </c>
      <c r="E4" s="19" t="s">
        <v>5</v>
      </c>
      <c r="F4" s="21">
        <f t="shared" ref="F4:F27" si="0">S3</f>
        <v>1000000</v>
      </c>
      <c r="G4" s="22">
        <f t="shared" ref="G4:G27" si="1">G3</f>
        <v>0.1</v>
      </c>
      <c r="H4" s="23">
        <f t="shared" ref="H4:H27" si="2">IF($G$1="PD",(360*(YEAR(B4)-YEAR(B3)))+(30*(MONTH(B4)-MONTH(B3)))+(DAY(B4)-DAY(B3)),B4-B3)</f>
        <v>46</v>
      </c>
      <c r="I4" s="18">
        <f>(F4*G3*H4/365)+U3</f>
        <v>12602.739726027397</v>
      </c>
      <c r="J4" s="18">
        <f t="shared" ref="J4:J27" si="3">ROUND(I4,2)</f>
        <v>12602.74</v>
      </c>
      <c r="K4" s="18">
        <f t="shared" ref="K4:K26" si="4">IF(M4&gt;(J4+Q3-R3),(J4+Q3-R3),M4)</f>
        <v>12602.74</v>
      </c>
      <c r="L4" s="18">
        <f t="shared" ref="L4:L26" si="5">M4-K4</f>
        <v>33720.160000000003</v>
      </c>
      <c r="M4" s="18">
        <f>M1</f>
        <v>46322.9</v>
      </c>
      <c r="N4" s="18">
        <v>0</v>
      </c>
      <c r="O4" s="18"/>
      <c r="P4" s="18">
        <f>IF(OR($R$1="NI",$R$1="ET"),$S$1,0)</f>
        <v>0</v>
      </c>
      <c r="Q4" s="18">
        <f t="shared" ref="Q4:Q27" si="6">Q3-R3+J4-K4</f>
        <v>0</v>
      </c>
      <c r="R4" s="18">
        <f t="shared" ref="R4:R27" si="7">IF(C4="Y",Q4,0)</f>
        <v>0</v>
      </c>
      <c r="S4" s="18">
        <f t="shared" ref="S4:S27" si="8">S3-L4+N4+R4-O4</f>
        <v>966279.84</v>
      </c>
      <c r="U4" s="17">
        <f>ROUND(I4-J4,9)</f>
        <v>-2.73973E-4</v>
      </c>
    </row>
    <row r="5" spans="1:21" x14ac:dyDescent="0.25">
      <c r="A5" s="19">
        <f t="shared" ref="A5:A27" si="9">A4+1</f>
        <v>2</v>
      </c>
      <c r="B5" s="20">
        <v>42819</v>
      </c>
      <c r="C5" s="19" t="s">
        <v>5</v>
      </c>
      <c r="D5" s="19" t="s">
        <v>5</v>
      </c>
      <c r="E5" s="19" t="s">
        <v>5</v>
      </c>
      <c r="F5" s="21">
        <f t="shared" si="0"/>
        <v>966279.84</v>
      </c>
      <c r="G5" s="22">
        <f t="shared" si="1"/>
        <v>0.1</v>
      </c>
      <c r="H5" s="23">
        <f t="shared" si="2"/>
        <v>28</v>
      </c>
      <c r="I5" s="18">
        <f>(F5*G4*H5/365)+U4</f>
        <v>7412.5574027393295</v>
      </c>
      <c r="J5" s="18">
        <f t="shared" si="3"/>
        <v>7412.56</v>
      </c>
      <c r="K5" s="18">
        <f t="shared" si="4"/>
        <v>7412.56</v>
      </c>
      <c r="L5" s="18">
        <f t="shared" si="5"/>
        <v>38910.340000000004</v>
      </c>
      <c r="M5" s="18">
        <f>M1</f>
        <v>46322.9</v>
      </c>
      <c r="N5" s="18">
        <v>0</v>
      </c>
      <c r="O5" s="18"/>
      <c r="P5" s="18">
        <f>IF(OR($R$1="NI",$R$1="ET"),$S$1,0)</f>
        <v>0</v>
      </c>
      <c r="Q5" s="18">
        <f t="shared" si="6"/>
        <v>0</v>
      </c>
      <c r="R5" s="18">
        <f t="shared" si="7"/>
        <v>0</v>
      </c>
      <c r="S5" s="18">
        <f t="shared" si="8"/>
        <v>927369.5</v>
      </c>
      <c r="U5" s="17">
        <f t="shared" ref="U5:U27" si="10">ROUND(I5-J5,9)</f>
        <v>-2.597261E-3</v>
      </c>
    </row>
    <row r="6" spans="1:21" x14ac:dyDescent="0.25">
      <c r="A6" s="40">
        <f t="shared" si="9"/>
        <v>3</v>
      </c>
      <c r="B6" s="41">
        <v>42850</v>
      </c>
      <c r="C6" s="40" t="s">
        <v>5</v>
      </c>
      <c r="D6" s="40" t="s">
        <v>5</v>
      </c>
      <c r="E6" s="40" t="s">
        <v>5</v>
      </c>
      <c r="F6" s="42">
        <f t="shared" si="0"/>
        <v>927369.5</v>
      </c>
      <c r="G6" s="43">
        <v>0.11</v>
      </c>
      <c r="H6" s="23">
        <f t="shared" si="2"/>
        <v>31</v>
      </c>
      <c r="I6" s="18">
        <f t="shared" ref="I6:I27" si="11">(F6*G5*H6/365)+U5</f>
        <v>7876.2863068485894</v>
      </c>
      <c r="J6" s="18">
        <f t="shared" si="3"/>
        <v>7876.29</v>
      </c>
      <c r="K6" s="18">
        <f t="shared" si="4"/>
        <v>7876.29</v>
      </c>
      <c r="L6" s="18">
        <f t="shared" si="5"/>
        <v>38446.61</v>
      </c>
      <c r="M6" s="18">
        <f t="shared" ref="M6:M26" si="12">M5</f>
        <v>46322.9</v>
      </c>
      <c r="N6" s="18">
        <v>0</v>
      </c>
      <c r="O6" s="18"/>
      <c r="P6" s="18">
        <f>IF(OR($R$1="NI",$R$1="ET"),$S$1,0)</f>
        <v>0</v>
      </c>
      <c r="Q6" s="18">
        <f t="shared" si="6"/>
        <v>0</v>
      </c>
      <c r="R6" s="18">
        <f t="shared" si="7"/>
        <v>0</v>
      </c>
      <c r="S6" s="18">
        <f t="shared" si="8"/>
        <v>888922.89</v>
      </c>
      <c r="U6" s="17">
        <f t="shared" si="10"/>
        <v>-3.693151E-3</v>
      </c>
    </row>
    <row r="7" spans="1:21" x14ac:dyDescent="0.25">
      <c r="A7" s="40">
        <f t="shared" si="9"/>
        <v>4</v>
      </c>
      <c r="B7" s="41">
        <v>42880</v>
      </c>
      <c r="C7" s="40" t="s">
        <v>5</v>
      </c>
      <c r="D7" s="40" t="s">
        <v>5</v>
      </c>
      <c r="E7" s="40" t="s">
        <v>5</v>
      </c>
      <c r="F7" s="42">
        <f t="shared" si="0"/>
        <v>888922.89</v>
      </c>
      <c r="G7" s="43">
        <f t="shared" si="1"/>
        <v>0.11</v>
      </c>
      <c r="H7" s="35">
        <f t="shared" si="2"/>
        <v>30</v>
      </c>
      <c r="I7" s="36">
        <f t="shared" si="11"/>
        <v>8036.833394520233</v>
      </c>
      <c r="J7" s="36">
        <f t="shared" si="3"/>
        <v>8036.83</v>
      </c>
      <c r="K7" s="36">
        <f t="shared" si="4"/>
        <v>8036.83</v>
      </c>
      <c r="L7" s="36">
        <f t="shared" si="5"/>
        <v>38697.159999999996</v>
      </c>
      <c r="M7" s="36">
        <v>46733.99</v>
      </c>
      <c r="N7" s="36">
        <v>0</v>
      </c>
      <c r="O7" s="36"/>
      <c r="P7" s="36">
        <f>IF(OR($R$1="NI",$R$1="ET"),$S$1,0)</f>
        <v>0</v>
      </c>
      <c r="Q7" s="36">
        <f t="shared" si="6"/>
        <v>0</v>
      </c>
      <c r="R7" s="36">
        <f t="shared" si="7"/>
        <v>0</v>
      </c>
      <c r="S7" s="36">
        <f t="shared" si="8"/>
        <v>850225.73</v>
      </c>
      <c r="U7" s="17">
        <f t="shared" si="10"/>
        <v>3.3945199999999998E-3</v>
      </c>
    </row>
    <row r="8" spans="1:21" x14ac:dyDescent="0.25">
      <c r="A8" s="40">
        <f t="shared" si="9"/>
        <v>5</v>
      </c>
      <c r="B8" s="41">
        <v>42911</v>
      </c>
      <c r="C8" s="40" t="s">
        <v>5</v>
      </c>
      <c r="D8" s="40" t="s">
        <v>5</v>
      </c>
      <c r="E8" s="40" t="s">
        <v>5</v>
      </c>
      <c r="F8" s="42">
        <f t="shared" si="0"/>
        <v>850225.73</v>
      </c>
      <c r="G8" s="43">
        <f t="shared" si="1"/>
        <v>0.11</v>
      </c>
      <c r="H8" s="35">
        <f t="shared" si="2"/>
        <v>31</v>
      </c>
      <c r="I8" s="36">
        <f t="shared" si="11"/>
        <v>7943.2081597254801</v>
      </c>
      <c r="J8" s="36">
        <f t="shared" si="3"/>
        <v>7943.21</v>
      </c>
      <c r="K8" s="36">
        <f t="shared" si="4"/>
        <v>7943.21</v>
      </c>
      <c r="L8" s="36">
        <f t="shared" si="5"/>
        <v>38790.78</v>
      </c>
      <c r="M8" s="36">
        <f>M7</f>
        <v>46733.99</v>
      </c>
      <c r="N8" s="36">
        <v>0</v>
      </c>
      <c r="O8" s="36"/>
      <c r="P8" s="36">
        <f>IF(OR($R$1="NI",$R$1="ET"),$S$1,0)</f>
        <v>0</v>
      </c>
      <c r="Q8" s="36">
        <f t="shared" si="6"/>
        <v>0</v>
      </c>
      <c r="R8" s="36">
        <f t="shared" si="7"/>
        <v>0</v>
      </c>
      <c r="S8" s="36">
        <f t="shared" si="8"/>
        <v>811434.95</v>
      </c>
      <c r="U8" s="17">
        <f t="shared" si="10"/>
        <v>-1.8402749999999999E-3</v>
      </c>
    </row>
    <row r="9" spans="1:21" x14ac:dyDescent="0.25">
      <c r="A9" s="40">
        <f t="shared" si="9"/>
        <v>6</v>
      </c>
      <c r="B9" s="41">
        <v>42941</v>
      </c>
      <c r="C9" s="40" t="s">
        <v>5</v>
      </c>
      <c r="D9" s="40" t="s">
        <v>5</v>
      </c>
      <c r="E9" s="40" t="s">
        <v>5</v>
      </c>
      <c r="F9" s="42">
        <f t="shared" si="0"/>
        <v>811434.95</v>
      </c>
      <c r="G9" s="43">
        <f t="shared" si="1"/>
        <v>0.11</v>
      </c>
      <c r="H9" s="35">
        <f t="shared" si="2"/>
        <v>30</v>
      </c>
      <c r="I9" s="36">
        <f t="shared" si="11"/>
        <v>7336.2593515058215</v>
      </c>
      <c r="J9" s="36">
        <f t="shared" si="3"/>
        <v>7336.26</v>
      </c>
      <c r="K9" s="36">
        <f t="shared" si="4"/>
        <v>7336.26</v>
      </c>
      <c r="L9" s="36">
        <f t="shared" si="5"/>
        <v>39397.729999999996</v>
      </c>
      <c r="M9" s="36">
        <f t="shared" si="12"/>
        <v>46733.99</v>
      </c>
      <c r="N9" s="36">
        <v>0</v>
      </c>
      <c r="O9" s="36"/>
      <c r="P9" s="36">
        <f t="shared" ref="P9:P27" si="13">IF($R$1="ET",$S$1,0)</f>
        <v>0</v>
      </c>
      <c r="Q9" s="36">
        <f t="shared" si="6"/>
        <v>0</v>
      </c>
      <c r="R9" s="36">
        <f t="shared" si="7"/>
        <v>0</v>
      </c>
      <c r="S9" s="36">
        <f t="shared" si="8"/>
        <v>772037.22</v>
      </c>
      <c r="U9" s="17">
        <f t="shared" si="10"/>
        <v>-6.48494E-4</v>
      </c>
    </row>
    <row r="10" spans="1:21" x14ac:dyDescent="0.25">
      <c r="A10" s="40">
        <f t="shared" si="9"/>
        <v>7</v>
      </c>
      <c r="B10" s="41">
        <v>42972</v>
      </c>
      <c r="C10" s="40" t="s">
        <v>5</v>
      </c>
      <c r="D10" s="40" t="s">
        <v>5</v>
      </c>
      <c r="E10" s="40" t="s">
        <v>5</v>
      </c>
      <c r="F10" s="42">
        <f t="shared" si="0"/>
        <v>772037.22</v>
      </c>
      <c r="G10" s="43">
        <f t="shared" si="1"/>
        <v>0.11</v>
      </c>
      <c r="H10" s="35">
        <f t="shared" si="2"/>
        <v>31</v>
      </c>
      <c r="I10" s="36">
        <f t="shared" si="11"/>
        <v>7212.7306397251768</v>
      </c>
      <c r="J10" s="36">
        <f t="shared" si="3"/>
        <v>7212.73</v>
      </c>
      <c r="K10" s="36">
        <f t="shared" si="4"/>
        <v>7212.73</v>
      </c>
      <c r="L10" s="36">
        <f t="shared" si="5"/>
        <v>39521.259999999995</v>
      </c>
      <c r="M10" s="36">
        <f>M9</f>
        <v>46733.99</v>
      </c>
      <c r="N10" s="36">
        <v>0</v>
      </c>
      <c r="O10" s="36"/>
      <c r="P10" s="36">
        <f t="shared" si="13"/>
        <v>0</v>
      </c>
      <c r="Q10" s="36">
        <f t="shared" si="6"/>
        <v>0</v>
      </c>
      <c r="R10" s="36">
        <f t="shared" si="7"/>
        <v>0</v>
      </c>
      <c r="S10" s="36">
        <f t="shared" si="8"/>
        <v>732515.96</v>
      </c>
      <c r="U10" s="17">
        <f t="shared" si="10"/>
        <v>6.3972499999999995E-4</v>
      </c>
    </row>
    <row r="11" spans="1:21" x14ac:dyDescent="0.25">
      <c r="A11" s="40">
        <f t="shared" si="9"/>
        <v>8</v>
      </c>
      <c r="B11" s="41">
        <v>43003</v>
      </c>
      <c r="C11" s="40" t="s">
        <v>5</v>
      </c>
      <c r="D11" s="40" t="s">
        <v>5</v>
      </c>
      <c r="E11" s="40" t="s">
        <v>5</v>
      </c>
      <c r="F11" s="42">
        <f t="shared" si="0"/>
        <v>732515.96</v>
      </c>
      <c r="G11" s="43">
        <f t="shared" si="1"/>
        <v>0.11</v>
      </c>
      <c r="H11" s="35">
        <f t="shared" si="2"/>
        <v>31</v>
      </c>
      <c r="I11" s="36">
        <f t="shared" si="11"/>
        <v>6843.5059098619859</v>
      </c>
      <c r="J11" s="36">
        <f t="shared" si="3"/>
        <v>6843.51</v>
      </c>
      <c r="K11" s="36">
        <f t="shared" si="4"/>
        <v>6843.51</v>
      </c>
      <c r="L11" s="36">
        <f t="shared" si="5"/>
        <v>39890.479999999996</v>
      </c>
      <c r="M11" s="36">
        <f t="shared" si="12"/>
        <v>46733.99</v>
      </c>
      <c r="N11" s="36">
        <v>0</v>
      </c>
      <c r="O11" s="36"/>
      <c r="P11" s="36">
        <f t="shared" si="13"/>
        <v>0</v>
      </c>
      <c r="Q11" s="36">
        <f t="shared" si="6"/>
        <v>0</v>
      </c>
      <c r="R11" s="36">
        <f t="shared" si="7"/>
        <v>0</v>
      </c>
      <c r="S11" s="36">
        <f t="shared" si="8"/>
        <v>692625.48</v>
      </c>
      <c r="U11" s="17">
        <f t="shared" si="10"/>
        <v>-4.0901380000000001E-3</v>
      </c>
    </row>
    <row r="12" spans="1:21" x14ac:dyDescent="0.25">
      <c r="A12" s="40">
        <f t="shared" si="9"/>
        <v>9</v>
      </c>
      <c r="B12" s="41">
        <v>43033</v>
      </c>
      <c r="C12" s="40" t="s">
        <v>5</v>
      </c>
      <c r="D12" s="40" t="s">
        <v>5</v>
      </c>
      <c r="E12" s="40" t="s">
        <v>5</v>
      </c>
      <c r="F12" s="42">
        <f t="shared" si="0"/>
        <v>692625.48</v>
      </c>
      <c r="G12" s="43">
        <f t="shared" si="1"/>
        <v>0.11</v>
      </c>
      <c r="H12" s="35">
        <f t="shared" si="2"/>
        <v>30</v>
      </c>
      <c r="I12" s="36">
        <f t="shared" si="11"/>
        <v>6262.089290683919</v>
      </c>
      <c r="J12" s="36">
        <f t="shared" si="3"/>
        <v>6262.09</v>
      </c>
      <c r="K12" s="36">
        <f t="shared" si="4"/>
        <v>6262.09</v>
      </c>
      <c r="L12" s="36">
        <f t="shared" si="5"/>
        <v>40471.899999999994</v>
      </c>
      <c r="M12" s="36">
        <f t="shared" si="12"/>
        <v>46733.99</v>
      </c>
      <c r="N12" s="36">
        <v>0</v>
      </c>
      <c r="O12" s="36"/>
      <c r="P12" s="36">
        <f t="shared" si="13"/>
        <v>0</v>
      </c>
      <c r="Q12" s="36">
        <f t="shared" si="6"/>
        <v>0</v>
      </c>
      <c r="R12" s="36">
        <f t="shared" si="7"/>
        <v>0</v>
      </c>
      <c r="S12" s="36">
        <f t="shared" si="8"/>
        <v>652153.57999999996</v>
      </c>
      <c r="U12" s="17">
        <f t="shared" si="10"/>
        <v>-7.0931599999999998E-4</v>
      </c>
    </row>
    <row r="13" spans="1:21" x14ac:dyDescent="0.25">
      <c r="A13" s="40">
        <f t="shared" si="9"/>
        <v>10</v>
      </c>
      <c r="B13" s="41">
        <v>43064</v>
      </c>
      <c r="C13" s="40" t="s">
        <v>5</v>
      </c>
      <c r="D13" s="40" t="s">
        <v>5</v>
      </c>
      <c r="E13" s="40" t="s">
        <v>5</v>
      </c>
      <c r="F13" s="42">
        <f t="shared" si="0"/>
        <v>652153.57999999996</v>
      </c>
      <c r="G13" s="43">
        <f t="shared" si="1"/>
        <v>0.11</v>
      </c>
      <c r="H13" s="35">
        <f t="shared" si="2"/>
        <v>31</v>
      </c>
      <c r="I13" s="36">
        <f t="shared" si="11"/>
        <v>6092.7217778072863</v>
      </c>
      <c r="J13" s="36">
        <f t="shared" si="3"/>
        <v>6092.72</v>
      </c>
      <c r="K13" s="36">
        <f t="shared" si="4"/>
        <v>6092.72</v>
      </c>
      <c r="L13" s="36">
        <f t="shared" si="5"/>
        <v>40641.269999999997</v>
      </c>
      <c r="M13" s="36">
        <f t="shared" si="12"/>
        <v>46733.99</v>
      </c>
      <c r="N13" s="36">
        <v>0</v>
      </c>
      <c r="O13" s="36"/>
      <c r="P13" s="36">
        <f t="shared" si="13"/>
        <v>0</v>
      </c>
      <c r="Q13" s="36">
        <f t="shared" si="6"/>
        <v>0</v>
      </c>
      <c r="R13" s="36">
        <f t="shared" si="7"/>
        <v>0</v>
      </c>
      <c r="S13" s="36">
        <f t="shared" si="8"/>
        <v>611512.30999999994</v>
      </c>
      <c r="U13" s="17">
        <f t="shared" si="10"/>
        <v>1.777807E-3</v>
      </c>
    </row>
    <row r="14" spans="1:21" x14ac:dyDescent="0.25">
      <c r="A14" s="40">
        <f t="shared" si="9"/>
        <v>11</v>
      </c>
      <c r="B14" s="41">
        <v>43094</v>
      </c>
      <c r="C14" s="40" t="s">
        <v>5</v>
      </c>
      <c r="D14" s="40" t="s">
        <v>5</v>
      </c>
      <c r="E14" s="40" t="s">
        <v>5</v>
      </c>
      <c r="F14" s="42">
        <f t="shared" si="0"/>
        <v>611512.30999999994</v>
      </c>
      <c r="G14" s="43">
        <f t="shared" si="1"/>
        <v>0.11</v>
      </c>
      <c r="H14" s="35">
        <f t="shared" si="2"/>
        <v>30</v>
      </c>
      <c r="I14" s="36">
        <f t="shared" si="11"/>
        <v>5528.7432106837114</v>
      </c>
      <c r="J14" s="36">
        <f t="shared" si="3"/>
        <v>5528.74</v>
      </c>
      <c r="K14" s="36">
        <f t="shared" si="4"/>
        <v>5528.74</v>
      </c>
      <c r="L14" s="36">
        <f t="shared" si="5"/>
        <v>41205.25</v>
      </c>
      <c r="M14" s="36">
        <f t="shared" si="12"/>
        <v>46733.99</v>
      </c>
      <c r="N14" s="36">
        <v>0</v>
      </c>
      <c r="O14" s="36"/>
      <c r="P14" s="36">
        <f t="shared" si="13"/>
        <v>0</v>
      </c>
      <c r="Q14" s="36">
        <f t="shared" si="6"/>
        <v>0</v>
      </c>
      <c r="R14" s="36">
        <f t="shared" si="7"/>
        <v>0</v>
      </c>
      <c r="S14" s="36">
        <f t="shared" si="8"/>
        <v>570307.05999999994</v>
      </c>
      <c r="U14" s="17">
        <f t="shared" si="10"/>
        <v>3.2106840000000001E-3</v>
      </c>
    </row>
    <row r="15" spans="1:21" x14ac:dyDescent="0.25">
      <c r="A15" s="40">
        <f t="shared" si="9"/>
        <v>12</v>
      </c>
      <c r="B15" s="41">
        <v>43125</v>
      </c>
      <c r="C15" s="40" t="s">
        <v>5</v>
      </c>
      <c r="D15" s="40" t="s">
        <v>5</v>
      </c>
      <c r="E15" s="40" t="s">
        <v>5</v>
      </c>
      <c r="F15" s="42">
        <f t="shared" si="0"/>
        <v>570307.05999999994</v>
      </c>
      <c r="G15" s="43">
        <f t="shared" si="1"/>
        <v>0.11</v>
      </c>
      <c r="H15" s="35">
        <f t="shared" si="2"/>
        <v>31</v>
      </c>
      <c r="I15" s="36">
        <f t="shared" si="11"/>
        <v>5328.0773876703006</v>
      </c>
      <c r="J15" s="36">
        <f t="shared" si="3"/>
        <v>5328.08</v>
      </c>
      <c r="K15" s="36">
        <f t="shared" si="4"/>
        <v>5328.08</v>
      </c>
      <c r="L15" s="36">
        <f t="shared" si="5"/>
        <v>41405.909999999996</v>
      </c>
      <c r="M15" s="36">
        <f t="shared" si="12"/>
        <v>46733.99</v>
      </c>
      <c r="N15" s="36">
        <v>0</v>
      </c>
      <c r="O15" s="36"/>
      <c r="P15" s="36">
        <f t="shared" si="13"/>
        <v>0</v>
      </c>
      <c r="Q15" s="36">
        <f t="shared" si="6"/>
        <v>0</v>
      </c>
      <c r="R15" s="36">
        <f t="shared" si="7"/>
        <v>0</v>
      </c>
      <c r="S15" s="36">
        <f t="shared" si="8"/>
        <v>528901.14999999991</v>
      </c>
      <c r="U15" s="17">
        <f t="shared" si="10"/>
        <v>-2.6123299999999999E-3</v>
      </c>
    </row>
    <row r="16" spans="1:21" x14ac:dyDescent="0.25">
      <c r="A16" s="40">
        <f t="shared" si="9"/>
        <v>13</v>
      </c>
      <c r="B16" s="41">
        <v>43156</v>
      </c>
      <c r="C16" s="40" t="s">
        <v>5</v>
      </c>
      <c r="D16" s="40" t="s">
        <v>5</v>
      </c>
      <c r="E16" s="40" t="s">
        <v>5</v>
      </c>
      <c r="F16" s="42">
        <f t="shared" si="0"/>
        <v>528901.14999999991</v>
      </c>
      <c r="G16" s="43">
        <f t="shared" si="1"/>
        <v>0.11</v>
      </c>
      <c r="H16" s="35">
        <f t="shared" si="2"/>
        <v>31</v>
      </c>
      <c r="I16" s="36">
        <f t="shared" si="11"/>
        <v>4941.2382684919166</v>
      </c>
      <c r="J16" s="36">
        <f t="shared" si="3"/>
        <v>4941.24</v>
      </c>
      <c r="K16" s="36">
        <f t="shared" si="4"/>
        <v>4941.24</v>
      </c>
      <c r="L16" s="36">
        <f t="shared" si="5"/>
        <v>41792.75</v>
      </c>
      <c r="M16" s="36">
        <f t="shared" si="12"/>
        <v>46733.99</v>
      </c>
      <c r="N16" s="36">
        <v>0</v>
      </c>
      <c r="O16" s="36"/>
      <c r="P16" s="36">
        <f t="shared" si="13"/>
        <v>0</v>
      </c>
      <c r="Q16" s="36">
        <f t="shared" si="6"/>
        <v>0</v>
      </c>
      <c r="R16" s="36">
        <f t="shared" si="7"/>
        <v>0</v>
      </c>
      <c r="S16" s="36">
        <f t="shared" si="8"/>
        <v>487108.39999999991</v>
      </c>
      <c r="U16" s="17">
        <f t="shared" si="10"/>
        <v>-1.7315080000000001E-3</v>
      </c>
    </row>
    <row r="17" spans="1:21" x14ac:dyDescent="0.25">
      <c r="A17" s="40">
        <f t="shared" si="9"/>
        <v>14</v>
      </c>
      <c r="B17" s="41">
        <v>43184</v>
      </c>
      <c r="C17" s="40" t="s">
        <v>5</v>
      </c>
      <c r="D17" s="40" t="s">
        <v>5</v>
      </c>
      <c r="E17" s="40" t="s">
        <v>5</v>
      </c>
      <c r="F17" s="42">
        <f t="shared" si="0"/>
        <v>487108.39999999991</v>
      </c>
      <c r="G17" s="43">
        <f t="shared" si="1"/>
        <v>0.11</v>
      </c>
      <c r="H17" s="35">
        <f t="shared" si="2"/>
        <v>28</v>
      </c>
      <c r="I17" s="36">
        <f t="shared" si="11"/>
        <v>4110.3924383550129</v>
      </c>
      <c r="J17" s="36">
        <f t="shared" si="3"/>
        <v>4110.3900000000003</v>
      </c>
      <c r="K17" s="36">
        <f t="shared" si="4"/>
        <v>4110.3900000000003</v>
      </c>
      <c r="L17" s="36">
        <f t="shared" si="5"/>
        <v>42623.6</v>
      </c>
      <c r="M17" s="36">
        <f t="shared" si="12"/>
        <v>46733.99</v>
      </c>
      <c r="N17" s="36">
        <v>0</v>
      </c>
      <c r="O17" s="36"/>
      <c r="P17" s="36">
        <f t="shared" si="13"/>
        <v>0</v>
      </c>
      <c r="Q17" s="36">
        <f t="shared" si="6"/>
        <v>0</v>
      </c>
      <c r="R17" s="36">
        <f t="shared" si="7"/>
        <v>0</v>
      </c>
      <c r="S17" s="36">
        <f t="shared" si="8"/>
        <v>444484.79999999993</v>
      </c>
      <c r="U17" s="17">
        <f t="shared" si="10"/>
        <v>2.4383550000000001E-3</v>
      </c>
    </row>
    <row r="18" spans="1:21" x14ac:dyDescent="0.25">
      <c r="A18" s="40">
        <f t="shared" si="9"/>
        <v>15</v>
      </c>
      <c r="B18" s="41">
        <v>43215</v>
      </c>
      <c r="C18" s="40" t="s">
        <v>5</v>
      </c>
      <c r="D18" s="40" t="s">
        <v>5</v>
      </c>
      <c r="E18" s="40" t="s">
        <v>5</v>
      </c>
      <c r="F18" s="42">
        <f t="shared" si="0"/>
        <v>444484.79999999993</v>
      </c>
      <c r="G18" s="43">
        <f t="shared" si="1"/>
        <v>0.11</v>
      </c>
      <c r="H18" s="35">
        <f t="shared" si="2"/>
        <v>31</v>
      </c>
      <c r="I18" s="36">
        <f t="shared" si="11"/>
        <v>4152.5864602728079</v>
      </c>
      <c r="J18" s="36">
        <f t="shared" si="3"/>
        <v>4152.59</v>
      </c>
      <c r="K18" s="36">
        <f t="shared" si="4"/>
        <v>4152.59</v>
      </c>
      <c r="L18" s="36">
        <f t="shared" si="5"/>
        <v>42581.399999999994</v>
      </c>
      <c r="M18" s="36">
        <f t="shared" si="12"/>
        <v>46733.99</v>
      </c>
      <c r="N18" s="36">
        <v>0</v>
      </c>
      <c r="O18" s="36"/>
      <c r="P18" s="36">
        <f t="shared" si="13"/>
        <v>0</v>
      </c>
      <c r="Q18" s="36">
        <f t="shared" si="6"/>
        <v>0</v>
      </c>
      <c r="R18" s="36">
        <f t="shared" si="7"/>
        <v>0</v>
      </c>
      <c r="S18" s="36">
        <f t="shared" si="8"/>
        <v>401903.39999999991</v>
      </c>
      <c r="U18" s="17">
        <f t="shared" si="10"/>
        <v>-3.5397269999999999E-3</v>
      </c>
    </row>
    <row r="19" spans="1:21" x14ac:dyDescent="0.25">
      <c r="A19" s="40">
        <f t="shared" si="9"/>
        <v>16</v>
      </c>
      <c r="B19" s="41">
        <v>43245</v>
      </c>
      <c r="C19" s="40" t="s">
        <v>5</v>
      </c>
      <c r="D19" s="40" t="s">
        <v>5</v>
      </c>
      <c r="E19" s="40" t="s">
        <v>5</v>
      </c>
      <c r="F19" s="42">
        <f t="shared" si="0"/>
        <v>401903.39999999991</v>
      </c>
      <c r="G19" s="43">
        <f t="shared" si="1"/>
        <v>0.11</v>
      </c>
      <c r="H19" s="35">
        <f t="shared" si="2"/>
        <v>30</v>
      </c>
      <c r="I19" s="36">
        <f t="shared" si="11"/>
        <v>3633.6436383551913</v>
      </c>
      <c r="J19" s="36">
        <f t="shared" si="3"/>
        <v>3633.64</v>
      </c>
      <c r="K19" s="36">
        <f t="shared" si="4"/>
        <v>3633.64</v>
      </c>
      <c r="L19" s="36">
        <f t="shared" si="5"/>
        <v>43100.35</v>
      </c>
      <c r="M19" s="36">
        <f t="shared" si="12"/>
        <v>46733.99</v>
      </c>
      <c r="N19" s="36">
        <v>0</v>
      </c>
      <c r="O19" s="36"/>
      <c r="P19" s="36">
        <f t="shared" si="13"/>
        <v>0</v>
      </c>
      <c r="Q19" s="36">
        <f t="shared" si="6"/>
        <v>0</v>
      </c>
      <c r="R19" s="36">
        <f t="shared" si="7"/>
        <v>0</v>
      </c>
      <c r="S19" s="36">
        <f t="shared" si="8"/>
        <v>358803.04999999993</v>
      </c>
      <c r="U19" s="17">
        <f t="shared" si="10"/>
        <v>3.6383549999999998E-3</v>
      </c>
    </row>
    <row r="20" spans="1:21" x14ac:dyDescent="0.25">
      <c r="A20" s="40">
        <f t="shared" si="9"/>
        <v>17</v>
      </c>
      <c r="B20" s="41">
        <v>43276</v>
      </c>
      <c r="C20" s="40" t="s">
        <v>5</v>
      </c>
      <c r="D20" s="40" t="s">
        <v>5</v>
      </c>
      <c r="E20" s="40" t="s">
        <v>5</v>
      </c>
      <c r="F20" s="42">
        <f t="shared" si="0"/>
        <v>358803.04999999993</v>
      </c>
      <c r="G20" s="43">
        <f t="shared" si="1"/>
        <v>0.11</v>
      </c>
      <c r="H20" s="35">
        <f t="shared" si="2"/>
        <v>31</v>
      </c>
      <c r="I20" s="36">
        <f t="shared" si="11"/>
        <v>3352.1088452043145</v>
      </c>
      <c r="J20" s="36">
        <f t="shared" si="3"/>
        <v>3352.11</v>
      </c>
      <c r="K20" s="36">
        <f t="shared" si="4"/>
        <v>3352.11</v>
      </c>
      <c r="L20" s="36">
        <f t="shared" si="5"/>
        <v>43381.88</v>
      </c>
      <c r="M20" s="36">
        <f t="shared" si="12"/>
        <v>46733.99</v>
      </c>
      <c r="N20" s="36">
        <v>0</v>
      </c>
      <c r="O20" s="36"/>
      <c r="P20" s="36">
        <f t="shared" si="13"/>
        <v>0</v>
      </c>
      <c r="Q20" s="36">
        <f t="shared" si="6"/>
        <v>0</v>
      </c>
      <c r="R20" s="36">
        <f t="shared" si="7"/>
        <v>0</v>
      </c>
      <c r="S20" s="36">
        <f t="shared" si="8"/>
        <v>315421.16999999993</v>
      </c>
      <c r="U20" s="17">
        <f t="shared" si="10"/>
        <v>-1.154796E-3</v>
      </c>
    </row>
    <row r="21" spans="1:21" x14ac:dyDescent="0.25">
      <c r="A21" s="40">
        <f t="shared" si="9"/>
        <v>18</v>
      </c>
      <c r="B21" s="41">
        <v>43306</v>
      </c>
      <c r="C21" s="40" t="s">
        <v>5</v>
      </c>
      <c r="D21" s="40" t="s">
        <v>5</v>
      </c>
      <c r="E21" s="40" t="s">
        <v>5</v>
      </c>
      <c r="F21" s="42">
        <f t="shared" si="0"/>
        <v>315421.16999999993</v>
      </c>
      <c r="G21" s="43">
        <f t="shared" si="1"/>
        <v>0.11</v>
      </c>
      <c r="H21" s="35">
        <f t="shared" si="2"/>
        <v>30</v>
      </c>
      <c r="I21" s="36">
        <f t="shared" si="11"/>
        <v>2851.7518890396159</v>
      </c>
      <c r="J21" s="36">
        <f t="shared" si="3"/>
        <v>2851.75</v>
      </c>
      <c r="K21" s="36">
        <f t="shared" si="4"/>
        <v>2851.75</v>
      </c>
      <c r="L21" s="36">
        <f t="shared" si="5"/>
        <v>43882.239999999998</v>
      </c>
      <c r="M21" s="36">
        <f t="shared" si="12"/>
        <v>46733.99</v>
      </c>
      <c r="N21" s="36">
        <v>0</v>
      </c>
      <c r="O21" s="36"/>
      <c r="P21" s="36">
        <f t="shared" si="13"/>
        <v>0</v>
      </c>
      <c r="Q21" s="36">
        <f t="shared" si="6"/>
        <v>0</v>
      </c>
      <c r="R21" s="36">
        <f t="shared" si="7"/>
        <v>0</v>
      </c>
      <c r="S21" s="36">
        <f t="shared" si="8"/>
        <v>271538.92999999993</v>
      </c>
      <c r="U21" s="17">
        <f t="shared" si="10"/>
        <v>1.88904E-3</v>
      </c>
    </row>
    <row r="22" spans="1:21" x14ac:dyDescent="0.25">
      <c r="A22" s="40">
        <f t="shared" si="9"/>
        <v>19</v>
      </c>
      <c r="B22" s="41">
        <v>43337</v>
      </c>
      <c r="C22" s="40" t="s">
        <v>5</v>
      </c>
      <c r="D22" s="40" t="s">
        <v>5</v>
      </c>
      <c r="E22" s="40" t="s">
        <v>5</v>
      </c>
      <c r="F22" s="42">
        <f t="shared" si="0"/>
        <v>271538.92999999993</v>
      </c>
      <c r="G22" s="43">
        <f t="shared" si="1"/>
        <v>0.11</v>
      </c>
      <c r="H22" s="35">
        <f t="shared" si="2"/>
        <v>31</v>
      </c>
      <c r="I22" s="36">
        <f t="shared" si="11"/>
        <v>2536.8450432865748</v>
      </c>
      <c r="J22" s="36">
        <f t="shared" si="3"/>
        <v>2536.85</v>
      </c>
      <c r="K22" s="36">
        <f t="shared" si="4"/>
        <v>2536.85</v>
      </c>
      <c r="L22" s="36">
        <f t="shared" si="5"/>
        <v>44197.14</v>
      </c>
      <c r="M22" s="36">
        <f t="shared" si="12"/>
        <v>46733.99</v>
      </c>
      <c r="N22" s="36">
        <v>0</v>
      </c>
      <c r="O22" s="36"/>
      <c r="P22" s="36">
        <f t="shared" si="13"/>
        <v>0</v>
      </c>
      <c r="Q22" s="36">
        <f t="shared" si="6"/>
        <v>0</v>
      </c>
      <c r="R22" s="36">
        <f t="shared" si="7"/>
        <v>0</v>
      </c>
      <c r="S22" s="36">
        <f t="shared" si="8"/>
        <v>227341.78999999992</v>
      </c>
      <c r="U22" s="17">
        <f t="shared" si="10"/>
        <v>-4.9567129999999997E-3</v>
      </c>
    </row>
    <row r="23" spans="1:21" x14ac:dyDescent="0.25">
      <c r="A23" s="40">
        <f t="shared" si="9"/>
        <v>20</v>
      </c>
      <c r="B23" s="41">
        <v>43368</v>
      </c>
      <c r="C23" s="40" t="s">
        <v>5</v>
      </c>
      <c r="D23" s="40" t="s">
        <v>5</v>
      </c>
      <c r="E23" s="40" t="s">
        <v>5</v>
      </c>
      <c r="F23" s="42">
        <f t="shared" si="0"/>
        <v>227341.78999999992</v>
      </c>
      <c r="G23" s="43">
        <f t="shared" si="1"/>
        <v>0.11</v>
      </c>
      <c r="H23" s="35">
        <f t="shared" si="2"/>
        <v>31</v>
      </c>
      <c r="I23" s="36">
        <f t="shared" si="11"/>
        <v>2123.9279306842595</v>
      </c>
      <c r="J23" s="36">
        <f t="shared" si="3"/>
        <v>2123.9299999999998</v>
      </c>
      <c r="K23" s="36">
        <f t="shared" si="4"/>
        <v>2123.9299999999998</v>
      </c>
      <c r="L23" s="36">
        <f t="shared" si="5"/>
        <v>44610.06</v>
      </c>
      <c r="M23" s="36">
        <f t="shared" si="12"/>
        <v>46733.99</v>
      </c>
      <c r="N23" s="36">
        <v>0</v>
      </c>
      <c r="O23" s="36"/>
      <c r="P23" s="36">
        <f t="shared" si="13"/>
        <v>0</v>
      </c>
      <c r="Q23" s="36">
        <f t="shared" si="6"/>
        <v>0</v>
      </c>
      <c r="R23" s="36">
        <f t="shared" si="7"/>
        <v>0</v>
      </c>
      <c r="S23" s="36">
        <f t="shared" si="8"/>
        <v>182731.72999999992</v>
      </c>
      <c r="U23" s="17">
        <f t="shared" si="10"/>
        <v>-2.0693159999999999E-3</v>
      </c>
    </row>
    <row r="24" spans="1:21" x14ac:dyDescent="0.25">
      <c r="A24" s="40">
        <f t="shared" si="9"/>
        <v>21</v>
      </c>
      <c r="B24" s="41">
        <v>43398</v>
      </c>
      <c r="C24" s="40" t="s">
        <v>5</v>
      </c>
      <c r="D24" s="40" t="s">
        <v>5</v>
      </c>
      <c r="E24" s="40" t="s">
        <v>5</v>
      </c>
      <c r="F24" s="42">
        <f t="shared" si="0"/>
        <v>182731.72999999992</v>
      </c>
      <c r="G24" s="43">
        <f t="shared" si="1"/>
        <v>0.11</v>
      </c>
      <c r="H24" s="35">
        <f t="shared" si="2"/>
        <v>30</v>
      </c>
      <c r="I24" s="36">
        <f t="shared" si="11"/>
        <v>1652.0930238346841</v>
      </c>
      <c r="J24" s="36">
        <f t="shared" si="3"/>
        <v>1652.09</v>
      </c>
      <c r="K24" s="36">
        <f t="shared" si="4"/>
        <v>1652.09</v>
      </c>
      <c r="L24" s="36">
        <f t="shared" si="5"/>
        <v>45081.9</v>
      </c>
      <c r="M24" s="36">
        <f t="shared" si="12"/>
        <v>46733.99</v>
      </c>
      <c r="N24" s="36">
        <v>0</v>
      </c>
      <c r="O24" s="36"/>
      <c r="P24" s="36">
        <f t="shared" si="13"/>
        <v>0</v>
      </c>
      <c r="Q24" s="36">
        <f t="shared" si="6"/>
        <v>0</v>
      </c>
      <c r="R24" s="36">
        <f t="shared" si="7"/>
        <v>0</v>
      </c>
      <c r="S24" s="36">
        <f t="shared" si="8"/>
        <v>137649.82999999993</v>
      </c>
      <c r="U24" s="17">
        <f t="shared" si="10"/>
        <v>3.0238349999999999E-3</v>
      </c>
    </row>
    <row r="25" spans="1:21" x14ac:dyDescent="0.25">
      <c r="A25" s="40">
        <f t="shared" si="9"/>
        <v>22</v>
      </c>
      <c r="B25" s="41">
        <v>43429</v>
      </c>
      <c r="C25" s="40" t="s">
        <v>5</v>
      </c>
      <c r="D25" s="40" t="s">
        <v>5</v>
      </c>
      <c r="E25" s="40" t="s">
        <v>5</v>
      </c>
      <c r="F25" s="42">
        <f t="shared" si="0"/>
        <v>137649.82999999993</v>
      </c>
      <c r="G25" s="43">
        <f t="shared" si="1"/>
        <v>0.11</v>
      </c>
      <c r="H25" s="35">
        <f t="shared" si="2"/>
        <v>31</v>
      </c>
      <c r="I25" s="36">
        <f t="shared" si="11"/>
        <v>1285.9918465747255</v>
      </c>
      <c r="J25" s="36">
        <f t="shared" si="3"/>
        <v>1285.99</v>
      </c>
      <c r="K25" s="36">
        <f t="shared" si="4"/>
        <v>1285.99</v>
      </c>
      <c r="L25" s="36">
        <f t="shared" si="5"/>
        <v>45448</v>
      </c>
      <c r="M25" s="36">
        <f t="shared" si="12"/>
        <v>46733.99</v>
      </c>
      <c r="N25" s="36">
        <v>0</v>
      </c>
      <c r="O25" s="36"/>
      <c r="P25" s="36">
        <f t="shared" si="13"/>
        <v>0</v>
      </c>
      <c r="Q25" s="36">
        <f t="shared" si="6"/>
        <v>0</v>
      </c>
      <c r="R25" s="36">
        <f t="shared" si="7"/>
        <v>0</v>
      </c>
      <c r="S25" s="36">
        <f t="shared" si="8"/>
        <v>92201.829999999929</v>
      </c>
      <c r="U25" s="17">
        <f t="shared" si="10"/>
        <v>1.846575E-3</v>
      </c>
    </row>
    <row r="26" spans="1:21" x14ac:dyDescent="0.25">
      <c r="A26" s="40">
        <f t="shared" si="9"/>
        <v>23</v>
      </c>
      <c r="B26" s="41">
        <v>43459</v>
      </c>
      <c r="C26" s="40" t="s">
        <v>5</v>
      </c>
      <c r="D26" s="40" t="s">
        <v>5</v>
      </c>
      <c r="E26" s="40" t="s">
        <v>5</v>
      </c>
      <c r="F26" s="42">
        <f t="shared" si="0"/>
        <v>92201.829999999929</v>
      </c>
      <c r="G26" s="43">
        <f t="shared" si="1"/>
        <v>0.11</v>
      </c>
      <c r="H26" s="35">
        <f t="shared" si="2"/>
        <v>30</v>
      </c>
      <c r="I26" s="36">
        <f t="shared" si="11"/>
        <v>833.6074328763691</v>
      </c>
      <c r="J26" s="36">
        <f t="shared" si="3"/>
        <v>833.61</v>
      </c>
      <c r="K26" s="36">
        <f t="shared" si="4"/>
        <v>833.61</v>
      </c>
      <c r="L26" s="36">
        <f t="shared" si="5"/>
        <v>45900.38</v>
      </c>
      <c r="M26" s="36">
        <f t="shared" si="12"/>
        <v>46733.99</v>
      </c>
      <c r="N26" s="36">
        <v>0</v>
      </c>
      <c r="O26" s="36"/>
      <c r="P26" s="36">
        <f t="shared" si="13"/>
        <v>0</v>
      </c>
      <c r="Q26" s="36">
        <f t="shared" si="6"/>
        <v>0</v>
      </c>
      <c r="R26" s="36">
        <f t="shared" si="7"/>
        <v>0</v>
      </c>
      <c r="S26" s="36">
        <f t="shared" si="8"/>
        <v>46301.449999999932</v>
      </c>
      <c r="U26" s="17">
        <f t="shared" si="10"/>
        <v>-2.5671240000000001E-3</v>
      </c>
    </row>
    <row r="27" spans="1:21" x14ac:dyDescent="0.25">
      <c r="A27" s="40">
        <f t="shared" si="9"/>
        <v>24</v>
      </c>
      <c r="B27" s="41">
        <v>43490</v>
      </c>
      <c r="C27" s="40" t="s">
        <v>5</v>
      </c>
      <c r="D27" s="40" t="s">
        <v>5</v>
      </c>
      <c r="E27" s="40" t="s">
        <v>5</v>
      </c>
      <c r="F27" s="42">
        <f t="shared" si="0"/>
        <v>46301.449999999932</v>
      </c>
      <c r="G27" s="43">
        <f t="shared" si="1"/>
        <v>0.11</v>
      </c>
      <c r="H27" s="35">
        <f t="shared" si="2"/>
        <v>31</v>
      </c>
      <c r="I27" s="36">
        <f t="shared" si="11"/>
        <v>432.5671438349035</v>
      </c>
      <c r="J27" s="36">
        <f t="shared" si="3"/>
        <v>432.57</v>
      </c>
      <c r="K27" s="36">
        <f>J27+Q26-R26</f>
        <v>432.57</v>
      </c>
      <c r="L27" s="36">
        <f>S26</f>
        <v>46301.449999999932</v>
      </c>
      <c r="M27" s="36">
        <f>L27+K27</f>
        <v>46734.019999999931</v>
      </c>
      <c r="N27" s="36">
        <v>0</v>
      </c>
      <c r="O27" s="36"/>
      <c r="P27" s="36">
        <f t="shared" si="13"/>
        <v>0</v>
      </c>
      <c r="Q27" s="36">
        <f t="shared" si="6"/>
        <v>0</v>
      </c>
      <c r="R27" s="36">
        <f t="shared" si="7"/>
        <v>0</v>
      </c>
      <c r="S27" s="36">
        <f t="shared" si="8"/>
        <v>0</v>
      </c>
      <c r="U27" s="17">
        <f t="shared" si="10"/>
        <v>-2.8561649999999999E-3</v>
      </c>
    </row>
    <row r="28" spans="1:21" x14ac:dyDescent="0.25">
      <c r="A28" s="14"/>
      <c r="B28" s="14"/>
      <c r="C28" s="14"/>
      <c r="D28" s="14"/>
      <c r="E28" s="14"/>
      <c r="F28" s="14"/>
      <c r="G28" s="14"/>
      <c r="H28" s="14"/>
      <c r="I28" s="15">
        <f>SUM(I3:I27)</f>
        <v>120382.50651860962</v>
      </c>
      <c r="J28" s="15"/>
      <c r="K28" s="15">
        <f>SUM(K3:K27)</f>
        <v>120382.52000000002</v>
      </c>
      <c r="L28" s="15">
        <f>SUM(L3:L27)</f>
        <v>1000000</v>
      </c>
      <c r="M28" s="15">
        <f>SUM(M3:M27)</f>
        <v>1120382.52</v>
      </c>
      <c r="N28" s="14"/>
      <c r="O28" s="14"/>
      <c r="P28" s="15">
        <f>SUM(P3:P27)</f>
        <v>0</v>
      </c>
      <c r="Q28" s="14"/>
      <c r="R28" s="14"/>
      <c r="S28" s="14"/>
    </row>
    <row r="31" spans="1:21" x14ac:dyDescent="0.25">
      <c r="M31" s="5"/>
    </row>
  </sheetData>
  <dataValidations count="2">
    <dataValidation type="list" allowBlank="1" showInputMessage="1" showErrorMessage="1" sqref="R1">
      <formula1>"DD, PS, FI, ET, NI"</formula1>
    </dataValidation>
    <dataValidation type="list" allowBlank="1" showInputMessage="1" showErrorMessage="1" sqref="G1">
      <formula1>"PD,AD"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D1" workbookViewId="0">
      <pane ySplit="2" topLeftCell="A3" activePane="bottomLeft" state="frozen"/>
      <selection pane="bottomLeft" activeCell="N19" sqref="N19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4.28515625" style="1" bestFit="1" customWidth="1"/>
    <col min="4" max="4" width="7" style="1" bestFit="1" customWidth="1"/>
    <col min="5" max="5" width="4.42578125" style="1" bestFit="1" customWidth="1"/>
    <col min="6" max="6" width="13.7109375" style="1" bestFit="1" customWidth="1"/>
    <col min="7" max="7" width="7.140625" style="1" bestFit="1" customWidth="1"/>
    <col min="8" max="8" width="5.140625" style="1" bestFit="1" customWidth="1"/>
    <col min="9" max="9" width="18" style="1" bestFit="1" customWidth="1"/>
    <col min="10" max="10" width="16.140625" style="1" bestFit="1" customWidth="1"/>
    <col min="11" max="11" width="13.28515625" style="1" bestFit="1" customWidth="1"/>
    <col min="12" max="12" width="13.42578125" style="1" bestFit="1" customWidth="1"/>
    <col min="13" max="13" width="13.28515625" style="1" bestFit="1" customWidth="1"/>
    <col min="14" max="14" width="13.5703125" style="1" bestFit="1" customWidth="1"/>
    <col min="15" max="15" width="11" style="1" bestFit="1" customWidth="1"/>
    <col min="16" max="16" width="11" style="1" customWidth="1"/>
    <col min="17" max="17" width="11.140625" style="1" bestFit="1" customWidth="1"/>
    <col min="18" max="18" width="11" style="1" bestFit="1" customWidth="1"/>
    <col min="19" max="19" width="12.5703125" style="1" bestFit="1" customWidth="1"/>
    <col min="20" max="20" width="9.140625" style="1"/>
    <col min="21" max="21" width="10.7109375" style="1" bestFit="1" customWidth="1"/>
    <col min="22" max="16384" width="9.140625" style="1"/>
  </cols>
  <sheetData>
    <row r="1" spans="1:23" x14ac:dyDescent="0.25">
      <c r="F1" s="1" t="s">
        <v>19</v>
      </c>
      <c r="G1" s="16" t="s">
        <v>24</v>
      </c>
      <c r="I1" s="1" t="s">
        <v>17</v>
      </c>
      <c r="M1" s="3">
        <v>46322.9</v>
      </c>
      <c r="N1" s="5">
        <f>M1-M29</f>
        <v>0.10000000006402843</v>
      </c>
      <c r="O1" s="4">
        <f>46322.8-'24'!M29</f>
        <v>6.5483618527650833E-11</v>
      </c>
      <c r="P1" s="3" t="s">
        <v>20</v>
      </c>
      <c r="Q1" s="3">
        <v>10000</v>
      </c>
      <c r="R1" s="16" t="s">
        <v>21</v>
      </c>
      <c r="S1" s="4">
        <f>ROUND(IF(R1="FI",Q1,IF(R1="NI",Q1/5,IF(R1="ET",Q1/48,0))),2)</f>
        <v>0</v>
      </c>
    </row>
    <row r="2" spans="1:23" s="2" customFormat="1" x14ac:dyDescent="0.25">
      <c r="A2" s="6" t="s">
        <v>3</v>
      </c>
      <c r="B2" s="7" t="s">
        <v>0</v>
      </c>
      <c r="C2" s="7" t="s">
        <v>6</v>
      </c>
      <c r="D2" s="7" t="s">
        <v>12</v>
      </c>
      <c r="E2" s="7" t="s">
        <v>7</v>
      </c>
      <c r="F2" s="7" t="s">
        <v>13</v>
      </c>
      <c r="G2" s="7" t="s">
        <v>2</v>
      </c>
      <c r="H2" s="7" t="s">
        <v>1</v>
      </c>
      <c r="I2" s="7" t="s">
        <v>14</v>
      </c>
      <c r="J2" s="7" t="s">
        <v>25</v>
      </c>
      <c r="K2" s="7" t="s">
        <v>15</v>
      </c>
      <c r="L2" s="7" t="s">
        <v>10</v>
      </c>
      <c r="M2" s="7" t="s">
        <v>9</v>
      </c>
      <c r="N2" s="7" t="s">
        <v>8</v>
      </c>
      <c r="O2" s="7" t="s">
        <v>18</v>
      </c>
      <c r="P2" s="7" t="s">
        <v>22</v>
      </c>
      <c r="Q2" s="7" t="s">
        <v>16</v>
      </c>
      <c r="R2" s="7" t="s">
        <v>23</v>
      </c>
      <c r="S2" s="7" t="s">
        <v>4</v>
      </c>
      <c r="U2" s="2" t="s">
        <v>26</v>
      </c>
    </row>
    <row r="3" spans="1:23" x14ac:dyDescent="0.25">
      <c r="A3" s="8">
        <v>0</v>
      </c>
      <c r="B3" s="9">
        <v>42745</v>
      </c>
      <c r="C3" s="8" t="s">
        <v>11</v>
      </c>
      <c r="D3" s="8" t="s">
        <v>11</v>
      </c>
      <c r="E3" s="8" t="s">
        <v>11</v>
      </c>
      <c r="F3" s="10">
        <v>0</v>
      </c>
      <c r="G3" s="11">
        <v>0.1</v>
      </c>
      <c r="H3" s="12">
        <v>0</v>
      </c>
      <c r="I3" s="13">
        <v>0</v>
      </c>
      <c r="J3" s="13"/>
      <c r="K3" s="13">
        <v>0</v>
      </c>
      <c r="L3" s="13">
        <v>0</v>
      </c>
      <c r="M3" s="13">
        <f>IF(E3&lt;&gt;"Y",0,IF(A3=24,(F3+K3),#REF!))</f>
        <v>0</v>
      </c>
      <c r="N3" s="13">
        <v>1100000</v>
      </c>
      <c r="O3" s="13">
        <v>100000</v>
      </c>
      <c r="P3" s="13">
        <v>0</v>
      </c>
      <c r="Q3" s="13">
        <v>0</v>
      </c>
      <c r="R3" s="13">
        <f>IF(C3="Y",Q3,0)</f>
        <v>0</v>
      </c>
      <c r="S3" s="13">
        <f>IF(R1="PS",N3-O3+Q1,N3-O3)</f>
        <v>1000000</v>
      </c>
    </row>
    <row r="4" spans="1:23" x14ac:dyDescent="0.25">
      <c r="A4" s="19">
        <v>1</v>
      </c>
      <c r="B4" s="20">
        <v>42791</v>
      </c>
      <c r="C4" s="19" t="s">
        <v>5</v>
      </c>
      <c r="D4" s="19" t="s">
        <v>5</v>
      </c>
      <c r="E4" s="19" t="s">
        <v>5</v>
      </c>
      <c r="F4" s="21">
        <f t="shared" ref="F4:F29" si="0">S3</f>
        <v>1000000</v>
      </c>
      <c r="G4" s="22">
        <f t="shared" ref="G4:G29" si="1">G3</f>
        <v>0.1</v>
      </c>
      <c r="H4" s="23">
        <f t="shared" ref="H4:H29" si="2">IF($G$1="PD",(360*(YEAR(B4)-YEAR(B3)))+(30*(MONTH(B4)-MONTH(B3)))+(DAY(B4)-DAY(B3)),B4-B3)</f>
        <v>46</v>
      </c>
      <c r="I4" s="18">
        <f>(F4*G3*H4/365)+U3</f>
        <v>12602.739726027397</v>
      </c>
      <c r="J4" s="18">
        <f t="shared" ref="J4:J29" si="3">ROUND(I4,2)</f>
        <v>12602.74</v>
      </c>
      <c r="K4" s="18">
        <f t="shared" ref="K4:K28" si="4">IF(M4&gt;(J4+Q3-R3),(J4+Q3-R3),M4)</f>
        <v>12602.74</v>
      </c>
      <c r="L4" s="18">
        <f t="shared" ref="L4:L28" si="5">M4-K4</f>
        <v>33720.160000000003</v>
      </c>
      <c r="M4" s="18">
        <f>M1</f>
        <v>46322.9</v>
      </c>
      <c r="N4" s="18">
        <v>0</v>
      </c>
      <c r="O4" s="18"/>
      <c r="P4" s="18">
        <f t="shared" ref="P4:P10" si="6">IF(OR($R$1="NI",$R$1="ET"),$S$1,0)</f>
        <v>0</v>
      </c>
      <c r="Q4" s="18">
        <f t="shared" ref="Q4:Q29" si="7">Q3-R3+J4-K4</f>
        <v>0</v>
      </c>
      <c r="R4" s="18">
        <f t="shared" ref="R4:R29" si="8">IF(C4="Y",Q4,0)</f>
        <v>0</v>
      </c>
      <c r="S4" s="18">
        <f t="shared" ref="S4:S29" si="9">S3-L4+N4+R4-O4</f>
        <v>966279.84</v>
      </c>
      <c r="U4" s="17">
        <f>ROUND(I4-J4,9)</f>
        <v>-2.73973E-4</v>
      </c>
    </row>
    <row r="5" spans="1:23" x14ac:dyDescent="0.25">
      <c r="A5" s="19">
        <f t="shared" ref="A5:A29" si="10">A4+1</f>
        <v>2</v>
      </c>
      <c r="B5" s="20">
        <v>42819</v>
      </c>
      <c r="C5" s="19" t="s">
        <v>5</v>
      </c>
      <c r="D5" s="19" t="s">
        <v>5</v>
      </c>
      <c r="E5" s="19" t="s">
        <v>5</v>
      </c>
      <c r="F5" s="21">
        <f t="shared" si="0"/>
        <v>966279.84</v>
      </c>
      <c r="G5" s="22">
        <f t="shared" si="1"/>
        <v>0.1</v>
      </c>
      <c r="H5" s="23">
        <f t="shared" si="2"/>
        <v>28</v>
      </c>
      <c r="I5" s="18">
        <f t="shared" ref="I5:I10" si="11">(F5*G4*H5/365)+U4</f>
        <v>7412.5574027393295</v>
      </c>
      <c r="J5" s="18">
        <f t="shared" si="3"/>
        <v>7412.56</v>
      </c>
      <c r="K5" s="18">
        <f t="shared" si="4"/>
        <v>7412.56</v>
      </c>
      <c r="L5" s="18">
        <f t="shared" si="5"/>
        <v>38910.340000000004</v>
      </c>
      <c r="M5" s="18">
        <f>M1</f>
        <v>46322.9</v>
      </c>
      <c r="N5" s="18">
        <v>0</v>
      </c>
      <c r="O5" s="18"/>
      <c r="P5" s="18">
        <f t="shared" si="6"/>
        <v>0</v>
      </c>
      <c r="Q5" s="18">
        <f t="shared" si="7"/>
        <v>0</v>
      </c>
      <c r="R5" s="18">
        <f t="shared" si="8"/>
        <v>0</v>
      </c>
      <c r="S5" s="18">
        <f t="shared" si="9"/>
        <v>927369.5</v>
      </c>
      <c r="U5" s="17">
        <f t="shared" ref="U5:U29" si="12">ROUND(I5-J5,9)</f>
        <v>-2.597261E-3</v>
      </c>
    </row>
    <row r="6" spans="1:23" x14ac:dyDescent="0.25">
      <c r="A6" s="40"/>
      <c r="B6" s="41">
        <v>42835</v>
      </c>
      <c r="C6" s="40" t="s">
        <v>11</v>
      </c>
      <c r="D6" s="40" t="s">
        <v>11</v>
      </c>
      <c r="E6" s="40" t="s">
        <v>11</v>
      </c>
      <c r="F6" s="42">
        <f t="shared" si="0"/>
        <v>927369.5</v>
      </c>
      <c r="G6" s="43">
        <v>0.11</v>
      </c>
      <c r="H6" s="23">
        <f t="shared" si="2"/>
        <v>16</v>
      </c>
      <c r="I6" s="18">
        <f t="shared" si="11"/>
        <v>4065.1787726020143</v>
      </c>
      <c r="J6" s="18">
        <f t="shared" si="3"/>
        <v>4065.18</v>
      </c>
      <c r="K6" s="18">
        <f t="shared" si="4"/>
        <v>0</v>
      </c>
      <c r="L6" s="18">
        <f t="shared" si="5"/>
        <v>0</v>
      </c>
      <c r="M6" s="18">
        <v>0</v>
      </c>
      <c r="N6" s="18">
        <v>0</v>
      </c>
      <c r="O6" s="18"/>
      <c r="P6" s="18">
        <f t="shared" si="6"/>
        <v>0</v>
      </c>
      <c r="Q6" s="18">
        <f t="shared" si="7"/>
        <v>4065.18</v>
      </c>
      <c r="R6" s="18">
        <f t="shared" si="8"/>
        <v>0</v>
      </c>
      <c r="S6" s="18">
        <f t="shared" si="9"/>
        <v>927369.5</v>
      </c>
      <c r="U6" s="17">
        <f t="shared" si="12"/>
        <v>-1.227398E-3</v>
      </c>
    </row>
    <row r="7" spans="1:23" x14ac:dyDescent="0.25">
      <c r="A7" s="40"/>
      <c r="B7" s="41">
        <v>42845</v>
      </c>
      <c r="C7" s="40" t="s">
        <v>11</v>
      </c>
      <c r="D7" s="40" t="s">
        <v>11</v>
      </c>
      <c r="E7" s="40" t="s">
        <v>11</v>
      </c>
      <c r="F7" s="42">
        <f t="shared" ref="F7" si="13">S6</f>
        <v>927369.5</v>
      </c>
      <c r="G7" s="43">
        <v>0.1</v>
      </c>
      <c r="H7" s="23">
        <f t="shared" ref="H7" si="14">IF($G$1="PD",(360*(YEAR(B7)-YEAR(B6)))+(30*(MONTH(B7)-MONTH(B6)))+(DAY(B7)-DAY(B6)),B7-B6)</f>
        <v>10</v>
      </c>
      <c r="I7" s="18">
        <f t="shared" si="11"/>
        <v>2794.810964382822</v>
      </c>
      <c r="J7" s="18">
        <f t="shared" ref="J7" si="15">ROUND(I7,2)</f>
        <v>2794.81</v>
      </c>
      <c r="K7" s="18">
        <f t="shared" ref="K7" si="16">IF(M7&gt;(J7+Q6-R6),(J7+Q6-R6),M7)</f>
        <v>0</v>
      </c>
      <c r="L7" s="18">
        <f t="shared" ref="L7" si="17">M7-K7</f>
        <v>0</v>
      </c>
      <c r="M7" s="18">
        <v>0</v>
      </c>
      <c r="N7" s="18">
        <v>0</v>
      </c>
      <c r="O7" s="18"/>
      <c r="P7" s="18">
        <f t="shared" si="6"/>
        <v>0</v>
      </c>
      <c r="Q7" s="18">
        <f t="shared" si="7"/>
        <v>6859.99</v>
      </c>
      <c r="R7" s="18">
        <f t="shared" ref="R7" si="18">IF(C7="Y",Q7,0)</f>
        <v>0</v>
      </c>
      <c r="S7" s="18">
        <f t="shared" ref="S7" si="19">S6-L7+N7+R7-O7</f>
        <v>927369.5</v>
      </c>
      <c r="U7" s="17"/>
    </row>
    <row r="8" spans="1:23" x14ac:dyDescent="0.25">
      <c r="A8" s="44">
        <f>A5+1</f>
        <v>3</v>
      </c>
      <c r="B8" s="45">
        <v>42850</v>
      </c>
      <c r="C8" s="44" t="s">
        <v>5</v>
      </c>
      <c r="D8" s="44" t="s">
        <v>5</v>
      </c>
      <c r="E8" s="44" t="s">
        <v>5</v>
      </c>
      <c r="F8" s="46">
        <f>S5</f>
        <v>927369.5</v>
      </c>
      <c r="G8" s="47">
        <f>G5</f>
        <v>0.1</v>
      </c>
      <c r="H8" s="35">
        <f t="shared" si="2"/>
        <v>5</v>
      </c>
      <c r="I8" s="36">
        <f t="shared" si="11"/>
        <v>1270.3691780821919</v>
      </c>
      <c r="J8" s="36">
        <f t="shared" si="3"/>
        <v>1270.3699999999999</v>
      </c>
      <c r="K8" s="36">
        <f>IF(M8&gt;(J8+Q7-R7),(J8+Q7-R7),M8)</f>
        <v>8130.36</v>
      </c>
      <c r="L8" s="36">
        <f t="shared" si="5"/>
        <v>38446.61</v>
      </c>
      <c r="M8" s="36">
        <v>46576.97</v>
      </c>
      <c r="N8" s="36">
        <v>0</v>
      </c>
      <c r="O8" s="36"/>
      <c r="P8" s="36">
        <f t="shared" si="6"/>
        <v>0</v>
      </c>
      <c r="Q8" s="36">
        <f>Q7-R7+J8-K8</f>
        <v>0</v>
      </c>
      <c r="R8" s="36">
        <f>IF(C8="Y",Q8,0)</f>
        <v>0</v>
      </c>
      <c r="S8" s="36">
        <f>S6-L8+N8+R8-O8</f>
        <v>888922.89</v>
      </c>
      <c r="U8" s="17">
        <f t="shared" si="12"/>
        <v>-8.2191800000000004E-4</v>
      </c>
      <c r="V8" s="1">
        <v>888922.89</v>
      </c>
      <c r="W8" s="4">
        <f>S8-V8</f>
        <v>0</v>
      </c>
    </row>
    <row r="9" spans="1:23" x14ac:dyDescent="0.25">
      <c r="A9" s="44">
        <f t="shared" si="10"/>
        <v>4</v>
      </c>
      <c r="B9" s="45">
        <v>42880</v>
      </c>
      <c r="C9" s="44" t="s">
        <v>5</v>
      </c>
      <c r="D9" s="44" t="s">
        <v>5</v>
      </c>
      <c r="E9" s="44" t="s">
        <v>5</v>
      </c>
      <c r="F9" s="46">
        <f t="shared" si="0"/>
        <v>888922.89</v>
      </c>
      <c r="G9" s="47">
        <f t="shared" si="1"/>
        <v>0.1</v>
      </c>
      <c r="H9" s="23">
        <f t="shared" si="2"/>
        <v>30</v>
      </c>
      <c r="I9" s="18">
        <f t="shared" si="11"/>
        <v>7306.2147123285749</v>
      </c>
      <c r="J9" s="18">
        <f t="shared" si="3"/>
        <v>7306.21</v>
      </c>
      <c r="K9" s="18">
        <f t="shared" si="4"/>
        <v>7306.21</v>
      </c>
      <c r="L9" s="18">
        <f t="shared" si="5"/>
        <v>39016.69</v>
      </c>
      <c r="M9" s="18">
        <f>M5</f>
        <v>46322.9</v>
      </c>
      <c r="N9" s="18">
        <v>0</v>
      </c>
      <c r="O9" s="18"/>
      <c r="P9" s="18">
        <f t="shared" si="6"/>
        <v>0</v>
      </c>
      <c r="Q9" s="18">
        <f t="shared" si="7"/>
        <v>0</v>
      </c>
      <c r="R9" s="18">
        <f t="shared" si="8"/>
        <v>0</v>
      </c>
      <c r="S9" s="18">
        <f t="shared" si="9"/>
        <v>849906.2</v>
      </c>
      <c r="U9" s="17">
        <f t="shared" si="12"/>
        <v>4.7123290000000003E-3</v>
      </c>
    </row>
    <row r="10" spans="1:23" x14ac:dyDescent="0.25">
      <c r="A10" s="44">
        <f t="shared" si="10"/>
        <v>5</v>
      </c>
      <c r="B10" s="45">
        <v>42911</v>
      </c>
      <c r="C10" s="44" t="s">
        <v>5</v>
      </c>
      <c r="D10" s="44" t="s">
        <v>5</v>
      </c>
      <c r="E10" s="44" t="s">
        <v>5</v>
      </c>
      <c r="F10" s="46">
        <f t="shared" si="0"/>
        <v>849906.2</v>
      </c>
      <c r="G10" s="47">
        <f t="shared" si="1"/>
        <v>0.1</v>
      </c>
      <c r="H10" s="23">
        <f t="shared" si="2"/>
        <v>31</v>
      </c>
      <c r="I10" s="18">
        <f t="shared" si="11"/>
        <v>7218.3861369865335</v>
      </c>
      <c r="J10" s="18">
        <f t="shared" si="3"/>
        <v>7218.39</v>
      </c>
      <c r="K10" s="18">
        <f t="shared" si="4"/>
        <v>7218.39</v>
      </c>
      <c r="L10" s="18">
        <f t="shared" si="5"/>
        <v>39104.51</v>
      </c>
      <c r="M10" s="18">
        <f>M9</f>
        <v>46322.9</v>
      </c>
      <c r="N10" s="18">
        <v>0</v>
      </c>
      <c r="O10" s="18"/>
      <c r="P10" s="18">
        <f t="shared" si="6"/>
        <v>0</v>
      </c>
      <c r="Q10" s="18">
        <f t="shared" si="7"/>
        <v>0</v>
      </c>
      <c r="R10" s="18">
        <f t="shared" si="8"/>
        <v>0</v>
      </c>
      <c r="S10" s="18">
        <f t="shared" si="9"/>
        <v>810801.69</v>
      </c>
      <c r="U10" s="17">
        <f t="shared" si="12"/>
        <v>-3.8630130000000002E-3</v>
      </c>
    </row>
    <row r="11" spans="1:23" x14ac:dyDescent="0.25">
      <c r="A11" s="19">
        <f t="shared" si="10"/>
        <v>6</v>
      </c>
      <c r="B11" s="20">
        <v>42941</v>
      </c>
      <c r="C11" s="19" t="s">
        <v>5</v>
      </c>
      <c r="D11" s="19" t="s">
        <v>5</v>
      </c>
      <c r="E11" s="19" t="s">
        <v>5</v>
      </c>
      <c r="F11" s="21">
        <f t="shared" si="0"/>
        <v>810801.69</v>
      </c>
      <c r="G11" s="22">
        <f>G5</f>
        <v>0.1</v>
      </c>
      <c r="H11" s="23">
        <f t="shared" si="2"/>
        <v>30</v>
      </c>
      <c r="I11" s="18">
        <f t="shared" ref="I11:I29" si="20">(F11*G10*H11/365)+U10</f>
        <v>6664.119616439054</v>
      </c>
      <c r="J11" s="18">
        <f t="shared" si="3"/>
        <v>6664.12</v>
      </c>
      <c r="K11" s="18">
        <f t="shared" si="4"/>
        <v>6664.12</v>
      </c>
      <c r="L11" s="18">
        <f t="shared" si="5"/>
        <v>39658.78</v>
      </c>
      <c r="M11" s="18">
        <f t="shared" ref="M11:M28" si="21">M10</f>
        <v>46322.9</v>
      </c>
      <c r="N11" s="18">
        <v>0</v>
      </c>
      <c r="O11" s="18"/>
      <c r="P11" s="18">
        <f t="shared" ref="P11:P29" si="22">IF($R$1="ET",$S$1,0)</f>
        <v>0</v>
      </c>
      <c r="Q11" s="18">
        <f t="shared" si="7"/>
        <v>0</v>
      </c>
      <c r="R11" s="18">
        <f t="shared" si="8"/>
        <v>0</v>
      </c>
      <c r="S11" s="18">
        <f t="shared" si="9"/>
        <v>771142.90999999992</v>
      </c>
      <c r="U11" s="17">
        <f t="shared" si="12"/>
        <v>-3.8356099999999998E-4</v>
      </c>
    </row>
    <row r="12" spans="1:23" x14ac:dyDescent="0.25">
      <c r="A12" s="19">
        <f t="shared" si="10"/>
        <v>7</v>
      </c>
      <c r="B12" s="20">
        <v>42972</v>
      </c>
      <c r="C12" s="19" t="s">
        <v>5</v>
      </c>
      <c r="D12" s="19" t="s">
        <v>5</v>
      </c>
      <c r="E12" s="19" t="s">
        <v>5</v>
      </c>
      <c r="F12" s="21">
        <f t="shared" si="0"/>
        <v>771142.90999999992</v>
      </c>
      <c r="G12" s="22">
        <f t="shared" si="1"/>
        <v>0.1</v>
      </c>
      <c r="H12" s="23">
        <f t="shared" si="2"/>
        <v>31</v>
      </c>
      <c r="I12" s="18">
        <f t="shared" si="20"/>
        <v>6549.4325506855748</v>
      </c>
      <c r="J12" s="18">
        <f t="shared" si="3"/>
        <v>6549.43</v>
      </c>
      <c r="K12" s="18">
        <f t="shared" si="4"/>
        <v>6549.43</v>
      </c>
      <c r="L12" s="18">
        <f t="shared" si="5"/>
        <v>39773.47</v>
      </c>
      <c r="M12" s="18">
        <f>M5</f>
        <v>46322.9</v>
      </c>
      <c r="N12" s="18">
        <v>0</v>
      </c>
      <c r="O12" s="18"/>
      <c r="P12" s="18">
        <f t="shared" si="22"/>
        <v>0</v>
      </c>
      <c r="Q12" s="18">
        <f t="shared" si="7"/>
        <v>0</v>
      </c>
      <c r="R12" s="18">
        <f t="shared" si="8"/>
        <v>0</v>
      </c>
      <c r="S12" s="18">
        <f t="shared" si="9"/>
        <v>731369.44</v>
      </c>
      <c r="U12" s="17">
        <f t="shared" si="12"/>
        <v>2.5506859999999999E-3</v>
      </c>
    </row>
    <row r="13" spans="1:23" x14ac:dyDescent="0.25">
      <c r="A13" s="19">
        <f t="shared" si="10"/>
        <v>8</v>
      </c>
      <c r="B13" s="20">
        <v>43003</v>
      </c>
      <c r="C13" s="19" t="s">
        <v>5</v>
      </c>
      <c r="D13" s="19" t="s">
        <v>5</v>
      </c>
      <c r="E13" s="19" t="s">
        <v>5</v>
      </c>
      <c r="F13" s="21">
        <f t="shared" si="0"/>
        <v>731369.44</v>
      </c>
      <c r="G13" s="22">
        <f t="shared" si="1"/>
        <v>0.1</v>
      </c>
      <c r="H13" s="23">
        <f t="shared" si="2"/>
        <v>31</v>
      </c>
      <c r="I13" s="18">
        <f t="shared" si="20"/>
        <v>6211.6334109599729</v>
      </c>
      <c r="J13" s="18">
        <f t="shared" si="3"/>
        <v>6211.63</v>
      </c>
      <c r="K13" s="18">
        <f t="shared" si="4"/>
        <v>6211.63</v>
      </c>
      <c r="L13" s="18">
        <f t="shared" si="5"/>
        <v>40111.270000000004</v>
      </c>
      <c r="M13" s="18">
        <f t="shared" si="21"/>
        <v>46322.9</v>
      </c>
      <c r="N13" s="18">
        <v>0</v>
      </c>
      <c r="O13" s="18"/>
      <c r="P13" s="18">
        <f t="shared" si="22"/>
        <v>0</v>
      </c>
      <c r="Q13" s="18">
        <f t="shared" si="7"/>
        <v>0</v>
      </c>
      <c r="R13" s="18">
        <f t="shared" si="8"/>
        <v>0</v>
      </c>
      <c r="S13" s="18">
        <f t="shared" si="9"/>
        <v>691258.16999999993</v>
      </c>
      <c r="U13" s="17">
        <f t="shared" si="12"/>
        <v>3.4109600000000002E-3</v>
      </c>
    </row>
    <row r="14" spans="1:23" x14ac:dyDescent="0.25">
      <c r="A14" s="19">
        <f t="shared" si="10"/>
        <v>9</v>
      </c>
      <c r="B14" s="20">
        <v>43033</v>
      </c>
      <c r="C14" s="19" t="s">
        <v>5</v>
      </c>
      <c r="D14" s="19" t="s">
        <v>5</v>
      </c>
      <c r="E14" s="19" t="s">
        <v>5</v>
      </c>
      <c r="F14" s="21">
        <f t="shared" si="0"/>
        <v>691258.16999999993</v>
      </c>
      <c r="G14" s="22">
        <f t="shared" si="1"/>
        <v>0.1</v>
      </c>
      <c r="H14" s="23">
        <f t="shared" si="2"/>
        <v>30</v>
      </c>
      <c r="I14" s="18">
        <f t="shared" si="20"/>
        <v>5681.5774109599997</v>
      </c>
      <c r="J14" s="18">
        <f t="shared" si="3"/>
        <v>5681.58</v>
      </c>
      <c r="K14" s="18">
        <f t="shared" si="4"/>
        <v>5681.58</v>
      </c>
      <c r="L14" s="18">
        <f t="shared" si="5"/>
        <v>40641.32</v>
      </c>
      <c r="M14" s="18">
        <f t="shared" si="21"/>
        <v>46322.9</v>
      </c>
      <c r="N14" s="18">
        <v>0</v>
      </c>
      <c r="O14" s="18"/>
      <c r="P14" s="18">
        <f t="shared" si="22"/>
        <v>0</v>
      </c>
      <c r="Q14" s="18">
        <f t="shared" si="7"/>
        <v>0</v>
      </c>
      <c r="R14" s="18">
        <f t="shared" si="8"/>
        <v>0</v>
      </c>
      <c r="S14" s="18">
        <f t="shared" si="9"/>
        <v>650616.85</v>
      </c>
      <c r="U14" s="17">
        <f t="shared" si="12"/>
        <v>-2.5890399999999999E-3</v>
      </c>
    </row>
    <row r="15" spans="1:23" x14ac:dyDescent="0.25">
      <c r="A15" s="19">
        <f t="shared" si="10"/>
        <v>10</v>
      </c>
      <c r="B15" s="20">
        <v>43064</v>
      </c>
      <c r="C15" s="19" t="s">
        <v>5</v>
      </c>
      <c r="D15" s="19" t="s">
        <v>5</v>
      </c>
      <c r="E15" s="19" t="s">
        <v>5</v>
      </c>
      <c r="F15" s="21">
        <f t="shared" si="0"/>
        <v>650616.85</v>
      </c>
      <c r="G15" s="22">
        <f t="shared" si="1"/>
        <v>0.1</v>
      </c>
      <c r="H15" s="23">
        <f t="shared" si="2"/>
        <v>31</v>
      </c>
      <c r="I15" s="18">
        <f t="shared" si="20"/>
        <v>5525.784356165479</v>
      </c>
      <c r="J15" s="18">
        <f t="shared" si="3"/>
        <v>5525.78</v>
      </c>
      <c r="K15" s="18">
        <f t="shared" si="4"/>
        <v>5525.78</v>
      </c>
      <c r="L15" s="18">
        <f t="shared" si="5"/>
        <v>40797.120000000003</v>
      </c>
      <c r="M15" s="18">
        <f t="shared" si="21"/>
        <v>46322.9</v>
      </c>
      <c r="N15" s="18">
        <v>0</v>
      </c>
      <c r="O15" s="18"/>
      <c r="P15" s="18">
        <f t="shared" si="22"/>
        <v>0</v>
      </c>
      <c r="Q15" s="18">
        <f t="shared" si="7"/>
        <v>0</v>
      </c>
      <c r="R15" s="18">
        <f t="shared" si="8"/>
        <v>0</v>
      </c>
      <c r="S15" s="18">
        <f t="shared" si="9"/>
        <v>609819.73</v>
      </c>
      <c r="U15" s="17">
        <f t="shared" si="12"/>
        <v>4.3561650000000004E-3</v>
      </c>
    </row>
    <row r="16" spans="1:23" x14ac:dyDescent="0.25">
      <c r="A16" s="19">
        <f t="shared" si="10"/>
        <v>11</v>
      </c>
      <c r="B16" s="20">
        <v>43094</v>
      </c>
      <c r="C16" s="19" t="s">
        <v>5</v>
      </c>
      <c r="D16" s="19" t="s">
        <v>5</v>
      </c>
      <c r="E16" s="19" t="s">
        <v>5</v>
      </c>
      <c r="F16" s="21">
        <f t="shared" si="0"/>
        <v>609819.73</v>
      </c>
      <c r="G16" s="22">
        <f t="shared" si="1"/>
        <v>0.1</v>
      </c>
      <c r="H16" s="23">
        <f t="shared" si="2"/>
        <v>30</v>
      </c>
      <c r="I16" s="18">
        <f t="shared" si="20"/>
        <v>5012.2213150691096</v>
      </c>
      <c r="J16" s="18">
        <f t="shared" si="3"/>
        <v>5012.22</v>
      </c>
      <c r="K16" s="18">
        <f t="shared" si="4"/>
        <v>5012.22</v>
      </c>
      <c r="L16" s="18">
        <f t="shared" si="5"/>
        <v>41310.68</v>
      </c>
      <c r="M16" s="18">
        <f t="shared" si="21"/>
        <v>46322.9</v>
      </c>
      <c r="N16" s="18">
        <v>0</v>
      </c>
      <c r="O16" s="18"/>
      <c r="P16" s="18">
        <f t="shared" si="22"/>
        <v>0</v>
      </c>
      <c r="Q16" s="18">
        <f t="shared" si="7"/>
        <v>0</v>
      </c>
      <c r="R16" s="18">
        <f t="shared" si="8"/>
        <v>0</v>
      </c>
      <c r="S16" s="18">
        <f t="shared" si="9"/>
        <v>568509.04999999993</v>
      </c>
      <c r="U16" s="17">
        <f t="shared" si="12"/>
        <v>1.3150690000000001E-3</v>
      </c>
    </row>
    <row r="17" spans="1:21" x14ac:dyDescent="0.25">
      <c r="A17" s="19">
        <f t="shared" si="10"/>
        <v>12</v>
      </c>
      <c r="B17" s="20">
        <v>43125</v>
      </c>
      <c r="C17" s="19" t="s">
        <v>5</v>
      </c>
      <c r="D17" s="19" t="s">
        <v>5</v>
      </c>
      <c r="E17" s="19" t="s">
        <v>5</v>
      </c>
      <c r="F17" s="21">
        <f t="shared" si="0"/>
        <v>568509.04999999993</v>
      </c>
      <c r="G17" s="22">
        <f t="shared" si="1"/>
        <v>0.1</v>
      </c>
      <c r="H17" s="23">
        <f t="shared" si="2"/>
        <v>31</v>
      </c>
      <c r="I17" s="18">
        <f t="shared" si="20"/>
        <v>4828.4343424662602</v>
      </c>
      <c r="J17" s="18">
        <f t="shared" si="3"/>
        <v>4828.43</v>
      </c>
      <c r="K17" s="18">
        <f t="shared" si="4"/>
        <v>4828.43</v>
      </c>
      <c r="L17" s="18">
        <f t="shared" si="5"/>
        <v>41494.47</v>
      </c>
      <c r="M17" s="18">
        <f t="shared" si="21"/>
        <v>46322.9</v>
      </c>
      <c r="N17" s="18">
        <v>0</v>
      </c>
      <c r="O17" s="18"/>
      <c r="P17" s="18">
        <f t="shared" si="22"/>
        <v>0</v>
      </c>
      <c r="Q17" s="18">
        <f t="shared" si="7"/>
        <v>0</v>
      </c>
      <c r="R17" s="18">
        <f t="shared" si="8"/>
        <v>0</v>
      </c>
      <c r="S17" s="18">
        <f t="shared" si="9"/>
        <v>527014.57999999996</v>
      </c>
      <c r="U17" s="17">
        <f t="shared" si="12"/>
        <v>4.3424659999999997E-3</v>
      </c>
    </row>
    <row r="18" spans="1:21" x14ac:dyDescent="0.25">
      <c r="A18" s="19">
        <f t="shared" si="10"/>
        <v>13</v>
      </c>
      <c r="B18" s="20">
        <v>43156</v>
      </c>
      <c r="C18" s="19" t="s">
        <v>5</v>
      </c>
      <c r="D18" s="19" t="s">
        <v>5</v>
      </c>
      <c r="E18" s="19" t="s">
        <v>5</v>
      </c>
      <c r="F18" s="21">
        <f t="shared" si="0"/>
        <v>527014.57999999996</v>
      </c>
      <c r="G18" s="22">
        <f t="shared" si="1"/>
        <v>0.1</v>
      </c>
      <c r="H18" s="23">
        <f t="shared" si="2"/>
        <v>31</v>
      </c>
      <c r="I18" s="18">
        <f t="shared" si="20"/>
        <v>4476.0185835618895</v>
      </c>
      <c r="J18" s="18">
        <f t="shared" si="3"/>
        <v>4476.0200000000004</v>
      </c>
      <c r="K18" s="18">
        <f t="shared" si="4"/>
        <v>4476.0200000000004</v>
      </c>
      <c r="L18" s="18">
        <f t="shared" si="5"/>
        <v>41846.880000000005</v>
      </c>
      <c r="M18" s="18">
        <f t="shared" si="21"/>
        <v>46322.9</v>
      </c>
      <c r="N18" s="18">
        <v>0</v>
      </c>
      <c r="O18" s="18"/>
      <c r="P18" s="18">
        <f t="shared" si="22"/>
        <v>0</v>
      </c>
      <c r="Q18" s="18">
        <f t="shared" si="7"/>
        <v>0</v>
      </c>
      <c r="R18" s="18">
        <f t="shared" si="8"/>
        <v>0</v>
      </c>
      <c r="S18" s="18">
        <f t="shared" si="9"/>
        <v>485167.69999999995</v>
      </c>
      <c r="U18" s="17">
        <f t="shared" si="12"/>
        <v>-1.4164379999999999E-3</v>
      </c>
    </row>
    <row r="19" spans="1:21" x14ac:dyDescent="0.25">
      <c r="A19" s="19">
        <f t="shared" si="10"/>
        <v>14</v>
      </c>
      <c r="B19" s="20">
        <v>43184</v>
      </c>
      <c r="C19" s="19" t="s">
        <v>5</v>
      </c>
      <c r="D19" s="19" t="s">
        <v>5</v>
      </c>
      <c r="E19" s="19" t="s">
        <v>5</v>
      </c>
      <c r="F19" s="21">
        <f t="shared" si="0"/>
        <v>485167.69999999995</v>
      </c>
      <c r="G19" s="22">
        <f t="shared" si="1"/>
        <v>0.1</v>
      </c>
      <c r="H19" s="23">
        <f t="shared" si="2"/>
        <v>28</v>
      </c>
      <c r="I19" s="18">
        <f t="shared" si="20"/>
        <v>3721.8329945209039</v>
      </c>
      <c r="J19" s="18">
        <f t="shared" si="3"/>
        <v>3721.83</v>
      </c>
      <c r="K19" s="18">
        <f t="shared" si="4"/>
        <v>3721.83</v>
      </c>
      <c r="L19" s="18">
        <f t="shared" si="5"/>
        <v>42601.07</v>
      </c>
      <c r="M19" s="18">
        <f t="shared" si="21"/>
        <v>46322.9</v>
      </c>
      <c r="N19" s="18">
        <v>0</v>
      </c>
      <c r="O19" s="18"/>
      <c r="P19" s="18">
        <f t="shared" si="22"/>
        <v>0</v>
      </c>
      <c r="Q19" s="18">
        <f t="shared" si="7"/>
        <v>0</v>
      </c>
      <c r="R19" s="18">
        <f t="shared" si="8"/>
        <v>0</v>
      </c>
      <c r="S19" s="18">
        <f t="shared" si="9"/>
        <v>442566.62999999995</v>
      </c>
      <c r="U19" s="17">
        <f t="shared" si="12"/>
        <v>2.994521E-3</v>
      </c>
    </row>
    <row r="20" spans="1:21" x14ac:dyDescent="0.25">
      <c r="A20" s="19">
        <f t="shared" si="10"/>
        <v>15</v>
      </c>
      <c r="B20" s="20">
        <v>43215</v>
      </c>
      <c r="C20" s="19" t="s">
        <v>5</v>
      </c>
      <c r="D20" s="19" t="s">
        <v>5</v>
      </c>
      <c r="E20" s="19" t="s">
        <v>5</v>
      </c>
      <c r="F20" s="21">
        <f t="shared" si="0"/>
        <v>442566.62999999995</v>
      </c>
      <c r="G20" s="22">
        <f t="shared" si="1"/>
        <v>0.1</v>
      </c>
      <c r="H20" s="23">
        <f t="shared" si="2"/>
        <v>31</v>
      </c>
      <c r="I20" s="18">
        <f t="shared" si="20"/>
        <v>3758.788071233329</v>
      </c>
      <c r="J20" s="18">
        <f t="shared" si="3"/>
        <v>3758.79</v>
      </c>
      <c r="K20" s="18">
        <f t="shared" si="4"/>
        <v>3758.79</v>
      </c>
      <c r="L20" s="18">
        <f t="shared" si="5"/>
        <v>42564.11</v>
      </c>
      <c r="M20" s="18">
        <f t="shared" si="21"/>
        <v>46322.9</v>
      </c>
      <c r="N20" s="18">
        <v>0</v>
      </c>
      <c r="O20" s="18"/>
      <c r="P20" s="18">
        <f t="shared" si="22"/>
        <v>0</v>
      </c>
      <c r="Q20" s="18">
        <f t="shared" si="7"/>
        <v>0</v>
      </c>
      <c r="R20" s="18">
        <f t="shared" si="8"/>
        <v>0</v>
      </c>
      <c r="S20" s="18">
        <f t="shared" si="9"/>
        <v>400002.51999999996</v>
      </c>
      <c r="U20" s="17">
        <f t="shared" si="12"/>
        <v>-1.9287670000000001E-3</v>
      </c>
    </row>
    <row r="21" spans="1:21" x14ac:dyDescent="0.25">
      <c r="A21" s="19">
        <f t="shared" si="10"/>
        <v>16</v>
      </c>
      <c r="B21" s="20">
        <v>43245</v>
      </c>
      <c r="C21" s="19" t="s">
        <v>5</v>
      </c>
      <c r="D21" s="19" t="s">
        <v>5</v>
      </c>
      <c r="E21" s="19" t="s">
        <v>5</v>
      </c>
      <c r="F21" s="21">
        <f t="shared" si="0"/>
        <v>400002.51999999996</v>
      </c>
      <c r="G21" s="22">
        <f t="shared" si="1"/>
        <v>0.1</v>
      </c>
      <c r="H21" s="23">
        <f t="shared" si="2"/>
        <v>30</v>
      </c>
      <c r="I21" s="18">
        <f t="shared" si="20"/>
        <v>3287.6900164384792</v>
      </c>
      <c r="J21" s="18">
        <f t="shared" si="3"/>
        <v>3287.69</v>
      </c>
      <c r="K21" s="18">
        <f t="shared" si="4"/>
        <v>3287.69</v>
      </c>
      <c r="L21" s="18">
        <f t="shared" si="5"/>
        <v>43035.21</v>
      </c>
      <c r="M21" s="18">
        <f t="shared" si="21"/>
        <v>46322.9</v>
      </c>
      <c r="N21" s="18">
        <v>0</v>
      </c>
      <c r="O21" s="18"/>
      <c r="P21" s="18">
        <f t="shared" si="22"/>
        <v>0</v>
      </c>
      <c r="Q21" s="18">
        <f t="shared" si="7"/>
        <v>0</v>
      </c>
      <c r="R21" s="18">
        <f t="shared" si="8"/>
        <v>0</v>
      </c>
      <c r="S21" s="18">
        <f t="shared" si="9"/>
        <v>356967.30999999994</v>
      </c>
      <c r="U21" s="17">
        <f t="shared" si="12"/>
        <v>1.6438000000000001E-5</v>
      </c>
    </row>
    <row r="22" spans="1:21" x14ac:dyDescent="0.25">
      <c r="A22" s="19">
        <f t="shared" si="10"/>
        <v>17</v>
      </c>
      <c r="B22" s="20">
        <v>43276</v>
      </c>
      <c r="C22" s="19" t="s">
        <v>5</v>
      </c>
      <c r="D22" s="19" t="s">
        <v>5</v>
      </c>
      <c r="E22" s="19" t="s">
        <v>5</v>
      </c>
      <c r="F22" s="21">
        <f t="shared" si="0"/>
        <v>356967.30999999994</v>
      </c>
      <c r="G22" s="22">
        <f t="shared" si="1"/>
        <v>0.1</v>
      </c>
      <c r="H22" s="23">
        <f t="shared" si="2"/>
        <v>31</v>
      </c>
      <c r="I22" s="18">
        <f t="shared" si="20"/>
        <v>3031.777169862657</v>
      </c>
      <c r="J22" s="18">
        <f t="shared" si="3"/>
        <v>3031.78</v>
      </c>
      <c r="K22" s="18">
        <f t="shared" si="4"/>
        <v>3031.78</v>
      </c>
      <c r="L22" s="18">
        <f t="shared" si="5"/>
        <v>43291.12</v>
      </c>
      <c r="M22" s="18">
        <f t="shared" si="21"/>
        <v>46322.9</v>
      </c>
      <c r="N22" s="18">
        <v>0</v>
      </c>
      <c r="O22" s="18"/>
      <c r="P22" s="18">
        <f t="shared" si="22"/>
        <v>0</v>
      </c>
      <c r="Q22" s="18">
        <f t="shared" si="7"/>
        <v>0</v>
      </c>
      <c r="R22" s="18">
        <f t="shared" si="8"/>
        <v>0</v>
      </c>
      <c r="S22" s="18">
        <f t="shared" si="9"/>
        <v>313676.18999999994</v>
      </c>
      <c r="U22" s="17">
        <f t="shared" si="12"/>
        <v>-2.8301369999999999E-3</v>
      </c>
    </row>
    <row r="23" spans="1:21" x14ac:dyDescent="0.25">
      <c r="A23" s="19">
        <f t="shared" si="10"/>
        <v>18</v>
      </c>
      <c r="B23" s="20">
        <v>43306</v>
      </c>
      <c r="C23" s="19" t="s">
        <v>5</v>
      </c>
      <c r="D23" s="19" t="s">
        <v>5</v>
      </c>
      <c r="E23" s="19" t="s">
        <v>5</v>
      </c>
      <c r="F23" s="21">
        <f t="shared" si="0"/>
        <v>313676.18999999994</v>
      </c>
      <c r="G23" s="22">
        <f t="shared" si="1"/>
        <v>0.1</v>
      </c>
      <c r="H23" s="23">
        <f t="shared" si="2"/>
        <v>30</v>
      </c>
      <c r="I23" s="18">
        <f t="shared" si="20"/>
        <v>2578.1576356164242</v>
      </c>
      <c r="J23" s="18">
        <f t="shared" si="3"/>
        <v>2578.16</v>
      </c>
      <c r="K23" s="18">
        <f t="shared" si="4"/>
        <v>2578.16</v>
      </c>
      <c r="L23" s="18">
        <f t="shared" si="5"/>
        <v>43744.740000000005</v>
      </c>
      <c r="M23" s="18">
        <f t="shared" si="21"/>
        <v>46322.9</v>
      </c>
      <c r="N23" s="18">
        <v>0</v>
      </c>
      <c r="O23" s="18"/>
      <c r="P23" s="18">
        <f t="shared" si="22"/>
        <v>0</v>
      </c>
      <c r="Q23" s="18">
        <f t="shared" si="7"/>
        <v>0</v>
      </c>
      <c r="R23" s="18">
        <f t="shared" si="8"/>
        <v>0</v>
      </c>
      <c r="S23" s="18">
        <f t="shared" si="9"/>
        <v>269931.44999999995</v>
      </c>
      <c r="U23" s="17">
        <f t="shared" si="12"/>
        <v>-2.3643840000000002E-3</v>
      </c>
    </row>
    <row r="24" spans="1:21" x14ac:dyDescent="0.25">
      <c r="A24" s="19">
        <f t="shared" si="10"/>
        <v>19</v>
      </c>
      <c r="B24" s="20">
        <v>43337</v>
      </c>
      <c r="C24" s="19" t="s">
        <v>5</v>
      </c>
      <c r="D24" s="19" t="s">
        <v>5</v>
      </c>
      <c r="E24" s="19" t="s">
        <v>5</v>
      </c>
      <c r="F24" s="21">
        <f t="shared" si="0"/>
        <v>269931.44999999995</v>
      </c>
      <c r="G24" s="22">
        <f t="shared" si="1"/>
        <v>0.1</v>
      </c>
      <c r="H24" s="23">
        <f t="shared" si="2"/>
        <v>31</v>
      </c>
      <c r="I24" s="18">
        <f t="shared" si="20"/>
        <v>2292.5661150680544</v>
      </c>
      <c r="J24" s="18">
        <f t="shared" si="3"/>
        <v>2292.5700000000002</v>
      </c>
      <c r="K24" s="18">
        <f t="shared" si="4"/>
        <v>2292.5700000000002</v>
      </c>
      <c r="L24" s="18">
        <f t="shared" si="5"/>
        <v>44030.33</v>
      </c>
      <c r="M24" s="18">
        <f t="shared" si="21"/>
        <v>46322.9</v>
      </c>
      <c r="N24" s="18">
        <v>0</v>
      </c>
      <c r="O24" s="18"/>
      <c r="P24" s="18">
        <f t="shared" si="22"/>
        <v>0</v>
      </c>
      <c r="Q24" s="18">
        <f t="shared" si="7"/>
        <v>0</v>
      </c>
      <c r="R24" s="18">
        <f t="shared" si="8"/>
        <v>0</v>
      </c>
      <c r="S24" s="18">
        <f t="shared" si="9"/>
        <v>225901.11999999994</v>
      </c>
      <c r="U24" s="17">
        <f t="shared" si="12"/>
        <v>-3.8849319999999998E-3</v>
      </c>
    </row>
    <row r="25" spans="1:21" x14ac:dyDescent="0.25">
      <c r="A25" s="19">
        <f t="shared" si="10"/>
        <v>20</v>
      </c>
      <c r="B25" s="20">
        <v>43368</v>
      </c>
      <c r="C25" s="19" t="s">
        <v>5</v>
      </c>
      <c r="D25" s="19" t="s">
        <v>5</v>
      </c>
      <c r="E25" s="19" t="s">
        <v>5</v>
      </c>
      <c r="F25" s="21">
        <f t="shared" si="0"/>
        <v>225901.11999999994</v>
      </c>
      <c r="G25" s="22">
        <f t="shared" si="1"/>
        <v>0.1</v>
      </c>
      <c r="H25" s="23">
        <f t="shared" si="2"/>
        <v>31</v>
      </c>
      <c r="I25" s="18">
        <f t="shared" si="20"/>
        <v>1918.6083671227941</v>
      </c>
      <c r="J25" s="18">
        <f t="shared" si="3"/>
        <v>1918.61</v>
      </c>
      <c r="K25" s="18">
        <f t="shared" si="4"/>
        <v>1918.61</v>
      </c>
      <c r="L25" s="18">
        <f t="shared" si="5"/>
        <v>44404.29</v>
      </c>
      <c r="M25" s="18">
        <f t="shared" si="21"/>
        <v>46322.9</v>
      </c>
      <c r="N25" s="18">
        <v>0</v>
      </c>
      <c r="O25" s="18"/>
      <c r="P25" s="18">
        <f t="shared" si="22"/>
        <v>0</v>
      </c>
      <c r="Q25" s="18">
        <f t="shared" si="7"/>
        <v>0</v>
      </c>
      <c r="R25" s="18">
        <f t="shared" si="8"/>
        <v>0</v>
      </c>
      <c r="S25" s="18">
        <f t="shared" si="9"/>
        <v>181496.82999999993</v>
      </c>
      <c r="U25" s="17">
        <f t="shared" si="12"/>
        <v>-1.632877E-3</v>
      </c>
    </row>
    <row r="26" spans="1:21" x14ac:dyDescent="0.25">
      <c r="A26" s="19">
        <f t="shared" si="10"/>
        <v>21</v>
      </c>
      <c r="B26" s="20">
        <v>43398</v>
      </c>
      <c r="C26" s="19" t="s">
        <v>5</v>
      </c>
      <c r="D26" s="19" t="s">
        <v>5</v>
      </c>
      <c r="E26" s="19" t="s">
        <v>5</v>
      </c>
      <c r="F26" s="21">
        <f t="shared" si="0"/>
        <v>181496.82999999993</v>
      </c>
      <c r="G26" s="22">
        <f t="shared" si="1"/>
        <v>0.1</v>
      </c>
      <c r="H26" s="23">
        <f t="shared" si="2"/>
        <v>30</v>
      </c>
      <c r="I26" s="18">
        <f t="shared" si="20"/>
        <v>1491.7531342462869</v>
      </c>
      <c r="J26" s="18">
        <f t="shared" si="3"/>
        <v>1491.75</v>
      </c>
      <c r="K26" s="18">
        <f t="shared" si="4"/>
        <v>1491.75</v>
      </c>
      <c r="L26" s="18">
        <f t="shared" si="5"/>
        <v>44831.15</v>
      </c>
      <c r="M26" s="18">
        <f t="shared" si="21"/>
        <v>46322.9</v>
      </c>
      <c r="N26" s="18">
        <v>0</v>
      </c>
      <c r="O26" s="18"/>
      <c r="P26" s="18">
        <f t="shared" si="22"/>
        <v>0</v>
      </c>
      <c r="Q26" s="18">
        <f t="shared" si="7"/>
        <v>0</v>
      </c>
      <c r="R26" s="18">
        <f t="shared" si="8"/>
        <v>0</v>
      </c>
      <c r="S26" s="18">
        <f t="shared" si="9"/>
        <v>136665.67999999993</v>
      </c>
      <c r="U26" s="17">
        <f t="shared" si="12"/>
        <v>3.1342459999999998E-3</v>
      </c>
    </row>
    <row r="27" spans="1:21" x14ac:dyDescent="0.25">
      <c r="A27" s="19">
        <f t="shared" si="10"/>
        <v>22</v>
      </c>
      <c r="B27" s="20">
        <v>43429</v>
      </c>
      <c r="C27" s="19" t="s">
        <v>5</v>
      </c>
      <c r="D27" s="19" t="s">
        <v>5</v>
      </c>
      <c r="E27" s="19" t="s">
        <v>5</v>
      </c>
      <c r="F27" s="21">
        <f t="shared" si="0"/>
        <v>136665.67999999993</v>
      </c>
      <c r="G27" s="22">
        <f t="shared" si="1"/>
        <v>0.1</v>
      </c>
      <c r="H27" s="23">
        <f t="shared" si="2"/>
        <v>31</v>
      </c>
      <c r="I27" s="18">
        <f t="shared" si="20"/>
        <v>1160.7253479446297</v>
      </c>
      <c r="J27" s="18">
        <f t="shared" si="3"/>
        <v>1160.73</v>
      </c>
      <c r="K27" s="18">
        <f t="shared" si="4"/>
        <v>1160.73</v>
      </c>
      <c r="L27" s="18">
        <f t="shared" si="5"/>
        <v>45162.17</v>
      </c>
      <c r="M27" s="18">
        <f t="shared" si="21"/>
        <v>46322.9</v>
      </c>
      <c r="N27" s="18">
        <v>0</v>
      </c>
      <c r="O27" s="18"/>
      <c r="P27" s="18">
        <f t="shared" si="22"/>
        <v>0</v>
      </c>
      <c r="Q27" s="18">
        <f t="shared" si="7"/>
        <v>0</v>
      </c>
      <c r="R27" s="18">
        <f t="shared" si="8"/>
        <v>0</v>
      </c>
      <c r="S27" s="18">
        <f t="shared" si="9"/>
        <v>91503.509999999937</v>
      </c>
      <c r="U27" s="17">
        <f t="shared" si="12"/>
        <v>-4.6520550000000004E-3</v>
      </c>
    </row>
    <row r="28" spans="1:21" x14ac:dyDescent="0.25">
      <c r="A28" s="19">
        <f t="shared" si="10"/>
        <v>23</v>
      </c>
      <c r="B28" s="20">
        <v>43459</v>
      </c>
      <c r="C28" s="19" t="s">
        <v>5</v>
      </c>
      <c r="D28" s="19" t="s">
        <v>5</v>
      </c>
      <c r="E28" s="19" t="s">
        <v>5</v>
      </c>
      <c r="F28" s="21">
        <f t="shared" si="0"/>
        <v>91503.509999999937</v>
      </c>
      <c r="G28" s="22">
        <f t="shared" si="1"/>
        <v>0.1</v>
      </c>
      <c r="H28" s="23">
        <f t="shared" si="2"/>
        <v>30</v>
      </c>
      <c r="I28" s="18">
        <f t="shared" si="20"/>
        <v>752.07899178061598</v>
      </c>
      <c r="J28" s="18">
        <f t="shared" si="3"/>
        <v>752.08</v>
      </c>
      <c r="K28" s="18">
        <f t="shared" si="4"/>
        <v>752.08</v>
      </c>
      <c r="L28" s="18">
        <f t="shared" si="5"/>
        <v>45570.82</v>
      </c>
      <c r="M28" s="18">
        <f t="shared" si="21"/>
        <v>46322.9</v>
      </c>
      <c r="N28" s="18">
        <v>0</v>
      </c>
      <c r="O28" s="18"/>
      <c r="P28" s="18">
        <f t="shared" si="22"/>
        <v>0</v>
      </c>
      <c r="Q28" s="18">
        <f t="shared" si="7"/>
        <v>0</v>
      </c>
      <c r="R28" s="18">
        <f t="shared" si="8"/>
        <v>0</v>
      </c>
      <c r="S28" s="18">
        <f t="shared" si="9"/>
        <v>45932.689999999937</v>
      </c>
      <c r="U28" s="17">
        <f t="shared" si="12"/>
        <v>-1.0082190000000001E-3</v>
      </c>
    </row>
    <row r="29" spans="1:21" x14ac:dyDescent="0.25">
      <c r="A29" s="19">
        <f t="shared" si="10"/>
        <v>24</v>
      </c>
      <c r="B29" s="20">
        <v>43490</v>
      </c>
      <c r="C29" s="19" t="s">
        <v>5</v>
      </c>
      <c r="D29" s="19" t="s">
        <v>5</v>
      </c>
      <c r="E29" s="19" t="s">
        <v>5</v>
      </c>
      <c r="F29" s="21">
        <f t="shared" si="0"/>
        <v>45932.689999999937</v>
      </c>
      <c r="G29" s="22">
        <f t="shared" si="1"/>
        <v>0.1</v>
      </c>
      <c r="H29" s="23">
        <f t="shared" si="2"/>
        <v>31</v>
      </c>
      <c r="I29" s="18">
        <f t="shared" si="20"/>
        <v>390.112249315246</v>
      </c>
      <c r="J29" s="18">
        <f t="shared" si="3"/>
        <v>390.11</v>
      </c>
      <c r="K29" s="18">
        <f>J29+Q28-R28</f>
        <v>390.11</v>
      </c>
      <c r="L29" s="18">
        <f>S28</f>
        <v>45932.689999999937</v>
      </c>
      <c r="M29" s="18">
        <f>L29+K29</f>
        <v>46322.799999999937</v>
      </c>
      <c r="N29" s="18">
        <v>0</v>
      </c>
      <c r="O29" s="18"/>
      <c r="P29" s="18">
        <f t="shared" si="22"/>
        <v>0</v>
      </c>
      <c r="Q29" s="18">
        <f t="shared" si="7"/>
        <v>0</v>
      </c>
      <c r="R29" s="18">
        <f t="shared" si="8"/>
        <v>0</v>
      </c>
      <c r="S29" s="18">
        <f t="shared" si="9"/>
        <v>0</v>
      </c>
      <c r="U29" s="17">
        <f t="shared" si="12"/>
        <v>2.249315E-3</v>
      </c>
    </row>
    <row r="30" spans="1:21" x14ac:dyDescent="0.25">
      <c r="A30" s="14"/>
      <c r="B30" s="14"/>
      <c r="C30" s="14"/>
      <c r="D30" s="14"/>
      <c r="E30" s="14"/>
      <c r="F30" s="14"/>
      <c r="G30" s="14"/>
      <c r="H30" s="14"/>
      <c r="I30" s="15">
        <f>SUM(I3:I29)</f>
        <v>112003.56857260563</v>
      </c>
      <c r="J30" s="15">
        <f>SUM(J3:J29)</f>
        <v>112003.57000000002</v>
      </c>
      <c r="K30" s="15">
        <f>SUM(K3:K29)</f>
        <v>112003.57000000002</v>
      </c>
      <c r="L30" s="15">
        <f>SUM(L3:L29)</f>
        <v>999999.99999999988</v>
      </c>
      <c r="M30" s="15">
        <f>SUM(M3:M29)</f>
        <v>1112003.5700000003</v>
      </c>
      <c r="N30" s="14"/>
      <c r="O30" s="14"/>
      <c r="P30" s="15">
        <f>SUM(P3:P29)</f>
        <v>0</v>
      </c>
      <c r="Q30" s="14"/>
      <c r="R30" s="14"/>
      <c r="S30" s="14"/>
    </row>
    <row r="33" spans="13:13" x14ac:dyDescent="0.25">
      <c r="M33" s="5"/>
    </row>
  </sheetData>
  <dataValidations count="2">
    <dataValidation type="list" allowBlank="1" showInputMessage="1" showErrorMessage="1" sqref="G1">
      <formula1>"PD,AD"</formula1>
    </dataValidation>
    <dataValidation type="list" allowBlank="1" showInputMessage="1" showErrorMessage="1" sqref="R1">
      <formula1>"DD, PS, FI, ET, NI"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pane ySplit="2" topLeftCell="A3" activePane="bottomLeft" state="frozen"/>
      <selection pane="bottomLeft" activeCell="M30" sqref="M30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4.28515625" style="1" bestFit="1" customWidth="1"/>
    <col min="4" max="4" width="7" style="1" bestFit="1" customWidth="1"/>
    <col min="5" max="5" width="4.42578125" style="1" bestFit="1" customWidth="1"/>
    <col min="6" max="6" width="13.7109375" style="1" bestFit="1" customWidth="1"/>
    <col min="7" max="7" width="7.140625" style="1" bestFit="1" customWidth="1"/>
    <col min="8" max="8" width="5.140625" style="1" bestFit="1" customWidth="1"/>
    <col min="9" max="9" width="18" style="1" bestFit="1" customWidth="1"/>
    <col min="10" max="10" width="16.140625" style="1" bestFit="1" customWidth="1"/>
    <col min="11" max="11" width="13.28515625" style="1" bestFit="1" customWidth="1"/>
    <col min="12" max="12" width="13.42578125" style="1" bestFit="1" customWidth="1"/>
    <col min="13" max="13" width="13.28515625" style="1" bestFit="1" customWidth="1"/>
    <col min="14" max="14" width="13.5703125" style="1" bestFit="1" customWidth="1"/>
    <col min="15" max="15" width="11" style="1" bestFit="1" customWidth="1"/>
    <col min="16" max="16" width="11" style="1" customWidth="1"/>
    <col min="17" max="17" width="11.140625" style="1" bestFit="1" customWidth="1"/>
    <col min="18" max="18" width="11" style="1" bestFit="1" customWidth="1"/>
    <col min="19" max="19" width="12.5703125" style="1" bestFit="1" customWidth="1"/>
    <col min="20" max="20" width="9.140625" style="1"/>
    <col min="21" max="21" width="10.7109375" style="1" bestFit="1" customWidth="1"/>
    <col min="22" max="16384" width="9.140625" style="1"/>
  </cols>
  <sheetData>
    <row r="1" spans="1:23" x14ac:dyDescent="0.25">
      <c r="F1" s="1" t="s">
        <v>19</v>
      </c>
      <c r="G1" s="16" t="s">
        <v>24</v>
      </c>
      <c r="I1" s="1" t="s">
        <v>17</v>
      </c>
      <c r="M1" s="3">
        <v>46322.9</v>
      </c>
      <c r="N1" s="5">
        <f>M1-M31</f>
        <v>-28.549999999813735</v>
      </c>
      <c r="O1" s="4">
        <f>M16-M31</f>
        <v>1.8189894035458565E-10</v>
      </c>
      <c r="P1" s="3" t="s">
        <v>20</v>
      </c>
      <c r="Q1" s="3">
        <v>10000</v>
      </c>
      <c r="R1" s="16" t="s">
        <v>21</v>
      </c>
      <c r="S1" s="4">
        <f>ROUND(IF(R1="FI",Q1,IF(R1="NI",Q1/5,IF(R1="ET",Q1/48,0))),2)</f>
        <v>0</v>
      </c>
    </row>
    <row r="2" spans="1:23" s="2" customFormat="1" x14ac:dyDescent="0.25">
      <c r="A2" s="6" t="s">
        <v>3</v>
      </c>
      <c r="B2" s="7" t="s">
        <v>0</v>
      </c>
      <c r="C2" s="7" t="s">
        <v>6</v>
      </c>
      <c r="D2" s="7" t="s">
        <v>12</v>
      </c>
      <c r="E2" s="7" t="s">
        <v>7</v>
      </c>
      <c r="F2" s="7" t="s">
        <v>13</v>
      </c>
      <c r="G2" s="7" t="s">
        <v>2</v>
      </c>
      <c r="H2" s="7" t="s">
        <v>1</v>
      </c>
      <c r="I2" s="7" t="s">
        <v>14</v>
      </c>
      <c r="J2" s="7" t="s">
        <v>25</v>
      </c>
      <c r="K2" s="7" t="s">
        <v>15</v>
      </c>
      <c r="L2" s="7" t="s">
        <v>10</v>
      </c>
      <c r="M2" s="7" t="s">
        <v>9</v>
      </c>
      <c r="N2" s="7" t="s">
        <v>8</v>
      </c>
      <c r="O2" s="7" t="s">
        <v>18</v>
      </c>
      <c r="P2" s="7" t="s">
        <v>22</v>
      </c>
      <c r="Q2" s="7" t="s">
        <v>16</v>
      </c>
      <c r="R2" s="7" t="s">
        <v>23</v>
      </c>
      <c r="S2" s="7" t="s">
        <v>4</v>
      </c>
      <c r="U2" s="2" t="s">
        <v>26</v>
      </c>
    </row>
    <row r="3" spans="1:23" x14ac:dyDescent="0.25">
      <c r="A3" s="8">
        <v>0</v>
      </c>
      <c r="B3" s="9">
        <v>42745</v>
      </c>
      <c r="C3" s="8" t="s">
        <v>11</v>
      </c>
      <c r="D3" s="8" t="s">
        <v>11</v>
      </c>
      <c r="E3" s="8" t="s">
        <v>11</v>
      </c>
      <c r="F3" s="10">
        <v>0</v>
      </c>
      <c r="G3" s="11">
        <v>0.1</v>
      </c>
      <c r="H3" s="12">
        <v>0</v>
      </c>
      <c r="I3" s="13">
        <v>0</v>
      </c>
      <c r="J3" s="13"/>
      <c r="K3" s="13">
        <v>0</v>
      </c>
      <c r="L3" s="13">
        <v>0</v>
      </c>
      <c r="M3" s="13">
        <f>IF(E3&lt;&gt;"Y",0,IF(A3=24,(F3+K3),#REF!))</f>
        <v>0</v>
      </c>
      <c r="N3" s="13">
        <v>1100000</v>
      </c>
      <c r="O3" s="13">
        <v>100000</v>
      </c>
      <c r="P3" s="13">
        <v>0</v>
      </c>
      <c r="Q3" s="13">
        <v>0</v>
      </c>
      <c r="R3" s="13">
        <f>IF(C3="Y",Q3,0)</f>
        <v>0</v>
      </c>
      <c r="S3" s="13">
        <f>IF(R1="PS",N3-O3+Q1,N3-O3)</f>
        <v>1000000</v>
      </c>
    </row>
    <row r="4" spans="1:23" x14ac:dyDescent="0.25">
      <c r="A4" s="19">
        <v>1</v>
      </c>
      <c r="B4" s="20">
        <v>42791</v>
      </c>
      <c r="C4" s="19" t="s">
        <v>5</v>
      </c>
      <c r="D4" s="19" t="s">
        <v>5</v>
      </c>
      <c r="E4" s="19" t="s">
        <v>5</v>
      </c>
      <c r="F4" s="21">
        <f t="shared" ref="F4:F31" si="0">S3</f>
        <v>1000000</v>
      </c>
      <c r="G4" s="22">
        <f t="shared" ref="G4:G31" si="1">G3</f>
        <v>0.1</v>
      </c>
      <c r="H4" s="23">
        <f t="shared" ref="H4:H31" si="2">IF($G$1="PD",(360*(YEAR(B4)-YEAR(B3)))+(30*(MONTH(B4)-MONTH(B3)))+(DAY(B4)-DAY(B3)),B4-B3)</f>
        <v>46</v>
      </c>
      <c r="I4" s="18">
        <f>(F4*G3*H4/365)+U3</f>
        <v>12602.739726027397</v>
      </c>
      <c r="J4" s="18">
        <f t="shared" ref="J4:J31" si="3">ROUND(I4,2)</f>
        <v>12602.74</v>
      </c>
      <c r="K4" s="18">
        <f t="shared" ref="K4:K30" si="4">IF(M4&gt;(J4+Q3-R3),(J4+Q3-R3),M4)</f>
        <v>12602.74</v>
      </c>
      <c r="L4" s="18">
        <f t="shared" ref="L4:L30" si="5">M4-K4</f>
        <v>33720.160000000003</v>
      </c>
      <c r="M4" s="18">
        <f>M1</f>
        <v>46322.9</v>
      </c>
      <c r="N4" s="18">
        <v>0</v>
      </c>
      <c r="O4" s="18"/>
      <c r="P4" s="18">
        <f t="shared" ref="P4:P10" si="6">IF(OR($R$1="NI",$R$1="ET"),$S$1,0)</f>
        <v>0</v>
      </c>
      <c r="Q4" s="18">
        <f t="shared" ref="Q4:Q31" si="7">Q3-R3+J4-K4</f>
        <v>0</v>
      </c>
      <c r="R4" s="18">
        <f t="shared" ref="R4:R31" si="8">IF(C4="Y",Q4,0)</f>
        <v>0</v>
      </c>
      <c r="S4" s="18">
        <f t="shared" ref="S4:S31" si="9">S3-L4+N4+R4-O4</f>
        <v>966279.84</v>
      </c>
      <c r="U4" s="17">
        <f>ROUND(I4-J4,9)</f>
        <v>-2.73973E-4</v>
      </c>
    </row>
    <row r="5" spans="1:23" x14ac:dyDescent="0.25">
      <c r="A5" s="19">
        <f t="shared" ref="A5:A31" si="10">A4+1</f>
        <v>2</v>
      </c>
      <c r="B5" s="20">
        <v>42819</v>
      </c>
      <c r="C5" s="19" t="s">
        <v>5</v>
      </c>
      <c r="D5" s="19" t="s">
        <v>5</v>
      </c>
      <c r="E5" s="19" t="s">
        <v>5</v>
      </c>
      <c r="F5" s="21">
        <f t="shared" si="0"/>
        <v>966279.84</v>
      </c>
      <c r="G5" s="22">
        <f t="shared" si="1"/>
        <v>0.1</v>
      </c>
      <c r="H5" s="23">
        <f t="shared" si="2"/>
        <v>28</v>
      </c>
      <c r="I5" s="18">
        <f t="shared" ref="I5:I31" si="11">(F5*G4*H5/365)+U4</f>
        <v>7412.5574027393295</v>
      </c>
      <c r="J5" s="18">
        <f t="shared" si="3"/>
        <v>7412.56</v>
      </c>
      <c r="K5" s="18">
        <f t="shared" si="4"/>
        <v>7412.56</v>
      </c>
      <c r="L5" s="18">
        <f t="shared" si="5"/>
        <v>38910.340000000004</v>
      </c>
      <c r="M5" s="18">
        <f>M1</f>
        <v>46322.9</v>
      </c>
      <c r="N5" s="18">
        <v>0</v>
      </c>
      <c r="O5" s="18"/>
      <c r="P5" s="18">
        <f t="shared" si="6"/>
        <v>0</v>
      </c>
      <c r="Q5" s="18">
        <f t="shared" si="7"/>
        <v>0</v>
      </c>
      <c r="R5" s="18">
        <f t="shared" si="8"/>
        <v>0</v>
      </c>
      <c r="S5" s="18">
        <f t="shared" si="9"/>
        <v>927369.5</v>
      </c>
      <c r="U5" s="17">
        <f t="shared" ref="U5:U31" si="12">ROUND(I5-J5,9)</f>
        <v>-2.597261E-3</v>
      </c>
    </row>
    <row r="6" spans="1:23" x14ac:dyDescent="0.25">
      <c r="A6" s="44"/>
      <c r="B6" s="45">
        <v>42835</v>
      </c>
      <c r="C6" s="44" t="s">
        <v>11</v>
      </c>
      <c r="D6" s="44" t="s">
        <v>11</v>
      </c>
      <c r="E6" s="44" t="s">
        <v>11</v>
      </c>
      <c r="F6" s="46">
        <f t="shared" si="0"/>
        <v>927369.5</v>
      </c>
      <c r="G6" s="47">
        <v>0.11</v>
      </c>
      <c r="H6" s="48">
        <f t="shared" si="2"/>
        <v>16</v>
      </c>
      <c r="I6" s="49">
        <f t="shared" si="11"/>
        <v>4065.1787726020143</v>
      </c>
      <c r="J6" s="49">
        <f t="shared" si="3"/>
        <v>4065.18</v>
      </c>
      <c r="K6" s="49">
        <f t="shared" si="4"/>
        <v>0</v>
      </c>
      <c r="L6" s="49">
        <f t="shared" si="5"/>
        <v>0</v>
      </c>
      <c r="M6" s="49">
        <v>0</v>
      </c>
      <c r="N6" s="49">
        <v>0</v>
      </c>
      <c r="O6" s="49"/>
      <c r="P6" s="49">
        <f t="shared" si="6"/>
        <v>0</v>
      </c>
      <c r="Q6" s="49">
        <f t="shared" si="7"/>
        <v>4065.18</v>
      </c>
      <c r="R6" s="49">
        <f t="shared" si="8"/>
        <v>0</v>
      </c>
      <c r="S6" s="49">
        <f t="shared" si="9"/>
        <v>927369.5</v>
      </c>
      <c r="U6" s="17">
        <f t="shared" si="12"/>
        <v>-1.227398E-3</v>
      </c>
    </row>
    <row r="7" spans="1:23" x14ac:dyDescent="0.25">
      <c r="A7" s="44"/>
      <c r="B7" s="45">
        <v>42845</v>
      </c>
      <c r="C7" s="44" t="s">
        <v>11</v>
      </c>
      <c r="D7" s="44" t="s">
        <v>11</v>
      </c>
      <c r="E7" s="44" t="s">
        <v>11</v>
      </c>
      <c r="F7" s="46">
        <f t="shared" si="0"/>
        <v>927369.5</v>
      </c>
      <c r="G7" s="47">
        <v>0.1</v>
      </c>
      <c r="H7" s="48">
        <f t="shared" si="2"/>
        <v>10</v>
      </c>
      <c r="I7" s="49">
        <f t="shared" si="11"/>
        <v>2794.810964382822</v>
      </c>
      <c r="J7" s="49">
        <f t="shared" si="3"/>
        <v>2794.81</v>
      </c>
      <c r="K7" s="49">
        <f t="shared" si="4"/>
        <v>0</v>
      </c>
      <c r="L7" s="49">
        <f t="shared" si="5"/>
        <v>0</v>
      </c>
      <c r="M7" s="49">
        <v>0</v>
      </c>
      <c r="N7" s="49">
        <v>0</v>
      </c>
      <c r="O7" s="49"/>
      <c r="P7" s="49">
        <f t="shared" si="6"/>
        <v>0</v>
      </c>
      <c r="Q7" s="49">
        <f t="shared" si="7"/>
        <v>6859.99</v>
      </c>
      <c r="R7" s="49">
        <f t="shared" si="8"/>
        <v>0</v>
      </c>
      <c r="S7" s="49">
        <f t="shared" si="9"/>
        <v>927369.5</v>
      </c>
      <c r="U7" s="17"/>
    </row>
    <row r="8" spans="1:23" x14ac:dyDescent="0.25">
      <c r="A8" s="44">
        <f>A5+1</f>
        <v>3</v>
      </c>
      <c r="B8" s="45">
        <v>42850</v>
      </c>
      <c r="C8" s="44" t="s">
        <v>5</v>
      </c>
      <c r="D8" s="44" t="s">
        <v>5</v>
      </c>
      <c r="E8" s="44" t="s">
        <v>5</v>
      </c>
      <c r="F8" s="46">
        <f>S5</f>
        <v>927369.5</v>
      </c>
      <c r="G8" s="47">
        <f>G5</f>
        <v>0.1</v>
      </c>
      <c r="H8" s="48">
        <f t="shared" si="2"/>
        <v>5</v>
      </c>
      <c r="I8" s="49">
        <f t="shared" si="11"/>
        <v>1270.3691780821919</v>
      </c>
      <c r="J8" s="49">
        <f t="shared" si="3"/>
        <v>1270.3699999999999</v>
      </c>
      <c r="K8" s="49">
        <f>IF(M8&gt;(J8+Q7-R7),(J8+Q7-R7),M8)</f>
        <v>8130.36</v>
      </c>
      <c r="L8" s="49">
        <f t="shared" si="5"/>
        <v>38446.61</v>
      </c>
      <c r="M8" s="49">
        <v>46576.97</v>
      </c>
      <c r="N8" s="49">
        <v>0</v>
      </c>
      <c r="O8" s="49"/>
      <c r="P8" s="49">
        <f t="shared" si="6"/>
        <v>0</v>
      </c>
      <c r="Q8" s="49">
        <f>Q7-R7+J8-K8</f>
        <v>0</v>
      </c>
      <c r="R8" s="49">
        <f>IF(C8="Y",Q8,0)</f>
        <v>0</v>
      </c>
      <c r="S8" s="49">
        <f>S6-L8+N8+R8-O8</f>
        <v>888922.89</v>
      </c>
      <c r="U8" s="17">
        <f t="shared" si="12"/>
        <v>-8.2191800000000004E-4</v>
      </c>
      <c r="V8" s="1">
        <v>888922.89</v>
      </c>
      <c r="W8" s="4">
        <f>S8-V8</f>
        <v>0</v>
      </c>
    </row>
    <row r="9" spans="1:23" x14ac:dyDescent="0.25">
      <c r="A9" s="44">
        <f t="shared" si="10"/>
        <v>4</v>
      </c>
      <c r="B9" s="45">
        <v>42880</v>
      </c>
      <c r="C9" s="44" t="s">
        <v>5</v>
      </c>
      <c r="D9" s="44" t="s">
        <v>5</v>
      </c>
      <c r="E9" s="44" t="s">
        <v>5</v>
      </c>
      <c r="F9" s="46">
        <f t="shared" si="0"/>
        <v>888922.89</v>
      </c>
      <c r="G9" s="47">
        <f t="shared" si="1"/>
        <v>0.1</v>
      </c>
      <c r="H9" s="23">
        <f t="shared" si="2"/>
        <v>30</v>
      </c>
      <c r="I9" s="18">
        <f t="shared" si="11"/>
        <v>7306.2147123285749</v>
      </c>
      <c r="J9" s="18">
        <f t="shared" si="3"/>
        <v>7306.21</v>
      </c>
      <c r="K9" s="18">
        <f t="shared" si="4"/>
        <v>7306.21</v>
      </c>
      <c r="L9" s="18">
        <f t="shared" si="5"/>
        <v>39016.69</v>
      </c>
      <c r="M9" s="18">
        <f>M5</f>
        <v>46322.9</v>
      </c>
      <c r="N9" s="18">
        <v>0</v>
      </c>
      <c r="O9" s="18"/>
      <c r="P9" s="18">
        <f t="shared" si="6"/>
        <v>0</v>
      </c>
      <c r="Q9" s="18">
        <f t="shared" si="7"/>
        <v>0</v>
      </c>
      <c r="R9" s="18">
        <f t="shared" si="8"/>
        <v>0</v>
      </c>
      <c r="S9" s="18">
        <f t="shared" si="9"/>
        <v>849906.2</v>
      </c>
      <c r="U9" s="17">
        <f t="shared" si="12"/>
        <v>4.7123290000000003E-3</v>
      </c>
    </row>
    <row r="10" spans="1:23" x14ac:dyDescent="0.25">
      <c r="A10" s="44">
        <f t="shared" si="10"/>
        <v>5</v>
      </c>
      <c r="B10" s="45">
        <v>42911</v>
      </c>
      <c r="C10" s="44" t="s">
        <v>5</v>
      </c>
      <c r="D10" s="44" t="s">
        <v>5</v>
      </c>
      <c r="E10" s="44" t="s">
        <v>5</v>
      </c>
      <c r="F10" s="46">
        <f t="shared" si="0"/>
        <v>849906.2</v>
      </c>
      <c r="G10" s="47">
        <f t="shared" si="1"/>
        <v>0.1</v>
      </c>
      <c r="H10" s="23">
        <f t="shared" si="2"/>
        <v>31</v>
      </c>
      <c r="I10" s="18">
        <f t="shared" si="11"/>
        <v>7218.3861369865335</v>
      </c>
      <c r="J10" s="18">
        <f t="shared" si="3"/>
        <v>7218.39</v>
      </c>
      <c r="K10" s="18">
        <f t="shared" si="4"/>
        <v>7218.39</v>
      </c>
      <c r="L10" s="18">
        <f t="shared" si="5"/>
        <v>39104.51</v>
      </c>
      <c r="M10" s="18">
        <f>M9</f>
        <v>46322.9</v>
      </c>
      <c r="N10" s="18">
        <v>0</v>
      </c>
      <c r="O10" s="18"/>
      <c r="P10" s="18">
        <f t="shared" si="6"/>
        <v>0</v>
      </c>
      <c r="Q10" s="18">
        <f t="shared" si="7"/>
        <v>0</v>
      </c>
      <c r="R10" s="18">
        <f t="shared" si="8"/>
        <v>0</v>
      </c>
      <c r="S10" s="18">
        <f t="shared" si="9"/>
        <v>810801.69</v>
      </c>
      <c r="U10" s="17">
        <f t="shared" si="12"/>
        <v>-3.8630130000000002E-3</v>
      </c>
    </row>
    <row r="11" spans="1:23" x14ac:dyDescent="0.25">
      <c r="A11" s="19">
        <f t="shared" si="10"/>
        <v>6</v>
      </c>
      <c r="B11" s="20">
        <v>42941</v>
      </c>
      <c r="C11" s="19" t="s">
        <v>5</v>
      </c>
      <c r="D11" s="19" t="s">
        <v>5</v>
      </c>
      <c r="E11" s="19" t="s">
        <v>5</v>
      </c>
      <c r="F11" s="21">
        <f t="shared" si="0"/>
        <v>810801.69</v>
      </c>
      <c r="G11" s="22">
        <f>G5</f>
        <v>0.1</v>
      </c>
      <c r="H11" s="23">
        <f t="shared" si="2"/>
        <v>30</v>
      </c>
      <c r="I11" s="18">
        <f t="shared" si="11"/>
        <v>6664.119616439054</v>
      </c>
      <c r="J11" s="18">
        <f t="shared" si="3"/>
        <v>6664.12</v>
      </c>
      <c r="K11" s="18">
        <f t="shared" si="4"/>
        <v>6664.12</v>
      </c>
      <c r="L11" s="18">
        <f t="shared" si="5"/>
        <v>39658.78</v>
      </c>
      <c r="M11" s="18">
        <f t="shared" ref="M11:M30" si="13">M10</f>
        <v>46322.9</v>
      </c>
      <c r="N11" s="18">
        <v>0</v>
      </c>
      <c r="O11" s="18"/>
      <c r="P11" s="18">
        <f t="shared" ref="P11:P31" si="14">IF($R$1="ET",$S$1,0)</f>
        <v>0</v>
      </c>
      <c r="Q11" s="18">
        <f t="shared" si="7"/>
        <v>0</v>
      </c>
      <c r="R11" s="18">
        <f t="shared" si="8"/>
        <v>0</v>
      </c>
      <c r="S11" s="18">
        <f t="shared" si="9"/>
        <v>771142.90999999992</v>
      </c>
      <c r="U11" s="17">
        <f t="shared" si="12"/>
        <v>-3.8356099999999998E-4</v>
      </c>
    </row>
    <row r="12" spans="1:23" x14ac:dyDescent="0.25">
      <c r="A12" s="40"/>
      <c r="B12" s="41">
        <v>42957</v>
      </c>
      <c r="C12" s="40" t="s">
        <v>11</v>
      </c>
      <c r="D12" s="40" t="s">
        <v>11</v>
      </c>
      <c r="E12" s="40" t="s">
        <v>11</v>
      </c>
      <c r="F12" s="42">
        <f t="shared" ref="F12:F14" si="15">S11</f>
        <v>771142.90999999992</v>
      </c>
      <c r="G12" s="43">
        <v>0.12</v>
      </c>
      <c r="H12" s="50">
        <f t="shared" ref="H12:H14" si="16">IF($G$1="PD",(360*(YEAR(B12)-YEAR(B11)))+(30*(MONTH(B12)-MONTH(B11)))+(DAY(B12)-DAY(B11)),B12-B11)</f>
        <v>16</v>
      </c>
      <c r="I12" s="51">
        <f t="shared" ref="I12:I14" si="17">(F12*G11*H12/365)+U11</f>
        <v>3380.3520986307808</v>
      </c>
      <c r="J12" s="51">
        <f t="shared" ref="J12:J14" si="18">ROUND(I12,2)</f>
        <v>3380.35</v>
      </c>
      <c r="K12" s="51">
        <f t="shared" ref="K12:K14" si="19">IF(M12&gt;(J12+Q11-R11),(J12+Q11-R11),M12)</f>
        <v>0</v>
      </c>
      <c r="L12" s="51">
        <f t="shared" ref="L12:L14" si="20">M12-K12</f>
        <v>0</v>
      </c>
      <c r="M12" s="51">
        <v>0</v>
      </c>
      <c r="N12" s="51">
        <v>0</v>
      </c>
      <c r="O12" s="51"/>
      <c r="P12" s="51">
        <f t="shared" si="14"/>
        <v>0</v>
      </c>
      <c r="Q12" s="51">
        <f t="shared" ref="Q12:Q14" si="21">Q11-R11+J12-K12</f>
        <v>3380.35</v>
      </c>
      <c r="R12" s="51">
        <f t="shared" ref="R12:R14" si="22">IF(C12="Y",Q12,0)</f>
        <v>0</v>
      </c>
      <c r="S12" s="51">
        <f t="shared" ref="S12:S14" si="23">S11-L12+N12+R12-O12</f>
        <v>771142.90999999992</v>
      </c>
      <c r="U12" s="17"/>
    </row>
    <row r="13" spans="1:23" x14ac:dyDescent="0.25">
      <c r="A13" s="40"/>
      <c r="B13" s="41">
        <v>42967</v>
      </c>
      <c r="C13" s="40" t="s">
        <v>11</v>
      </c>
      <c r="D13" s="40" t="s">
        <v>11</v>
      </c>
      <c r="E13" s="40" t="s">
        <v>11</v>
      </c>
      <c r="F13" s="42">
        <f t="shared" si="15"/>
        <v>771142.90999999992</v>
      </c>
      <c r="G13" s="43">
        <f>G11</f>
        <v>0.1</v>
      </c>
      <c r="H13" s="50">
        <f t="shared" si="16"/>
        <v>10</v>
      </c>
      <c r="I13" s="51">
        <f t="shared" si="17"/>
        <v>2535.2643616438354</v>
      </c>
      <c r="J13" s="51">
        <f t="shared" si="18"/>
        <v>2535.2600000000002</v>
      </c>
      <c r="K13" s="51">
        <f t="shared" si="19"/>
        <v>0</v>
      </c>
      <c r="L13" s="51">
        <f t="shared" si="20"/>
        <v>0</v>
      </c>
      <c r="M13" s="51">
        <f t="shared" si="13"/>
        <v>0</v>
      </c>
      <c r="N13" s="51">
        <v>0</v>
      </c>
      <c r="O13" s="51"/>
      <c r="P13" s="51">
        <f t="shared" si="14"/>
        <v>0</v>
      </c>
      <c r="Q13" s="51">
        <f t="shared" si="21"/>
        <v>5915.6100000000006</v>
      </c>
      <c r="R13" s="51">
        <f t="shared" si="22"/>
        <v>0</v>
      </c>
      <c r="S13" s="51">
        <f t="shared" si="23"/>
        <v>771142.90999999992</v>
      </c>
      <c r="U13" s="17"/>
    </row>
    <row r="14" spans="1:23" x14ac:dyDescent="0.25">
      <c r="A14" s="19">
        <f>A11+1</f>
        <v>7</v>
      </c>
      <c r="B14" s="20">
        <v>42972</v>
      </c>
      <c r="C14" s="19" t="s">
        <v>5</v>
      </c>
      <c r="D14" s="19" t="s">
        <v>5</v>
      </c>
      <c r="E14" s="19" t="s">
        <v>5</v>
      </c>
      <c r="F14" s="21">
        <f t="shared" si="15"/>
        <v>771142.90999999992</v>
      </c>
      <c r="G14" s="22">
        <f t="shared" ref="G14" si="24">G8</f>
        <v>0.1</v>
      </c>
      <c r="H14" s="23">
        <f t="shared" si="16"/>
        <v>5</v>
      </c>
      <c r="I14" s="18">
        <f t="shared" si="17"/>
        <v>1056.3601506849313</v>
      </c>
      <c r="J14" s="18">
        <f t="shared" si="18"/>
        <v>1056.3599999999999</v>
      </c>
      <c r="K14" s="18">
        <f t="shared" si="19"/>
        <v>6971.97</v>
      </c>
      <c r="L14" s="18">
        <f t="shared" si="20"/>
        <v>39350.93</v>
      </c>
      <c r="M14" s="18">
        <f>M11</f>
        <v>46322.9</v>
      </c>
      <c r="N14" s="18">
        <v>0</v>
      </c>
      <c r="O14" s="18"/>
      <c r="P14" s="18">
        <f t="shared" si="14"/>
        <v>0</v>
      </c>
      <c r="Q14" s="18">
        <f t="shared" si="21"/>
        <v>0</v>
      </c>
      <c r="R14" s="18">
        <f t="shared" si="22"/>
        <v>0</v>
      </c>
      <c r="S14" s="18">
        <f t="shared" si="23"/>
        <v>731791.97999999986</v>
      </c>
      <c r="U14" s="17">
        <f t="shared" si="12"/>
        <v>1.5068500000000001E-4</v>
      </c>
    </row>
    <row r="15" spans="1:23" x14ac:dyDescent="0.25">
      <c r="A15" s="19">
        <f t="shared" si="10"/>
        <v>8</v>
      </c>
      <c r="B15" s="20">
        <v>43003</v>
      </c>
      <c r="C15" s="19" t="s">
        <v>5</v>
      </c>
      <c r="D15" s="19" t="s">
        <v>5</v>
      </c>
      <c r="E15" s="19" t="s">
        <v>5</v>
      </c>
      <c r="F15" s="21">
        <f t="shared" si="0"/>
        <v>731791.97999999986</v>
      </c>
      <c r="G15" s="22">
        <f t="shared" si="1"/>
        <v>0.1</v>
      </c>
      <c r="H15" s="23">
        <f t="shared" si="2"/>
        <v>31</v>
      </c>
      <c r="I15" s="18">
        <f t="shared" si="11"/>
        <v>6215.2197068493833</v>
      </c>
      <c r="J15" s="18">
        <f t="shared" si="3"/>
        <v>6215.22</v>
      </c>
      <c r="K15" s="18">
        <f t="shared" si="4"/>
        <v>6215.22</v>
      </c>
      <c r="L15" s="18">
        <f t="shared" si="5"/>
        <v>40107.68</v>
      </c>
      <c r="M15" s="18">
        <f t="shared" si="13"/>
        <v>46322.9</v>
      </c>
      <c r="N15" s="18">
        <v>0</v>
      </c>
      <c r="O15" s="18"/>
      <c r="P15" s="18">
        <f t="shared" si="14"/>
        <v>0</v>
      </c>
      <c r="Q15" s="18">
        <f t="shared" si="7"/>
        <v>0</v>
      </c>
      <c r="R15" s="18">
        <f t="shared" si="8"/>
        <v>0</v>
      </c>
      <c r="S15" s="18">
        <f t="shared" si="9"/>
        <v>691684.29999999981</v>
      </c>
      <c r="U15" s="17">
        <f t="shared" si="12"/>
        <v>-2.9315100000000001E-4</v>
      </c>
    </row>
    <row r="16" spans="1:23" x14ac:dyDescent="0.25">
      <c r="A16" s="31">
        <f t="shared" si="10"/>
        <v>9</v>
      </c>
      <c r="B16" s="32">
        <v>43033</v>
      </c>
      <c r="C16" s="31" t="s">
        <v>5</v>
      </c>
      <c r="D16" s="31" t="s">
        <v>5</v>
      </c>
      <c r="E16" s="31" t="s">
        <v>5</v>
      </c>
      <c r="F16" s="33">
        <f t="shared" si="0"/>
        <v>691684.29999999981</v>
      </c>
      <c r="G16" s="34">
        <f t="shared" si="1"/>
        <v>0.1</v>
      </c>
      <c r="H16" s="35">
        <f t="shared" si="2"/>
        <v>30</v>
      </c>
      <c r="I16" s="36">
        <f t="shared" si="11"/>
        <v>5685.0761452051629</v>
      </c>
      <c r="J16" s="36">
        <f t="shared" si="3"/>
        <v>5685.08</v>
      </c>
      <c r="K16" s="36">
        <f t="shared" si="4"/>
        <v>5685.08</v>
      </c>
      <c r="L16" s="36">
        <f t="shared" si="5"/>
        <v>40666.369999999995</v>
      </c>
      <c r="M16" s="36">
        <v>46351.45</v>
      </c>
      <c r="N16" s="36">
        <v>0</v>
      </c>
      <c r="O16" s="36"/>
      <c r="P16" s="36">
        <f t="shared" si="14"/>
        <v>0</v>
      </c>
      <c r="Q16" s="36">
        <f t="shared" si="7"/>
        <v>0</v>
      </c>
      <c r="R16" s="36">
        <f t="shared" si="8"/>
        <v>0</v>
      </c>
      <c r="S16" s="36">
        <f t="shared" si="9"/>
        <v>651017.92999999982</v>
      </c>
      <c r="U16" s="17">
        <f t="shared" si="12"/>
        <v>-3.8547949999999998E-3</v>
      </c>
    </row>
    <row r="17" spans="1:21" x14ac:dyDescent="0.25">
      <c r="A17" s="31">
        <f t="shared" si="10"/>
        <v>10</v>
      </c>
      <c r="B17" s="32">
        <v>43064</v>
      </c>
      <c r="C17" s="31" t="s">
        <v>5</v>
      </c>
      <c r="D17" s="31" t="s">
        <v>5</v>
      </c>
      <c r="E17" s="31" t="s">
        <v>5</v>
      </c>
      <c r="F17" s="33">
        <f t="shared" si="0"/>
        <v>651017.92999999982</v>
      </c>
      <c r="G17" s="34">
        <f t="shared" si="1"/>
        <v>0.1</v>
      </c>
      <c r="H17" s="35">
        <f t="shared" si="2"/>
        <v>31</v>
      </c>
      <c r="I17" s="36">
        <f t="shared" si="11"/>
        <v>5529.1895232871902</v>
      </c>
      <c r="J17" s="36">
        <f t="shared" si="3"/>
        <v>5529.19</v>
      </c>
      <c r="K17" s="36">
        <f t="shared" si="4"/>
        <v>5529.19</v>
      </c>
      <c r="L17" s="36">
        <f t="shared" si="5"/>
        <v>40822.259999999995</v>
      </c>
      <c r="M17" s="36">
        <f t="shared" si="13"/>
        <v>46351.45</v>
      </c>
      <c r="N17" s="36">
        <v>0</v>
      </c>
      <c r="O17" s="36"/>
      <c r="P17" s="36">
        <f t="shared" si="14"/>
        <v>0</v>
      </c>
      <c r="Q17" s="36">
        <f t="shared" si="7"/>
        <v>0</v>
      </c>
      <c r="R17" s="36">
        <f t="shared" si="8"/>
        <v>0</v>
      </c>
      <c r="S17" s="36">
        <f t="shared" si="9"/>
        <v>610195.66999999981</v>
      </c>
      <c r="U17" s="17">
        <f t="shared" si="12"/>
        <v>-4.7671299999999997E-4</v>
      </c>
    </row>
    <row r="18" spans="1:21" x14ac:dyDescent="0.25">
      <c r="A18" s="31">
        <f t="shared" si="10"/>
        <v>11</v>
      </c>
      <c r="B18" s="32">
        <v>43094</v>
      </c>
      <c r="C18" s="31" t="s">
        <v>5</v>
      </c>
      <c r="D18" s="31" t="s">
        <v>5</v>
      </c>
      <c r="E18" s="31" t="s">
        <v>5</v>
      </c>
      <c r="F18" s="33">
        <f t="shared" si="0"/>
        <v>610195.66999999981</v>
      </c>
      <c r="G18" s="34">
        <f t="shared" si="1"/>
        <v>0.1</v>
      </c>
      <c r="H18" s="35">
        <f t="shared" si="2"/>
        <v>30</v>
      </c>
      <c r="I18" s="36">
        <f t="shared" si="11"/>
        <v>5015.3063999993265</v>
      </c>
      <c r="J18" s="36">
        <f t="shared" si="3"/>
        <v>5015.3100000000004</v>
      </c>
      <c r="K18" s="36">
        <f t="shared" si="4"/>
        <v>5015.3100000000004</v>
      </c>
      <c r="L18" s="36">
        <f t="shared" si="5"/>
        <v>41336.14</v>
      </c>
      <c r="M18" s="36">
        <f t="shared" si="13"/>
        <v>46351.45</v>
      </c>
      <c r="N18" s="36">
        <v>0</v>
      </c>
      <c r="O18" s="36"/>
      <c r="P18" s="36">
        <f t="shared" si="14"/>
        <v>0</v>
      </c>
      <c r="Q18" s="36">
        <f t="shared" si="7"/>
        <v>0</v>
      </c>
      <c r="R18" s="36">
        <f t="shared" si="8"/>
        <v>0</v>
      </c>
      <c r="S18" s="36">
        <f t="shared" si="9"/>
        <v>568859.5299999998</v>
      </c>
      <c r="U18" s="17">
        <f t="shared" si="12"/>
        <v>-3.6000009999999998E-3</v>
      </c>
    </row>
    <row r="19" spans="1:21" x14ac:dyDescent="0.25">
      <c r="A19" s="31">
        <f t="shared" si="10"/>
        <v>12</v>
      </c>
      <c r="B19" s="32">
        <v>43125</v>
      </c>
      <c r="C19" s="31" t="s">
        <v>5</v>
      </c>
      <c r="D19" s="31" t="s">
        <v>5</v>
      </c>
      <c r="E19" s="31" t="s">
        <v>5</v>
      </c>
      <c r="F19" s="33">
        <f t="shared" si="0"/>
        <v>568859.5299999998</v>
      </c>
      <c r="G19" s="34">
        <f t="shared" si="1"/>
        <v>0.1</v>
      </c>
      <c r="H19" s="35">
        <f t="shared" si="2"/>
        <v>31</v>
      </c>
      <c r="I19" s="36">
        <f t="shared" si="11"/>
        <v>4831.4061068483124</v>
      </c>
      <c r="J19" s="36">
        <f t="shared" si="3"/>
        <v>4831.41</v>
      </c>
      <c r="K19" s="36">
        <f t="shared" si="4"/>
        <v>4831.41</v>
      </c>
      <c r="L19" s="36">
        <f t="shared" si="5"/>
        <v>41520.039999999994</v>
      </c>
      <c r="M19" s="36">
        <f t="shared" si="13"/>
        <v>46351.45</v>
      </c>
      <c r="N19" s="36">
        <v>0</v>
      </c>
      <c r="O19" s="36"/>
      <c r="P19" s="36">
        <f t="shared" si="14"/>
        <v>0</v>
      </c>
      <c r="Q19" s="36">
        <f t="shared" si="7"/>
        <v>0</v>
      </c>
      <c r="R19" s="36">
        <f t="shared" si="8"/>
        <v>0</v>
      </c>
      <c r="S19" s="36">
        <f t="shared" si="9"/>
        <v>527339.48999999976</v>
      </c>
      <c r="U19" s="17">
        <f t="shared" si="12"/>
        <v>-3.893152E-3</v>
      </c>
    </row>
    <row r="20" spans="1:21" x14ac:dyDescent="0.25">
      <c r="A20" s="31">
        <f t="shared" si="10"/>
        <v>13</v>
      </c>
      <c r="B20" s="32">
        <v>43156</v>
      </c>
      <c r="C20" s="31" t="s">
        <v>5</v>
      </c>
      <c r="D20" s="31" t="s">
        <v>5</v>
      </c>
      <c r="E20" s="31" t="s">
        <v>5</v>
      </c>
      <c r="F20" s="33">
        <f t="shared" si="0"/>
        <v>527339.48999999976</v>
      </c>
      <c r="G20" s="34">
        <f t="shared" si="1"/>
        <v>0.1</v>
      </c>
      <c r="H20" s="35">
        <f t="shared" si="2"/>
        <v>31</v>
      </c>
      <c r="I20" s="36">
        <f t="shared" si="11"/>
        <v>4478.7698575329296</v>
      </c>
      <c r="J20" s="36">
        <f t="shared" si="3"/>
        <v>4478.7700000000004</v>
      </c>
      <c r="K20" s="36">
        <f t="shared" si="4"/>
        <v>4478.7700000000004</v>
      </c>
      <c r="L20" s="36">
        <f t="shared" si="5"/>
        <v>41872.679999999993</v>
      </c>
      <c r="M20" s="36">
        <f t="shared" si="13"/>
        <v>46351.45</v>
      </c>
      <c r="N20" s="36">
        <v>0</v>
      </c>
      <c r="O20" s="36"/>
      <c r="P20" s="36">
        <f t="shared" si="14"/>
        <v>0</v>
      </c>
      <c r="Q20" s="36">
        <f t="shared" si="7"/>
        <v>0</v>
      </c>
      <c r="R20" s="36">
        <f t="shared" si="8"/>
        <v>0</v>
      </c>
      <c r="S20" s="36">
        <f t="shared" si="9"/>
        <v>485466.80999999976</v>
      </c>
      <c r="U20" s="17">
        <f t="shared" si="12"/>
        <v>-1.4246699999999999E-4</v>
      </c>
    </row>
    <row r="21" spans="1:21" x14ac:dyDescent="0.25">
      <c r="A21" s="31">
        <f t="shared" si="10"/>
        <v>14</v>
      </c>
      <c r="B21" s="32">
        <v>43184</v>
      </c>
      <c r="C21" s="31" t="s">
        <v>5</v>
      </c>
      <c r="D21" s="31" t="s">
        <v>5</v>
      </c>
      <c r="E21" s="31" t="s">
        <v>5</v>
      </c>
      <c r="F21" s="33">
        <f t="shared" si="0"/>
        <v>485466.80999999976</v>
      </c>
      <c r="G21" s="34">
        <f t="shared" si="1"/>
        <v>0.1</v>
      </c>
      <c r="H21" s="35">
        <f t="shared" si="2"/>
        <v>28</v>
      </c>
      <c r="I21" s="36">
        <f t="shared" si="11"/>
        <v>3724.1288109576562</v>
      </c>
      <c r="J21" s="36">
        <f t="shared" si="3"/>
        <v>3724.13</v>
      </c>
      <c r="K21" s="36">
        <f t="shared" si="4"/>
        <v>3724.13</v>
      </c>
      <c r="L21" s="36">
        <f t="shared" si="5"/>
        <v>42627.32</v>
      </c>
      <c r="M21" s="36">
        <f t="shared" si="13"/>
        <v>46351.45</v>
      </c>
      <c r="N21" s="36">
        <v>0</v>
      </c>
      <c r="O21" s="36"/>
      <c r="P21" s="36">
        <f t="shared" si="14"/>
        <v>0</v>
      </c>
      <c r="Q21" s="36">
        <f t="shared" si="7"/>
        <v>0</v>
      </c>
      <c r="R21" s="36">
        <f t="shared" si="8"/>
        <v>0</v>
      </c>
      <c r="S21" s="36">
        <f t="shared" si="9"/>
        <v>442839.48999999976</v>
      </c>
      <c r="U21" s="17">
        <f t="shared" si="12"/>
        <v>-1.189042E-3</v>
      </c>
    </row>
    <row r="22" spans="1:21" x14ac:dyDescent="0.25">
      <c r="A22" s="31">
        <f t="shared" si="10"/>
        <v>15</v>
      </c>
      <c r="B22" s="32">
        <v>43215</v>
      </c>
      <c r="C22" s="31" t="s">
        <v>5</v>
      </c>
      <c r="D22" s="31" t="s">
        <v>5</v>
      </c>
      <c r="E22" s="31" t="s">
        <v>5</v>
      </c>
      <c r="F22" s="33">
        <f t="shared" si="0"/>
        <v>442839.48999999976</v>
      </c>
      <c r="G22" s="34">
        <f t="shared" si="1"/>
        <v>0.1</v>
      </c>
      <c r="H22" s="35">
        <f t="shared" si="2"/>
        <v>31</v>
      </c>
      <c r="I22" s="36">
        <f t="shared" si="11"/>
        <v>3761.1013287662172</v>
      </c>
      <c r="J22" s="36">
        <f t="shared" si="3"/>
        <v>3761.1</v>
      </c>
      <c r="K22" s="36">
        <f t="shared" si="4"/>
        <v>3761.1</v>
      </c>
      <c r="L22" s="36">
        <f t="shared" si="5"/>
        <v>42590.35</v>
      </c>
      <c r="M22" s="36">
        <f t="shared" si="13"/>
        <v>46351.45</v>
      </c>
      <c r="N22" s="36">
        <v>0</v>
      </c>
      <c r="O22" s="36"/>
      <c r="P22" s="36">
        <f t="shared" si="14"/>
        <v>0</v>
      </c>
      <c r="Q22" s="36">
        <f t="shared" si="7"/>
        <v>0</v>
      </c>
      <c r="R22" s="36">
        <f t="shared" si="8"/>
        <v>0</v>
      </c>
      <c r="S22" s="36">
        <f t="shared" si="9"/>
        <v>400249.13999999978</v>
      </c>
      <c r="U22" s="17">
        <f t="shared" si="12"/>
        <v>1.3287660000000001E-3</v>
      </c>
    </row>
    <row r="23" spans="1:21" x14ac:dyDescent="0.25">
      <c r="A23" s="31">
        <f t="shared" si="10"/>
        <v>16</v>
      </c>
      <c r="B23" s="32">
        <v>43245</v>
      </c>
      <c r="C23" s="31" t="s">
        <v>5</v>
      </c>
      <c r="D23" s="31" t="s">
        <v>5</v>
      </c>
      <c r="E23" s="31" t="s">
        <v>5</v>
      </c>
      <c r="F23" s="33">
        <f t="shared" si="0"/>
        <v>400249.13999999978</v>
      </c>
      <c r="G23" s="34">
        <f t="shared" si="1"/>
        <v>0.1</v>
      </c>
      <c r="H23" s="35">
        <f t="shared" si="2"/>
        <v>30</v>
      </c>
      <c r="I23" s="36">
        <f t="shared" si="11"/>
        <v>3289.7202876701081</v>
      </c>
      <c r="J23" s="36">
        <f t="shared" si="3"/>
        <v>3289.72</v>
      </c>
      <c r="K23" s="36">
        <f t="shared" si="4"/>
        <v>3289.72</v>
      </c>
      <c r="L23" s="36">
        <f t="shared" si="5"/>
        <v>43061.729999999996</v>
      </c>
      <c r="M23" s="36">
        <f t="shared" si="13"/>
        <v>46351.45</v>
      </c>
      <c r="N23" s="36">
        <v>0</v>
      </c>
      <c r="O23" s="36"/>
      <c r="P23" s="36">
        <f t="shared" si="14"/>
        <v>0</v>
      </c>
      <c r="Q23" s="36">
        <f t="shared" si="7"/>
        <v>0</v>
      </c>
      <c r="R23" s="36">
        <f t="shared" si="8"/>
        <v>0</v>
      </c>
      <c r="S23" s="36">
        <f t="shared" si="9"/>
        <v>357187.4099999998</v>
      </c>
      <c r="U23" s="17">
        <f t="shared" si="12"/>
        <v>2.8767000000000002E-4</v>
      </c>
    </row>
    <row r="24" spans="1:21" x14ac:dyDescent="0.25">
      <c r="A24" s="31">
        <f t="shared" si="10"/>
        <v>17</v>
      </c>
      <c r="B24" s="32">
        <v>43276</v>
      </c>
      <c r="C24" s="31" t="s">
        <v>5</v>
      </c>
      <c r="D24" s="31" t="s">
        <v>5</v>
      </c>
      <c r="E24" s="31" t="s">
        <v>5</v>
      </c>
      <c r="F24" s="33">
        <f t="shared" si="0"/>
        <v>357187.4099999998</v>
      </c>
      <c r="G24" s="34">
        <f t="shared" si="1"/>
        <v>0.1</v>
      </c>
      <c r="H24" s="35">
        <f t="shared" si="2"/>
        <v>31</v>
      </c>
      <c r="I24" s="36">
        <f t="shared" si="11"/>
        <v>3033.6467835604094</v>
      </c>
      <c r="J24" s="36">
        <f t="shared" si="3"/>
        <v>3033.65</v>
      </c>
      <c r="K24" s="36">
        <f t="shared" si="4"/>
        <v>3033.65</v>
      </c>
      <c r="L24" s="36">
        <f t="shared" si="5"/>
        <v>43317.799999999996</v>
      </c>
      <c r="M24" s="36">
        <f t="shared" si="13"/>
        <v>46351.45</v>
      </c>
      <c r="N24" s="36">
        <v>0</v>
      </c>
      <c r="O24" s="36"/>
      <c r="P24" s="36">
        <f t="shared" si="14"/>
        <v>0</v>
      </c>
      <c r="Q24" s="36">
        <f t="shared" si="7"/>
        <v>0</v>
      </c>
      <c r="R24" s="36">
        <f t="shared" si="8"/>
        <v>0</v>
      </c>
      <c r="S24" s="36">
        <f t="shared" si="9"/>
        <v>313869.60999999981</v>
      </c>
      <c r="U24" s="17">
        <f t="shared" si="12"/>
        <v>-3.2164400000000001E-3</v>
      </c>
    </row>
    <row r="25" spans="1:21" x14ac:dyDescent="0.25">
      <c r="A25" s="31">
        <f t="shared" si="10"/>
        <v>18</v>
      </c>
      <c r="B25" s="32">
        <v>43306</v>
      </c>
      <c r="C25" s="31" t="s">
        <v>5</v>
      </c>
      <c r="D25" s="31" t="s">
        <v>5</v>
      </c>
      <c r="E25" s="31" t="s">
        <v>5</v>
      </c>
      <c r="F25" s="33">
        <f t="shared" si="0"/>
        <v>313869.60999999981</v>
      </c>
      <c r="G25" s="34">
        <f t="shared" si="1"/>
        <v>0.1</v>
      </c>
      <c r="H25" s="35">
        <f t="shared" si="2"/>
        <v>30</v>
      </c>
      <c r="I25" s="36">
        <f t="shared" si="11"/>
        <v>2579.7470027380805</v>
      </c>
      <c r="J25" s="36">
        <f t="shared" si="3"/>
        <v>2579.75</v>
      </c>
      <c r="K25" s="36">
        <f t="shared" si="4"/>
        <v>2579.75</v>
      </c>
      <c r="L25" s="36">
        <f t="shared" si="5"/>
        <v>43771.7</v>
      </c>
      <c r="M25" s="36">
        <f t="shared" si="13"/>
        <v>46351.45</v>
      </c>
      <c r="N25" s="36">
        <v>0</v>
      </c>
      <c r="O25" s="36"/>
      <c r="P25" s="36">
        <f t="shared" si="14"/>
        <v>0</v>
      </c>
      <c r="Q25" s="36">
        <f t="shared" si="7"/>
        <v>0</v>
      </c>
      <c r="R25" s="36">
        <f t="shared" si="8"/>
        <v>0</v>
      </c>
      <c r="S25" s="36">
        <f t="shared" si="9"/>
        <v>270097.9099999998</v>
      </c>
      <c r="U25" s="17">
        <f t="shared" si="12"/>
        <v>-2.9972620000000001E-3</v>
      </c>
    </row>
    <row r="26" spans="1:21" x14ac:dyDescent="0.25">
      <c r="A26" s="31">
        <f t="shared" si="10"/>
        <v>19</v>
      </c>
      <c r="B26" s="32">
        <v>43337</v>
      </c>
      <c r="C26" s="31" t="s">
        <v>5</v>
      </c>
      <c r="D26" s="31" t="s">
        <v>5</v>
      </c>
      <c r="E26" s="31" t="s">
        <v>5</v>
      </c>
      <c r="F26" s="33">
        <f t="shared" si="0"/>
        <v>270097.9099999998</v>
      </c>
      <c r="G26" s="34">
        <f t="shared" si="1"/>
        <v>0.1</v>
      </c>
      <c r="H26" s="35">
        <f t="shared" si="2"/>
        <v>31</v>
      </c>
      <c r="I26" s="36">
        <f t="shared" si="11"/>
        <v>2293.9792520530673</v>
      </c>
      <c r="J26" s="36">
        <f t="shared" si="3"/>
        <v>2293.98</v>
      </c>
      <c r="K26" s="36">
        <f t="shared" si="4"/>
        <v>2293.98</v>
      </c>
      <c r="L26" s="36">
        <f t="shared" si="5"/>
        <v>44057.469999999994</v>
      </c>
      <c r="M26" s="36">
        <f t="shared" si="13"/>
        <v>46351.45</v>
      </c>
      <c r="N26" s="36">
        <v>0</v>
      </c>
      <c r="O26" s="36"/>
      <c r="P26" s="36">
        <f t="shared" si="14"/>
        <v>0</v>
      </c>
      <c r="Q26" s="36">
        <f t="shared" si="7"/>
        <v>0</v>
      </c>
      <c r="R26" s="36">
        <f t="shared" si="8"/>
        <v>0</v>
      </c>
      <c r="S26" s="36">
        <f t="shared" si="9"/>
        <v>226040.4399999998</v>
      </c>
      <c r="U26" s="17">
        <f t="shared" si="12"/>
        <v>-7.47947E-4</v>
      </c>
    </row>
    <row r="27" spans="1:21" x14ac:dyDescent="0.25">
      <c r="A27" s="31">
        <f t="shared" si="10"/>
        <v>20</v>
      </c>
      <c r="B27" s="32">
        <v>43368</v>
      </c>
      <c r="C27" s="31" t="s">
        <v>5</v>
      </c>
      <c r="D27" s="31" t="s">
        <v>5</v>
      </c>
      <c r="E27" s="31" t="s">
        <v>5</v>
      </c>
      <c r="F27" s="33">
        <f t="shared" si="0"/>
        <v>226040.4399999998</v>
      </c>
      <c r="G27" s="34">
        <f t="shared" si="1"/>
        <v>0.1</v>
      </c>
      <c r="H27" s="35">
        <f t="shared" si="2"/>
        <v>31</v>
      </c>
      <c r="I27" s="36">
        <f t="shared" si="11"/>
        <v>1919.7947698612174</v>
      </c>
      <c r="J27" s="36">
        <f t="shared" si="3"/>
        <v>1919.79</v>
      </c>
      <c r="K27" s="36">
        <f t="shared" si="4"/>
        <v>1919.79</v>
      </c>
      <c r="L27" s="36">
        <f t="shared" si="5"/>
        <v>44431.659999999996</v>
      </c>
      <c r="M27" s="36">
        <f t="shared" si="13"/>
        <v>46351.45</v>
      </c>
      <c r="N27" s="36">
        <v>0</v>
      </c>
      <c r="O27" s="36"/>
      <c r="P27" s="36">
        <f t="shared" si="14"/>
        <v>0</v>
      </c>
      <c r="Q27" s="36">
        <f t="shared" si="7"/>
        <v>0</v>
      </c>
      <c r="R27" s="36">
        <f t="shared" si="8"/>
        <v>0</v>
      </c>
      <c r="S27" s="36">
        <f t="shared" si="9"/>
        <v>181608.7799999998</v>
      </c>
      <c r="U27" s="17">
        <f t="shared" si="12"/>
        <v>4.7698610000000002E-3</v>
      </c>
    </row>
    <row r="28" spans="1:21" x14ac:dyDescent="0.25">
      <c r="A28" s="31">
        <f t="shared" si="10"/>
        <v>21</v>
      </c>
      <c r="B28" s="32">
        <v>43398</v>
      </c>
      <c r="C28" s="31" t="s">
        <v>5</v>
      </c>
      <c r="D28" s="31" t="s">
        <v>5</v>
      </c>
      <c r="E28" s="31" t="s">
        <v>5</v>
      </c>
      <c r="F28" s="33">
        <f t="shared" si="0"/>
        <v>181608.7799999998</v>
      </c>
      <c r="G28" s="34">
        <f t="shared" si="1"/>
        <v>0.1</v>
      </c>
      <c r="H28" s="35">
        <f t="shared" si="2"/>
        <v>30</v>
      </c>
      <c r="I28" s="36">
        <f t="shared" si="11"/>
        <v>1492.6796739705874</v>
      </c>
      <c r="J28" s="36">
        <f t="shared" si="3"/>
        <v>1492.68</v>
      </c>
      <c r="K28" s="36">
        <f t="shared" si="4"/>
        <v>1492.68</v>
      </c>
      <c r="L28" s="36">
        <f t="shared" si="5"/>
        <v>44858.77</v>
      </c>
      <c r="M28" s="36">
        <f t="shared" si="13"/>
        <v>46351.45</v>
      </c>
      <c r="N28" s="36">
        <v>0</v>
      </c>
      <c r="O28" s="36"/>
      <c r="P28" s="36">
        <f t="shared" si="14"/>
        <v>0</v>
      </c>
      <c r="Q28" s="36">
        <f t="shared" si="7"/>
        <v>0</v>
      </c>
      <c r="R28" s="36">
        <f t="shared" si="8"/>
        <v>0</v>
      </c>
      <c r="S28" s="36">
        <f t="shared" si="9"/>
        <v>136750.00999999981</v>
      </c>
      <c r="U28" s="17">
        <f t="shared" si="12"/>
        <v>-3.2602899999999998E-4</v>
      </c>
    </row>
    <row r="29" spans="1:21" x14ac:dyDescent="0.25">
      <c r="A29" s="31">
        <f t="shared" si="10"/>
        <v>22</v>
      </c>
      <c r="B29" s="32">
        <v>43429</v>
      </c>
      <c r="C29" s="31" t="s">
        <v>5</v>
      </c>
      <c r="D29" s="31" t="s">
        <v>5</v>
      </c>
      <c r="E29" s="31" t="s">
        <v>5</v>
      </c>
      <c r="F29" s="33">
        <f t="shared" si="0"/>
        <v>136750.00999999981</v>
      </c>
      <c r="G29" s="34">
        <f t="shared" si="1"/>
        <v>0.1</v>
      </c>
      <c r="H29" s="35">
        <f t="shared" si="2"/>
        <v>31</v>
      </c>
      <c r="I29" s="36">
        <f t="shared" si="11"/>
        <v>1161.4381150668889</v>
      </c>
      <c r="J29" s="36">
        <f t="shared" si="3"/>
        <v>1161.44</v>
      </c>
      <c r="K29" s="36">
        <f t="shared" si="4"/>
        <v>1161.44</v>
      </c>
      <c r="L29" s="36">
        <f t="shared" si="5"/>
        <v>45190.009999999995</v>
      </c>
      <c r="M29" s="36">
        <f t="shared" si="13"/>
        <v>46351.45</v>
      </c>
      <c r="N29" s="36">
        <v>0</v>
      </c>
      <c r="O29" s="36"/>
      <c r="P29" s="36">
        <f t="shared" si="14"/>
        <v>0</v>
      </c>
      <c r="Q29" s="36">
        <f t="shared" si="7"/>
        <v>0</v>
      </c>
      <c r="R29" s="36">
        <f t="shared" si="8"/>
        <v>0</v>
      </c>
      <c r="S29" s="36">
        <f t="shared" si="9"/>
        <v>91559.999999999811</v>
      </c>
      <c r="U29" s="17">
        <f t="shared" si="12"/>
        <v>-1.8849330000000001E-3</v>
      </c>
    </row>
    <row r="30" spans="1:21" x14ac:dyDescent="0.25">
      <c r="A30" s="31">
        <f t="shared" si="10"/>
        <v>23</v>
      </c>
      <c r="B30" s="32">
        <v>43459</v>
      </c>
      <c r="C30" s="31" t="s">
        <v>5</v>
      </c>
      <c r="D30" s="31" t="s">
        <v>5</v>
      </c>
      <c r="E30" s="31" t="s">
        <v>5</v>
      </c>
      <c r="F30" s="33">
        <f t="shared" si="0"/>
        <v>91559.999999999811</v>
      </c>
      <c r="G30" s="34">
        <f t="shared" si="1"/>
        <v>0.1</v>
      </c>
      <c r="H30" s="35">
        <f t="shared" si="2"/>
        <v>30</v>
      </c>
      <c r="I30" s="36">
        <f t="shared" si="11"/>
        <v>752.54606027247803</v>
      </c>
      <c r="J30" s="36">
        <f t="shared" si="3"/>
        <v>752.55</v>
      </c>
      <c r="K30" s="36">
        <f t="shared" si="4"/>
        <v>752.55</v>
      </c>
      <c r="L30" s="36">
        <f t="shared" si="5"/>
        <v>45598.899999999994</v>
      </c>
      <c r="M30" s="36">
        <f t="shared" si="13"/>
        <v>46351.45</v>
      </c>
      <c r="N30" s="36">
        <v>0</v>
      </c>
      <c r="O30" s="36"/>
      <c r="P30" s="36">
        <f t="shared" si="14"/>
        <v>0</v>
      </c>
      <c r="Q30" s="36">
        <f t="shared" si="7"/>
        <v>0</v>
      </c>
      <c r="R30" s="36">
        <f t="shared" si="8"/>
        <v>0</v>
      </c>
      <c r="S30" s="36">
        <f t="shared" si="9"/>
        <v>45961.099999999817</v>
      </c>
      <c r="U30" s="17">
        <f t="shared" si="12"/>
        <v>-3.939728E-3</v>
      </c>
    </row>
    <row r="31" spans="1:21" x14ac:dyDescent="0.25">
      <c r="A31" s="31">
        <f t="shared" si="10"/>
        <v>24</v>
      </c>
      <c r="B31" s="32">
        <v>43490</v>
      </c>
      <c r="C31" s="31" t="s">
        <v>5</v>
      </c>
      <c r="D31" s="31" t="s">
        <v>5</v>
      </c>
      <c r="E31" s="31" t="s">
        <v>5</v>
      </c>
      <c r="F31" s="33">
        <f t="shared" si="0"/>
        <v>45961.099999999817</v>
      </c>
      <c r="G31" s="34">
        <f t="shared" si="1"/>
        <v>0.1</v>
      </c>
      <c r="H31" s="35">
        <f t="shared" si="2"/>
        <v>31</v>
      </c>
      <c r="I31" s="36">
        <f t="shared" si="11"/>
        <v>390.3506082172039</v>
      </c>
      <c r="J31" s="36">
        <f t="shared" si="3"/>
        <v>390.35</v>
      </c>
      <c r="K31" s="36">
        <f>J31+Q30-R30</f>
        <v>390.35</v>
      </c>
      <c r="L31" s="36">
        <f>S30</f>
        <v>45961.099999999817</v>
      </c>
      <c r="M31" s="36">
        <f>L31+K31</f>
        <v>46351.449999999815</v>
      </c>
      <c r="N31" s="36">
        <v>0</v>
      </c>
      <c r="O31" s="36"/>
      <c r="P31" s="36">
        <f t="shared" si="14"/>
        <v>0</v>
      </c>
      <c r="Q31" s="36">
        <f t="shared" si="7"/>
        <v>0</v>
      </c>
      <c r="R31" s="36">
        <f t="shared" si="8"/>
        <v>0</v>
      </c>
      <c r="S31" s="36">
        <f t="shared" si="9"/>
        <v>0</v>
      </c>
      <c r="U31" s="17">
        <f t="shared" si="12"/>
        <v>6.0821699999999998E-4</v>
      </c>
    </row>
    <row r="32" spans="1:21" x14ac:dyDescent="0.25">
      <c r="A32" s="14"/>
      <c r="B32" s="14"/>
      <c r="C32" s="14"/>
      <c r="D32" s="14"/>
      <c r="E32" s="14"/>
      <c r="F32" s="14"/>
      <c r="G32" s="14"/>
      <c r="H32" s="14"/>
      <c r="I32" s="15">
        <f>SUM(I3:I31)</f>
        <v>112460.45355340368</v>
      </c>
      <c r="J32" s="15">
        <f>SUM(J3:J31)</f>
        <v>112460.47000000002</v>
      </c>
      <c r="K32" s="15">
        <f>SUM(K3:K31)</f>
        <v>112460.47000000002</v>
      </c>
      <c r="L32" s="15">
        <f>SUM(L3:L31)</f>
        <v>999999.99999999988</v>
      </c>
      <c r="M32" s="15">
        <f>SUM(M3:M31)</f>
        <v>1112460.4699999993</v>
      </c>
      <c r="N32" s="14"/>
      <c r="O32" s="14"/>
      <c r="P32" s="15">
        <f>SUM(P3:P31)</f>
        <v>0</v>
      </c>
      <c r="Q32" s="14"/>
      <c r="R32" s="14"/>
      <c r="S32" s="14"/>
    </row>
    <row r="35" spans="13:13" x14ac:dyDescent="0.25">
      <c r="M35" s="5"/>
    </row>
  </sheetData>
  <dataValidations disablePrompts="1" count="2">
    <dataValidation type="list" allowBlank="1" showInputMessage="1" showErrorMessage="1" sqref="R1">
      <formula1>"DD, PS, FI, ET, NI"</formula1>
    </dataValidation>
    <dataValidation type="list" allowBlank="1" showInputMessage="1" showErrorMessage="1" sqref="G1">
      <formula1>"PD,AD"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opLeftCell="C1" workbookViewId="0">
      <pane ySplit="2" topLeftCell="A11" activePane="bottomLeft" state="frozen"/>
      <selection pane="bottomLeft" activeCell="M29" sqref="M29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4.28515625" style="1" bestFit="1" customWidth="1"/>
    <col min="4" max="4" width="7" style="1" bestFit="1" customWidth="1"/>
    <col min="5" max="5" width="4.42578125" style="1" bestFit="1" customWidth="1"/>
    <col min="6" max="6" width="13.7109375" style="1" bestFit="1" customWidth="1"/>
    <col min="7" max="7" width="7.140625" style="1" bestFit="1" customWidth="1"/>
    <col min="8" max="8" width="5.140625" style="1" bestFit="1" customWidth="1"/>
    <col min="9" max="9" width="18" style="1" bestFit="1" customWidth="1"/>
    <col min="10" max="10" width="16.140625" style="1" bestFit="1" customWidth="1"/>
    <col min="11" max="11" width="13.28515625" style="1" bestFit="1" customWidth="1"/>
    <col min="12" max="12" width="13.42578125" style="1" bestFit="1" customWidth="1"/>
    <col min="13" max="13" width="13.28515625" style="1" bestFit="1" customWidth="1"/>
    <col min="14" max="14" width="13.5703125" style="1" bestFit="1" customWidth="1"/>
    <col min="15" max="15" width="11" style="1" bestFit="1" customWidth="1"/>
    <col min="16" max="16" width="11" style="1" customWidth="1"/>
    <col min="17" max="17" width="11.140625" style="1" bestFit="1" customWidth="1"/>
    <col min="18" max="18" width="11" style="1" bestFit="1" customWidth="1"/>
    <col min="19" max="19" width="12.5703125" style="1" bestFit="1" customWidth="1"/>
    <col min="20" max="20" width="9.140625" style="1"/>
    <col min="21" max="21" width="10.7109375" style="1" bestFit="1" customWidth="1"/>
    <col min="22" max="16384" width="9.140625" style="1"/>
  </cols>
  <sheetData>
    <row r="1" spans="1:23" x14ac:dyDescent="0.25">
      <c r="F1" s="1" t="s">
        <v>19</v>
      </c>
      <c r="G1" s="16" t="s">
        <v>24</v>
      </c>
      <c r="I1" s="1" t="s">
        <v>17</v>
      </c>
      <c r="M1" s="3">
        <v>46322.9</v>
      </c>
      <c r="N1" s="5">
        <f>M1-M33</f>
        <v>-587.29999999987922</v>
      </c>
      <c r="O1" s="4">
        <f>M16-M33</f>
        <v>-558.74999999988358</v>
      </c>
      <c r="P1" s="3" t="s">
        <v>20</v>
      </c>
      <c r="Q1" s="3">
        <v>10000</v>
      </c>
      <c r="R1" s="16" t="s">
        <v>21</v>
      </c>
      <c r="S1" s="4">
        <f>ROUND(IF(R1="FI",Q1,IF(R1="NI",Q1/5,IF(R1="ET",Q1/48,0))),2)</f>
        <v>0</v>
      </c>
    </row>
    <row r="2" spans="1:23" s="2" customFormat="1" x14ac:dyDescent="0.25">
      <c r="A2" s="6" t="s">
        <v>3</v>
      </c>
      <c r="B2" s="7" t="s">
        <v>0</v>
      </c>
      <c r="C2" s="7" t="s">
        <v>6</v>
      </c>
      <c r="D2" s="7" t="s">
        <v>12</v>
      </c>
      <c r="E2" s="7" t="s">
        <v>7</v>
      </c>
      <c r="F2" s="7" t="s">
        <v>13</v>
      </c>
      <c r="G2" s="7" t="s">
        <v>2</v>
      </c>
      <c r="H2" s="7" t="s">
        <v>1</v>
      </c>
      <c r="I2" s="7" t="s">
        <v>14</v>
      </c>
      <c r="J2" s="7" t="s">
        <v>25</v>
      </c>
      <c r="K2" s="7" t="s">
        <v>15</v>
      </c>
      <c r="L2" s="7" t="s">
        <v>10</v>
      </c>
      <c r="M2" s="7" t="s">
        <v>9</v>
      </c>
      <c r="N2" s="7" t="s">
        <v>8</v>
      </c>
      <c r="O2" s="7" t="s">
        <v>18</v>
      </c>
      <c r="P2" s="7" t="s">
        <v>22</v>
      </c>
      <c r="Q2" s="7" t="s">
        <v>16</v>
      </c>
      <c r="R2" s="7" t="s">
        <v>23</v>
      </c>
      <c r="S2" s="7" t="s">
        <v>4</v>
      </c>
      <c r="U2" s="2" t="s">
        <v>26</v>
      </c>
    </row>
    <row r="3" spans="1:23" x14ac:dyDescent="0.25">
      <c r="A3" s="8">
        <v>0</v>
      </c>
      <c r="B3" s="9">
        <v>42745</v>
      </c>
      <c r="C3" s="8" t="s">
        <v>11</v>
      </c>
      <c r="D3" s="8" t="s">
        <v>11</v>
      </c>
      <c r="E3" s="8" t="s">
        <v>11</v>
      </c>
      <c r="F3" s="10">
        <v>0</v>
      </c>
      <c r="G3" s="11">
        <v>0.1</v>
      </c>
      <c r="H3" s="12">
        <v>0</v>
      </c>
      <c r="I3" s="13">
        <v>0</v>
      </c>
      <c r="J3" s="13"/>
      <c r="K3" s="13">
        <v>0</v>
      </c>
      <c r="L3" s="13">
        <v>0</v>
      </c>
      <c r="M3" s="13">
        <f>IF(E3&lt;&gt;"Y",0,IF(A3=24,(F3+K3),#REF!))</f>
        <v>0</v>
      </c>
      <c r="N3" s="13">
        <v>1100000</v>
      </c>
      <c r="O3" s="13">
        <v>100000</v>
      </c>
      <c r="P3" s="13">
        <v>0</v>
      </c>
      <c r="Q3" s="13">
        <v>0</v>
      </c>
      <c r="R3" s="13">
        <f>IF(C3="Y",Q3,0)</f>
        <v>0</v>
      </c>
      <c r="S3" s="13">
        <f>IF(R1="PS",N3-O3+Q1,N3-O3)</f>
        <v>1000000</v>
      </c>
    </row>
    <row r="4" spans="1:23" x14ac:dyDescent="0.25">
      <c r="A4" s="19">
        <v>1</v>
      </c>
      <c r="B4" s="20">
        <v>42791</v>
      </c>
      <c r="C4" s="19" t="s">
        <v>5</v>
      </c>
      <c r="D4" s="19" t="s">
        <v>5</v>
      </c>
      <c r="E4" s="19" t="s">
        <v>5</v>
      </c>
      <c r="F4" s="21">
        <f t="shared" ref="F4:F33" si="0">S3</f>
        <v>1000000</v>
      </c>
      <c r="G4" s="22">
        <f t="shared" ref="G4:G33" si="1">G3</f>
        <v>0.1</v>
      </c>
      <c r="H4" s="23">
        <f t="shared" ref="H4:H33" si="2">IF($G$1="PD",(360*(YEAR(B4)-YEAR(B3)))+(30*(MONTH(B4)-MONTH(B3)))+(DAY(B4)-DAY(B3)),B4-B3)</f>
        <v>46</v>
      </c>
      <c r="I4" s="18">
        <f>(F4*G3*H4/365)+U3</f>
        <v>12602.739726027397</v>
      </c>
      <c r="J4" s="18">
        <f t="shared" ref="J4:J33" si="3">ROUND(I4,2)</f>
        <v>12602.74</v>
      </c>
      <c r="K4" s="18">
        <f t="shared" ref="K4:K32" si="4">IF(M4&gt;(J4+Q3-R3),(J4+Q3-R3),M4)</f>
        <v>12602.74</v>
      </c>
      <c r="L4" s="18">
        <f t="shared" ref="L4:L32" si="5">M4-K4</f>
        <v>33720.160000000003</v>
      </c>
      <c r="M4" s="18">
        <f>M1</f>
        <v>46322.9</v>
      </c>
      <c r="N4" s="18">
        <v>0</v>
      </c>
      <c r="O4" s="18"/>
      <c r="P4" s="18">
        <f t="shared" ref="P4:P10" si="6">IF(OR($R$1="NI",$R$1="ET"),$S$1,0)</f>
        <v>0</v>
      </c>
      <c r="Q4" s="18">
        <f t="shared" ref="Q4:Q33" si="7">Q3-R3+J4-K4</f>
        <v>0</v>
      </c>
      <c r="R4" s="18">
        <f t="shared" ref="R4:R33" si="8">IF(C4="Y",Q4,0)</f>
        <v>0</v>
      </c>
      <c r="S4" s="18">
        <f t="shared" ref="S4:S33" si="9">S3-L4+N4+R4-O4</f>
        <v>966279.84</v>
      </c>
      <c r="U4" s="17">
        <f>ROUND(I4-J4,9)</f>
        <v>-2.73973E-4</v>
      </c>
    </row>
    <row r="5" spans="1:23" x14ac:dyDescent="0.25">
      <c r="A5" s="19">
        <f t="shared" ref="A5:A33" si="10">A4+1</f>
        <v>2</v>
      </c>
      <c r="B5" s="20">
        <v>42819</v>
      </c>
      <c r="C5" s="19" t="s">
        <v>5</v>
      </c>
      <c r="D5" s="19" t="s">
        <v>5</v>
      </c>
      <c r="E5" s="19" t="s">
        <v>5</v>
      </c>
      <c r="F5" s="21">
        <f t="shared" si="0"/>
        <v>966279.84</v>
      </c>
      <c r="G5" s="22">
        <f t="shared" si="1"/>
        <v>0.1</v>
      </c>
      <c r="H5" s="23">
        <f t="shared" si="2"/>
        <v>28</v>
      </c>
      <c r="I5" s="18">
        <f t="shared" ref="I5:I33" si="11">(F5*G4*H5/365)+U4</f>
        <v>7412.5574027393295</v>
      </c>
      <c r="J5" s="18">
        <f t="shared" si="3"/>
        <v>7412.56</v>
      </c>
      <c r="K5" s="18">
        <f t="shared" si="4"/>
        <v>7412.56</v>
      </c>
      <c r="L5" s="18">
        <f t="shared" si="5"/>
        <v>38910.340000000004</v>
      </c>
      <c r="M5" s="18">
        <f>M1</f>
        <v>46322.9</v>
      </c>
      <c r="N5" s="18">
        <v>0</v>
      </c>
      <c r="O5" s="18"/>
      <c r="P5" s="18">
        <f t="shared" si="6"/>
        <v>0</v>
      </c>
      <c r="Q5" s="18">
        <f t="shared" si="7"/>
        <v>0</v>
      </c>
      <c r="R5" s="18">
        <f t="shared" si="8"/>
        <v>0</v>
      </c>
      <c r="S5" s="18">
        <f t="shared" si="9"/>
        <v>927369.5</v>
      </c>
      <c r="U5" s="17">
        <f t="shared" ref="U5:U33" si="12">ROUND(I5-J5,9)</f>
        <v>-2.597261E-3</v>
      </c>
    </row>
    <row r="6" spans="1:23" x14ac:dyDescent="0.25">
      <c r="A6" s="44"/>
      <c r="B6" s="45">
        <v>42835</v>
      </c>
      <c r="C6" s="44" t="s">
        <v>11</v>
      </c>
      <c r="D6" s="44" t="s">
        <v>11</v>
      </c>
      <c r="E6" s="44" t="s">
        <v>11</v>
      </c>
      <c r="F6" s="46">
        <f t="shared" si="0"/>
        <v>927369.5</v>
      </c>
      <c r="G6" s="47">
        <v>0.11</v>
      </c>
      <c r="H6" s="48">
        <f t="shared" si="2"/>
        <v>16</v>
      </c>
      <c r="I6" s="49">
        <f t="shared" si="11"/>
        <v>4065.1787726020143</v>
      </c>
      <c r="J6" s="49">
        <f t="shared" si="3"/>
        <v>4065.18</v>
      </c>
      <c r="K6" s="49">
        <f t="shared" si="4"/>
        <v>0</v>
      </c>
      <c r="L6" s="49">
        <f t="shared" si="5"/>
        <v>0</v>
      </c>
      <c r="M6" s="49">
        <v>0</v>
      </c>
      <c r="N6" s="49">
        <v>0</v>
      </c>
      <c r="O6" s="49"/>
      <c r="P6" s="49">
        <f t="shared" si="6"/>
        <v>0</v>
      </c>
      <c r="Q6" s="49">
        <f t="shared" si="7"/>
        <v>4065.18</v>
      </c>
      <c r="R6" s="49">
        <f t="shared" si="8"/>
        <v>0</v>
      </c>
      <c r="S6" s="49">
        <f t="shared" si="9"/>
        <v>927369.5</v>
      </c>
      <c r="U6" s="17">
        <f t="shared" si="12"/>
        <v>-1.227398E-3</v>
      </c>
    </row>
    <row r="7" spans="1:23" x14ac:dyDescent="0.25">
      <c r="A7" s="44"/>
      <c r="B7" s="45">
        <v>42845</v>
      </c>
      <c r="C7" s="44" t="s">
        <v>11</v>
      </c>
      <c r="D7" s="44" t="s">
        <v>11</v>
      </c>
      <c r="E7" s="44" t="s">
        <v>11</v>
      </c>
      <c r="F7" s="46">
        <f t="shared" si="0"/>
        <v>927369.5</v>
      </c>
      <c r="G7" s="47">
        <v>0.1</v>
      </c>
      <c r="H7" s="48">
        <f t="shared" si="2"/>
        <v>10</v>
      </c>
      <c r="I7" s="49">
        <f t="shared" si="11"/>
        <v>2794.810964382822</v>
      </c>
      <c r="J7" s="49">
        <f t="shared" si="3"/>
        <v>2794.81</v>
      </c>
      <c r="K7" s="49">
        <f t="shared" si="4"/>
        <v>0</v>
      </c>
      <c r="L7" s="49">
        <f t="shared" si="5"/>
        <v>0</v>
      </c>
      <c r="M7" s="49">
        <v>0</v>
      </c>
      <c r="N7" s="49">
        <v>0</v>
      </c>
      <c r="O7" s="49"/>
      <c r="P7" s="49">
        <f t="shared" si="6"/>
        <v>0</v>
      </c>
      <c r="Q7" s="49">
        <f t="shared" si="7"/>
        <v>6859.99</v>
      </c>
      <c r="R7" s="49">
        <f t="shared" si="8"/>
        <v>0</v>
      </c>
      <c r="S7" s="49">
        <f t="shared" si="9"/>
        <v>927369.5</v>
      </c>
      <c r="U7" s="17"/>
    </row>
    <row r="8" spans="1:23" x14ac:dyDescent="0.25">
      <c r="A8" s="44">
        <f>A5+1</f>
        <v>3</v>
      </c>
      <c r="B8" s="45">
        <v>42850</v>
      </c>
      <c r="C8" s="44" t="s">
        <v>5</v>
      </c>
      <c r="D8" s="44" t="s">
        <v>5</v>
      </c>
      <c r="E8" s="44" t="s">
        <v>5</v>
      </c>
      <c r="F8" s="46">
        <f>S5</f>
        <v>927369.5</v>
      </c>
      <c r="G8" s="47">
        <f>G5</f>
        <v>0.1</v>
      </c>
      <c r="H8" s="48">
        <f t="shared" si="2"/>
        <v>5</v>
      </c>
      <c r="I8" s="49">
        <f t="shared" si="11"/>
        <v>1270.3691780821919</v>
      </c>
      <c r="J8" s="49">
        <f t="shared" si="3"/>
        <v>1270.3699999999999</v>
      </c>
      <c r="K8" s="49">
        <f>IF(M8&gt;(J8+Q7-R7),(J8+Q7-R7),M8)</f>
        <v>8130.36</v>
      </c>
      <c r="L8" s="49">
        <f t="shared" si="5"/>
        <v>38446.61</v>
      </c>
      <c r="M8" s="49">
        <v>46576.97</v>
      </c>
      <c r="N8" s="49">
        <v>0</v>
      </c>
      <c r="O8" s="49"/>
      <c r="P8" s="49">
        <f t="shared" si="6"/>
        <v>0</v>
      </c>
      <c r="Q8" s="49">
        <f>Q7-R7+J8-K8</f>
        <v>0</v>
      </c>
      <c r="R8" s="49">
        <f>IF(C8="Y",Q8,0)</f>
        <v>0</v>
      </c>
      <c r="S8" s="49">
        <f>S6-L8+N8+R8-O8</f>
        <v>888922.89</v>
      </c>
      <c r="U8" s="17">
        <f t="shared" si="12"/>
        <v>-8.2191800000000004E-4</v>
      </c>
      <c r="V8" s="1">
        <v>888922.89</v>
      </c>
      <c r="W8" s="4">
        <f>S8-V8</f>
        <v>0</v>
      </c>
    </row>
    <row r="9" spans="1:23" x14ac:dyDescent="0.25">
      <c r="A9" s="44">
        <f t="shared" si="10"/>
        <v>4</v>
      </c>
      <c r="B9" s="45">
        <v>42880</v>
      </c>
      <c r="C9" s="44" t="s">
        <v>5</v>
      </c>
      <c r="D9" s="44" t="s">
        <v>5</v>
      </c>
      <c r="E9" s="44" t="s">
        <v>5</v>
      </c>
      <c r="F9" s="46">
        <f t="shared" si="0"/>
        <v>888922.89</v>
      </c>
      <c r="G9" s="47">
        <f t="shared" si="1"/>
        <v>0.1</v>
      </c>
      <c r="H9" s="23">
        <f t="shared" si="2"/>
        <v>30</v>
      </c>
      <c r="I9" s="18">
        <f t="shared" si="11"/>
        <v>7306.2147123285749</v>
      </c>
      <c r="J9" s="18">
        <f t="shared" si="3"/>
        <v>7306.21</v>
      </c>
      <c r="K9" s="18">
        <f t="shared" si="4"/>
        <v>7306.21</v>
      </c>
      <c r="L9" s="18">
        <f t="shared" si="5"/>
        <v>39016.69</v>
      </c>
      <c r="M9" s="18">
        <f>M5</f>
        <v>46322.9</v>
      </c>
      <c r="N9" s="18">
        <v>0</v>
      </c>
      <c r="O9" s="18"/>
      <c r="P9" s="18">
        <f t="shared" si="6"/>
        <v>0</v>
      </c>
      <c r="Q9" s="18">
        <f t="shared" si="7"/>
        <v>0</v>
      </c>
      <c r="R9" s="18">
        <f t="shared" si="8"/>
        <v>0</v>
      </c>
      <c r="S9" s="18">
        <f t="shared" si="9"/>
        <v>849906.2</v>
      </c>
      <c r="U9" s="17">
        <f t="shared" si="12"/>
        <v>4.7123290000000003E-3</v>
      </c>
    </row>
    <row r="10" spans="1:23" x14ac:dyDescent="0.25">
      <c r="A10" s="44">
        <f t="shared" si="10"/>
        <v>5</v>
      </c>
      <c r="B10" s="45">
        <v>42911</v>
      </c>
      <c r="C10" s="44" t="s">
        <v>5</v>
      </c>
      <c r="D10" s="44" t="s">
        <v>5</v>
      </c>
      <c r="E10" s="44" t="s">
        <v>5</v>
      </c>
      <c r="F10" s="46">
        <f t="shared" si="0"/>
        <v>849906.2</v>
      </c>
      <c r="G10" s="47">
        <f t="shared" si="1"/>
        <v>0.1</v>
      </c>
      <c r="H10" s="23">
        <f t="shared" si="2"/>
        <v>31</v>
      </c>
      <c r="I10" s="18">
        <f t="shared" si="11"/>
        <v>7218.3861369865335</v>
      </c>
      <c r="J10" s="18">
        <f t="shared" si="3"/>
        <v>7218.39</v>
      </c>
      <c r="K10" s="18">
        <f t="shared" si="4"/>
        <v>7218.39</v>
      </c>
      <c r="L10" s="18">
        <f t="shared" si="5"/>
        <v>39104.51</v>
      </c>
      <c r="M10" s="18">
        <f>M9</f>
        <v>46322.9</v>
      </c>
      <c r="N10" s="18">
        <v>0</v>
      </c>
      <c r="O10" s="18"/>
      <c r="P10" s="18">
        <f t="shared" si="6"/>
        <v>0</v>
      </c>
      <c r="Q10" s="18">
        <f t="shared" si="7"/>
        <v>0</v>
      </c>
      <c r="R10" s="18">
        <f t="shared" si="8"/>
        <v>0</v>
      </c>
      <c r="S10" s="18">
        <f t="shared" si="9"/>
        <v>810801.69</v>
      </c>
      <c r="U10" s="17">
        <f t="shared" si="12"/>
        <v>-3.8630130000000002E-3</v>
      </c>
    </row>
    <row r="11" spans="1:23" x14ac:dyDescent="0.25">
      <c r="A11" s="19">
        <f t="shared" si="10"/>
        <v>6</v>
      </c>
      <c r="B11" s="20">
        <v>42941</v>
      </c>
      <c r="C11" s="19" t="s">
        <v>5</v>
      </c>
      <c r="D11" s="19" t="s">
        <v>5</v>
      </c>
      <c r="E11" s="19" t="s">
        <v>5</v>
      </c>
      <c r="F11" s="21">
        <f t="shared" si="0"/>
        <v>810801.69</v>
      </c>
      <c r="G11" s="22">
        <f>G5</f>
        <v>0.1</v>
      </c>
      <c r="H11" s="23">
        <f t="shared" si="2"/>
        <v>30</v>
      </c>
      <c r="I11" s="18">
        <f t="shared" si="11"/>
        <v>6664.119616439054</v>
      </c>
      <c r="J11" s="18">
        <f t="shared" si="3"/>
        <v>6664.12</v>
      </c>
      <c r="K11" s="18">
        <f t="shared" si="4"/>
        <v>6664.12</v>
      </c>
      <c r="L11" s="18">
        <f t="shared" si="5"/>
        <v>39658.78</v>
      </c>
      <c r="M11" s="18">
        <f t="shared" ref="M11:M32" si="13">M10</f>
        <v>46322.9</v>
      </c>
      <c r="N11" s="18">
        <v>0</v>
      </c>
      <c r="O11" s="18"/>
      <c r="P11" s="18">
        <f t="shared" ref="P11:P33" si="14">IF($R$1="ET",$S$1,0)</f>
        <v>0</v>
      </c>
      <c r="Q11" s="18">
        <f t="shared" si="7"/>
        <v>0</v>
      </c>
      <c r="R11" s="18">
        <f t="shared" si="8"/>
        <v>0</v>
      </c>
      <c r="S11" s="18">
        <f t="shared" si="9"/>
        <v>771142.90999999992</v>
      </c>
      <c r="U11" s="17">
        <f t="shared" si="12"/>
        <v>-3.8356099999999998E-4</v>
      </c>
    </row>
    <row r="12" spans="1:23" x14ac:dyDescent="0.25">
      <c r="A12" s="73"/>
      <c r="B12" s="74">
        <v>42957</v>
      </c>
      <c r="C12" s="73" t="s">
        <v>11</v>
      </c>
      <c r="D12" s="73" t="s">
        <v>11</v>
      </c>
      <c r="E12" s="73" t="s">
        <v>11</v>
      </c>
      <c r="F12" s="75">
        <f t="shared" si="0"/>
        <v>771142.90999999992</v>
      </c>
      <c r="G12" s="76">
        <v>0.12</v>
      </c>
      <c r="H12" s="77">
        <f t="shared" si="2"/>
        <v>16</v>
      </c>
      <c r="I12" s="78">
        <f t="shared" si="11"/>
        <v>3380.3520986307808</v>
      </c>
      <c r="J12" s="78">
        <f t="shared" si="3"/>
        <v>3380.35</v>
      </c>
      <c r="K12" s="78">
        <f t="shared" si="4"/>
        <v>0</v>
      </c>
      <c r="L12" s="78">
        <f t="shared" si="5"/>
        <v>0</v>
      </c>
      <c r="M12" s="78">
        <v>0</v>
      </c>
      <c r="N12" s="78">
        <v>0</v>
      </c>
      <c r="O12" s="78"/>
      <c r="P12" s="78">
        <f t="shared" si="14"/>
        <v>0</v>
      </c>
      <c r="Q12" s="78">
        <f t="shared" si="7"/>
        <v>3380.35</v>
      </c>
      <c r="R12" s="78">
        <f t="shared" si="8"/>
        <v>0</v>
      </c>
      <c r="S12" s="78">
        <f t="shared" si="9"/>
        <v>771142.90999999992</v>
      </c>
      <c r="U12" s="17"/>
    </row>
    <row r="13" spans="1:23" x14ac:dyDescent="0.25">
      <c r="A13" s="73"/>
      <c r="B13" s="74">
        <v>42967</v>
      </c>
      <c r="C13" s="73" t="s">
        <v>11</v>
      </c>
      <c r="D13" s="73" t="s">
        <v>11</v>
      </c>
      <c r="E13" s="73" t="s">
        <v>11</v>
      </c>
      <c r="F13" s="75">
        <f t="shared" si="0"/>
        <v>771142.90999999992</v>
      </c>
      <c r="G13" s="76">
        <f>G11</f>
        <v>0.1</v>
      </c>
      <c r="H13" s="77">
        <f t="shared" si="2"/>
        <v>10</v>
      </c>
      <c r="I13" s="78">
        <f t="shared" si="11"/>
        <v>2535.2643616438354</v>
      </c>
      <c r="J13" s="78">
        <f t="shared" si="3"/>
        <v>2535.2600000000002</v>
      </c>
      <c r="K13" s="78">
        <f t="shared" si="4"/>
        <v>0</v>
      </c>
      <c r="L13" s="78">
        <f t="shared" si="5"/>
        <v>0</v>
      </c>
      <c r="M13" s="78">
        <f t="shared" si="13"/>
        <v>0</v>
      </c>
      <c r="N13" s="78">
        <v>0</v>
      </c>
      <c r="O13" s="78"/>
      <c r="P13" s="78">
        <f t="shared" si="14"/>
        <v>0</v>
      </c>
      <c r="Q13" s="78">
        <f t="shared" si="7"/>
        <v>5915.6100000000006</v>
      </c>
      <c r="R13" s="78">
        <f t="shared" si="8"/>
        <v>0</v>
      </c>
      <c r="S13" s="78">
        <f t="shared" si="9"/>
        <v>771142.90999999992</v>
      </c>
      <c r="U13" s="17"/>
    </row>
    <row r="14" spans="1:23" x14ac:dyDescent="0.25">
      <c r="A14" s="73">
        <f>A11+1</f>
        <v>7</v>
      </c>
      <c r="B14" s="74">
        <v>42972</v>
      </c>
      <c r="C14" s="73" t="s">
        <v>5</v>
      </c>
      <c r="D14" s="73" t="s">
        <v>5</v>
      </c>
      <c r="E14" s="73" t="s">
        <v>5</v>
      </c>
      <c r="F14" s="75">
        <f t="shared" si="0"/>
        <v>771142.90999999992</v>
      </c>
      <c r="G14" s="76">
        <f t="shared" ref="G14" si="15">G8</f>
        <v>0.1</v>
      </c>
      <c r="H14" s="77">
        <f t="shared" si="2"/>
        <v>5</v>
      </c>
      <c r="I14" s="78">
        <f t="shared" si="11"/>
        <v>1056.3601506849313</v>
      </c>
      <c r="J14" s="78">
        <f t="shared" si="3"/>
        <v>1056.3599999999999</v>
      </c>
      <c r="K14" s="78">
        <f t="shared" si="4"/>
        <v>6971.97</v>
      </c>
      <c r="L14" s="78">
        <f t="shared" si="5"/>
        <v>39350.93</v>
      </c>
      <c r="M14" s="78">
        <f>M11</f>
        <v>46322.9</v>
      </c>
      <c r="N14" s="78">
        <v>0</v>
      </c>
      <c r="O14" s="78"/>
      <c r="P14" s="78">
        <f t="shared" si="14"/>
        <v>0</v>
      </c>
      <c r="Q14" s="78">
        <f t="shared" si="7"/>
        <v>0</v>
      </c>
      <c r="R14" s="78">
        <f t="shared" si="8"/>
        <v>0</v>
      </c>
      <c r="S14" s="78">
        <f t="shared" si="9"/>
        <v>731791.97999999986</v>
      </c>
      <c r="U14" s="17">
        <f t="shared" si="12"/>
        <v>1.5068500000000001E-4</v>
      </c>
    </row>
    <row r="15" spans="1:23" x14ac:dyDescent="0.25">
      <c r="A15" s="73">
        <f t="shared" si="10"/>
        <v>8</v>
      </c>
      <c r="B15" s="74">
        <v>43003</v>
      </c>
      <c r="C15" s="73" t="s">
        <v>5</v>
      </c>
      <c r="D15" s="73" t="s">
        <v>5</v>
      </c>
      <c r="E15" s="73" t="s">
        <v>5</v>
      </c>
      <c r="F15" s="75">
        <f t="shared" si="0"/>
        <v>731791.97999999986</v>
      </c>
      <c r="G15" s="76">
        <f t="shared" si="1"/>
        <v>0.1</v>
      </c>
      <c r="H15" s="77">
        <f t="shared" si="2"/>
        <v>31</v>
      </c>
      <c r="I15" s="78">
        <f t="shared" si="11"/>
        <v>6215.2197068493833</v>
      </c>
      <c r="J15" s="78">
        <f t="shared" si="3"/>
        <v>6215.22</v>
      </c>
      <c r="K15" s="78">
        <f t="shared" si="4"/>
        <v>6215.22</v>
      </c>
      <c r="L15" s="78">
        <f t="shared" si="5"/>
        <v>40107.68</v>
      </c>
      <c r="M15" s="78">
        <f t="shared" si="13"/>
        <v>46322.9</v>
      </c>
      <c r="N15" s="78">
        <v>0</v>
      </c>
      <c r="O15" s="78"/>
      <c r="P15" s="78">
        <f t="shared" si="14"/>
        <v>0</v>
      </c>
      <c r="Q15" s="78">
        <f t="shared" si="7"/>
        <v>0</v>
      </c>
      <c r="R15" s="78">
        <f t="shared" si="8"/>
        <v>0</v>
      </c>
      <c r="S15" s="78">
        <f t="shared" si="9"/>
        <v>691684.29999999981</v>
      </c>
      <c r="U15" s="17">
        <f t="shared" si="12"/>
        <v>-2.9315100000000001E-4</v>
      </c>
    </row>
    <row r="16" spans="1:23" x14ac:dyDescent="0.25">
      <c r="A16" s="73">
        <f t="shared" si="10"/>
        <v>9</v>
      </c>
      <c r="B16" s="74">
        <v>43033</v>
      </c>
      <c r="C16" s="73" t="s">
        <v>5</v>
      </c>
      <c r="D16" s="73" t="s">
        <v>5</v>
      </c>
      <c r="E16" s="73" t="s">
        <v>5</v>
      </c>
      <c r="F16" s="75">
        <f t="shared" si="0"/>
        <v>691684.29999999981</v>
      </c>
      <c r="G16" s="76">
        <f t="shared" si="1"/>
        <v>0.1</v>
      </c>
      <c r="H16" s="77">
        <f t="shared" si="2"/>
        <v>30</v>
      </c>
      <c r="I16" s="78">
        <f t="shared" si="11"/>
        <v>5685.0761452051629</v>
      </c>
      <c r="J16" s="78">
        <f t="shared" si="3"/>
        <v>5685.08</v>
      </c>
      <c r="K16" s="78">
        <f t="shared" si="4"/>
        <v>5685.08</v>
      </c>
      <c r="L16" s="78">
        <f t="shared" si="5"/>
        <v>40666.369999999995</v>
      </c>
      <c r="M16" s="78">
        <v>46351.45</v>
      </c>
      <c r="N16" s="78">
        <v>0</v>
      </c>
      <c r="O16" s="78"/>
      <c r="P16" s="78">
        <f t="shared" si="14"/>
        <v>0</v>
      </c>
      <c r="Q16" s="78">
        <f t="shared" si="7"/>
        <v>0</v>
      </c>
      <c r="R16" s="78">
        <f t="shared" si="8"/>
        <v>0</v>
      </c>
      <c r="S16" s="78">
        <f t="shared" si="9"/>
        <v>651017.92999999982</v>
      </c>
      <c r="U16" s="17">
        <f t="shared" si="12"/>
        <v>-3.8547949999999998E-3</v>
      </c>
    </row>
    <row r="17" spans="1:21" x14ac:dyDescent="0.25">
      <c r="A17" s="73">
        <f t="shared" si="10"/>
        <v>10</v>
      </c>
      <c r="B17" s="74">
        <v>43064</v>
      </c>
      <c r="C17" s="73" t="s">
        <v>5</v>
      </c>
      <c r="D17" s="73" t="s">
        <v>5</v>
      </c>
      <c r="E17" s="73" t="s">
        <v>5</v>
      </c>
      <c r="F17" s="75">
        <f t="shared" si="0"/>
        <v>651017.92999999982</v>
      </c>
      <c r="G17" s="76">
        <f t="shared" si="1"/>
        <v>0.1</v>
      </c>
      <c r="H17" s="77">
        <f t="shared" si="2"/>
        <v>31</v>
      </c>
      <c r="I17" s="78">
        <f t="shared" si="11"/>
        <v>5529.1895232871902</v>
      </c>
      <c r="J17" s="78">
        <f t="shared" si="3"/>
        <v>5529.19</v>
      </c>
      <c r="K17" s="78">
        <f t="shared" si="4"/>
        <v>5529.19</v>
      </c>
      <c r="L17" s="78">
        <f t="shared" si="5"/>
        <v>40822.259999999995</v>
      </c>
      <c r="M17" s="78">
        <f t="shared" si="13"/>
        <v>46351.45</v>
      </c>
      <c r="N17" s="78">
        <v>0</v>
      </c>
      <c r="O17" s="78"/>
      <c r="P17" s="78">
        <f t="shared" si="14"/>
        <v>0</v>
      </c>
      <c r="Q17" s="78">
        <f t="shared" si="7"/>
        <v>0</v>
      </c>
      <c r="R17" s="78">
        <f t="shared" si="8"/>
        <v>0</v>
      </c>
      <c r="S17" s="78">
        <f t="shared" si="9"/>
        <v>610195.66999999981</v>
      </c>
      <c r="U17" s="17">
        <f t="shared" si="12"/>
        <v>-4.7671299999999997E-4</v>
      </c>
    </row>
    <row r="18" spans="1:21" x14ac:dyDescent="0.25">
      <c r="A18" s="40"/>
      <c r="B18" s="41">
        <v>43079</v>
      </c>
      <c r="C18" s="40" t="s">
        <v>11</v>
      </c>
      <c r="D18" s="40" t="s">
        <v>11</v>
      </c>
      <c r="E18" s="40" t="s">
        <v>11</v>
      </c>
      <c r="F18" s="42">
        <f t="shared" ref="F18:F20" si="16">S17</f>
        <v>610195.66999999981</v>
      </c>
      <c r="G18" s="43">
        <v>0.13</v>
      </c>
      <c r="H18" s="50">
        <f t="shared" ref="H18:H20" si="17">IF($G$1="PD",(360*(YEAR(B18)-YEAR(B17)))+(30*(MONTH(B18)-MONTH(B17)))+(DAY(B18)-DAY(B17)),B18-B17)</f>
        <v>15</v>
      </c>
      <c r="I18" s="51">
        <f t="shared" ref="I18:I20" si="18">(F18*G17*H18/365)+U17</f>
        <v>2507.6529616431635</v>
      </c>
      <c r="J18" s="51">
        <f t="shared" ref="J18:J20" si="19">ROUND(I18,2)</f>
        <v>2507.65</v>
      </c>
      <c r="K18" s="51">
        <f t="shared" ref="K18:K20" si="20">IF(M18&gt;(J18+Q17-R17),(J18+Q17-R17),M18)</f>
        <v>0</v>
      </c>
      <c r="L18" s="51">
        <f t="shared" ref="L18:L20" si="21">M18-K18</f>
        <v>0</v>
      </c>
      <c r="M18" s="51">
        <v>0</v>
      </c>
      <c r="N18" s="51">
        <v>0</v>
      </c>
      <c r="O18" s="51"/>
      <c r="P18" s="51">
        <f t="shared" si="14"/>
        <v>0</v>
      </c>
      <c r="Q18" s="51">
        <f t="shared" ref="Q18:Q20" si="22">Q17-R17+J18-K18</f>
        <v>2507.65</v>
      </c>
      <c r="R18" s="51">
        <f t="shared" ref="R18:R20" si="23">IF(C18="Y",Q18,0)</f>
        <v>0</v>
      </c>
      <c r="S18" s="51">
        <f t="shared" ref="S18:S20" si="24">S17-L18+N18+R18-O18</f>
        <v>610195.66999999981</v>
      </c>
      <c r="U18" s="17"/>
    </row>
    <row r="19" spans="1:21" x14ac:dyDescent="0.25">
      <c r="A19" s="40"/>
      <c r="B19" s="41">
        <v>43089</v>
      </c>
      <c r="C19" s="40" t="s">
        <v>11</v>
      </c>
      <c r="D19" s="40" t="s">
        <v>11</v>
      </c>
      <c r="E19" s="40" t="s">
        <v>11</v>
      </c>
      <c r="F19" s="42">
        <f t="shared" si="16"/>
        <v>610195.66999999981</v>
      </c>
      <c r="G19" s="43">
        <f>G17</f>
        <v>0.1</v>
      </c>
      <c r="H19" s="50">
        <f t="shared" si="17"/>
        <v>10</v>
      </c>
      <c r="I19" s="51">
        <f t="shared" si="18"/>
        <v>2173.2996465753417</v>
      </c>
      <c r="J19" s="51">
        <f t="shared" si="19"/>
        <v>2173.3000000000002</v>
      </c>
      <c r="K19" s="51">
        <f t="shared" si="20"/>
        <v>0</v>
      </c>
      <c r="L19" s="51">
        <f t="shared" si="21"/>
        <v>0</v>
      </c>
      <c r="M19" s="51">
        <f t="shared" si="13"/>
        <v>0</v>
      </c>
      <c r="N19" s="51">
        <v>0</v>
      </c>
      <c r="O19" s="51"/>
      <c r="P19" s="51">
        <f t="shared" si="14"/>
        <v>0</v>
      </c>
      <c r="Q19" s="51">
        <f t="shared" si="22"/>
        <v>4680.9500000000007</v>
      </c>
      <c r="R19" s="51">
        <f t="shared" si="23"/>
        <v>0</v>
      </c>
      <c r="S19" s="51">
        <f t="shared" si="24"/>
        <v>610195.66999999981</v>
      </c>
      <c r="U19" s="17"/>
    </row>
    <row r="20" spans="1:21" x14ac:dyDescent="0.25">
      <c r="A20" s="73">
        <f>A17+1</f>
        <v>11</v>
      </c>
      <c r="B20" s="74">
        <v>43094</v>
      </c>
      <c r="C20" s="73" t="s">
        <v>5</v>
      </c>
      <c r="D20" s="73" t="s">
        <v>5</v>
      </c>
      <c r="E20" s="73" t="s">
        <v>5</v>
      </c>
      <c r="F20" s="75">
        <f t="shared" si="16"/>
        <v>610195.66999999981</v>
      </c>
      <c r="G20" s="76">
        <f t="shared" ref="G20" si="25">G14</f>
        <v>0.1</v>
      </c>
      <c r="H20" s="77">
        <f t="shared" si="17"/>
        <v>5</v>
      </c>
      <c r="I20" s="78">
        <f t="shared" si="18"/>
        <v>835.88447945205451</v>
      </c>
      <c r="J20" s="78">
        <f t="shared" si="19"/>
        <v>835.88</v>
      </c>
      <c r="K20" s="78">
        <f t="shared" si="20"/>
        <v>5516.8300000000008</v>
      </c>
      <c r="L20" s="78">
        <f t="shared" si="21"/>
        <v>40834.619999999995</v>
      </c>
      <c r="M20" s="78">
        <f>M17</f>
        <v>46351.45</v>
      </c>
      <c r="N20" s="78">
        <v>0</v>
      </c>
      <c r="O20" s="78"/>
      <c r="P20" s="78">
        <f t="shared" si="14"/>
        <v>0</v>
      </c>
      <c r="Q20" s="78">
        <f t="shared" si="22"/>
        <v>0</v>
      </c>
      <c r="R20" s="78">
        <f t="shared" si="23"/>
        <v>0</v>
      </c>
      <c r="S20" s="78">
        <f t="shared" si="24"/>
        <v>569361.04999999981</v>
      </c>
      <c r="U20" s="17">
        <f t="shared" si="12"/>
        <v>4.4794520000000001E-3</v>
      </c>
    </row>
    <row r="21" spans="1:21" x14ac:dyDescent="0.25">
      <c r="A21" s="73">
        <f t="shared" si="10"/>
        <v>12</v>
      </c>
      <c r="B21" s="74">
        <v>43125</v>
      </c>
      <c r="C21" s="73" t="s">
        <v>5</v>
      </c>
      <c r="D21" s="73" t="s">
        <v>5</v>
      </c>
      <c r="E21" s="73" t="s">
        <v>5</v>
      </c>
      <c r="F21" s="75">
        <f t="shared" si="0"/>
        <v>569361.04999999981</v>
      </c>
      <c r="G21" s="76">
        <f t="shared" si="1"/>
        <v>0.1</v>
      </c>
      <c r="H21" s="77">
        <f t="shared" si="2"/>
        <v>31</v>
      </c>
      <c r="I21" s="78">
        <f t="shared" si="11"/>
        <v>4835.6736712328202</v>
      </c>
      <c r="J21" s="78">
        <f t="shared" si="3"/>
        <v>4835.67</v>
      </c>
      <c r="K21" s="78">
        <f t="shared" si="4"/>
        <v>4835.67</v>
      </c>
      <c r="L21" s="78">
        <f t="shared" si="5"/>
        <v>41515.78</v>
      </c>
      <c r="M21" s="78">
        <f t="shared" si="13"/>
        <v>46351.45</v>
      </c>
      <c r="N21" s="78">
        <v>0</v>
      </c>
      <c r="O21" s="78"/>
      <c r="P21" s="78">
        <f t="shared" si="14"/>
        <v>0</v>
      </c>
      <c r="Q21" s="78">
        <f t="shared" si="7"/>
        <v>0</v>
      </c>
      <c r="R21" s="78">
        <f t="shared" si="8"/>
        <v>0</v>
      </c>
      <c r="S21" s="78">
        <f t="shared" si="9"/>
        <v>527845.26999999979</v>
      </c>
      <c r="U21" s="17">
        <f t="shared" si="12"/>
        <v>3.6712329999999999E-3</v>
      </c>
    </row>
    <row r="22" spans="1:21" x14ac:dyDescent="0.25">
      <c r="A22" s="73">
        <f t="shared" si="10"/>
        <v>13</v>
      </c>
      <c r="B22" s="74">
        <v>43156</v>
      </c>
      <c r="C22" s="73" t="s">
        <v>5</v>
      </c>
      <c r="D22" s="73" t="s">
        <v>5</v>
      </c>
      <c r="E22" s="73" t="s">
        <v>5</v>
      </c>
      <c r="F22" s="75">
        <f t="shared" si="0"/>
        <v>527845.26999999979</v>
      </c>
      <c r="G22" s="76">
        <f t="shared" si="1"/>
        <v>0.1</v>
      </c>
      <c r="H22" s="77">
        <f t="shared" si="2"/>
        <v>31</v>
      </c>
      <c r="I22" s="78">
        <f t="shared" si="11"/>
        <v>4483.0730876713542</v>
      </c>
      <c r="J22" s="78">
        <f t="shared" si="3"/>
        <v>4483.07</v>
      </c>
      <c r="K22" s="78">
        <f t="shared" si="4"/>
        <v>4483.07</v>
      </c>
      <c r="L22" s="78">
        <f t="shared" si="5"/>
        <v>41868.379999999997</v>
      </c>
      <c r="M22" s="78">
        <f t="shared" si="13"/>
        <v>46351.45</v>
      </c>
      <c r="N22" s="78">
        <v>0</v>
      </c>
      <c r="O22" s="78"/>
      <c r="P22" s="78">
        <f t="shared" si="14"/>
        <v>0</v>
      </c>
      <c r="Q22" s="78">
        <f t="shared" si="7"/>
        <v>0</v>
      </c>
      <c r="R22" s="78">
        <f t="shared" si="8"/>
        <v>0</v>
      </c>
      <c r="S22" s="78">
        <f t="shared" si="9"/>
        <v>485976.88999999978</v>
      </c>
      <c r="U22" s="17">
        <f t="shared" si="12"/>
        <v>3.0876710000000002E-3</v>
      </c>
    </row>
    <row r="23" spans="1:21" x14ac:dyDescent="0.25">
      <c r="A23" s="73">
        <f t="shared" si="10"/>
        <v>14</v>
      </c>
      <c r="B23" s="74">
        <v>43184</v>
      </c>
      <c r="C23" s="73" t="s">
        <v>5</v>
      </c>
      <c r="D23" s="73" t="s">
        <v>5</v>
      </c>
      <c r="E23" s="73" t="s">
        <v>5</v>
      </c>
      <c r="F23" s="75">
        <f t="shared" si="0"/>
        <v>485976.88999999978</v>
      </c>
      <c r="G23" s="76">
        <f t="shared" si="1"/>
        <v>0.1</v>
      </c>
      <c r="H23" s="77">
        <f t="shared" si="2"/>
        <v>28</v>
      </c>
      <c r="I23" s="78">
        <f t="shared" si="11"/>
        <v>3728.044983561409</v>
      </c>
      <c r="J23" s="78">
        <f t="shared" si="3"/>
        <v>3728.04</v>
      </c>
      <c r="K23" s="78">
        <f t="shared" si="4"/>
        <v>3728.04</v>
      </c>
      <c r="L23" s="78">
        <f t="shared" si="5"/>
        <v>42623.409999999996</v>
      </c>
      <c r="M23" s="78">
        <f t="shared" si="13"/>
        <v>46351.45</v>
      </c>
      <c r="N23" s="78">
        <v>0</v>
      </c>
      <c r="O23" s="78"/>
      <c r="P23" s="78">
        <f t="shared" si="14"/>
        <v>0</v>
      </c>
      <c r="Q23" s="78">
        <f t="shared" si="7"/>
        <v>0</v>
      </c>
      <c r="R23" s="78">
        <f t="shared" si="8"/>
        <v>0</v>
      </c>
      <c r="S23" s="78">
        <f t="shared" si="9"/>
        <v>443353.47999999981</v>
      </c>
      <c r="U23" s="17">
        <f t="shared" si="12"/>
        <v>4.9835610000000001E-3</v>
      </c>
    </row>
    <row r="24" spans="1:21" x14ac:dyDescent="0.25">
      <c r="A24" s="73">
        <f t="shared" si="10"/>
        <v>15</v>
      </c>
      <c r="B24" s="74">
        <v>43215</v>
      </c>
      <c r="C24" s="73" t="s">
        <v>5</v>
      </c>
      <c r="D24" s="73" t="s">
        <v>5</v>
      </c>
      <c r="E24" s="73" t="s">
        <v>5</v>
      </c>
      <c r="F24" s="75">
        <f t="shared" si="0"/>
        <v>443353.47999999981</v>
      </c>
      <c r="G24" s="76">
        <f t="shared" si="1"/>
        <v>0.1</v>
      </c>
      <c r="H24" s="77">
        <f t="shared" si="2"/>
        <v>31</v>
      </c>
      <c r="I24" s="78">
        <f t="shared" si="11"/>
        <v>3765.4728958897654</v>
      </c>
      <c r="J24" s="78">
        <f t="shared" si="3"/>
        <v>3765.47</v>
      </c>
      <c r="K24" s="78">
        <f t="shared" si="4"/>
        <v>3765.47</v>
      </c>
      <c r="L24" s="78">
        <f t="shared" si="5"/>
        <v>42585.979999999996</v>
      </c>
      <c r="M24" s="78">
        <f t="shared" si="13"/>
        <v>46351.45</v>
      </c>
      <c r="N24" s="78">
        <v>0</v>
      </c>
      <c r="O24" s="78"/>
      <c r="P24" s="78">
        <f t="shared" si="14"/>
        <v>0</v>
      </c>
      <c r="Q24" s="78">
        <f t="shared" si="7"/>
        <v>0</v>
      </c>
      <c r="R24" s="78">
        <f t="shared" si="8"/>
        <v>0</v>
      </c>
      <c r="S24" s="78">
        <f t="shared" si="9"/>
        <v>400767.49999999983</v>
      </c>
      <c r="U24" s="17">
        <f t="shared" si="12"/>
        <v>2.8958899999999999E-3</v>
      </c>
    </row>
    <row r="25" spans="1:21" x14ac:dyDescent="0.25">
      <c r="A25" s="73">
        <f t="shared" si="10"/>
        <v>16</v>
      </c>
      <c r="B25" s="74">
        <v>43245</v>
      </c>
      <c r="C25" s="73" t="s">
        <v>5</v>
      </c>
      <c r="D25" s="73" t="s">
        <v>5</v>
      </c>
      <c r="E25" s="73" t="s">
        <v>5</v>
      </c>
      <c r="F25" s="75">
        <f t="shared" si="0"/>
        <v>400767.49999999983</v>
      </c>
      <c r="G25" s="76">
        <f t="shared" si="1"/>
        <v>0.1</v>
      </c>
      <c r="H25" s="77">
        <f t="shared" si="2"/>
        <v>30</v>
      </c>
      <c r="I25" s="78">
        <f t="shared" si="11"/>
        <v>3293.9823479447937</v>
      </c>
      <c r="J25" s="78">
        <f t="shared" si="3"/>
        <v>3293.98</v>
      </c>
      <c r="K25" s="78">
        <f t="shared" si="4"/>
        <v>3293.98</v>
      </c>
      <c r="L25" s="78">
        <f t="shared" si="5"/>
        <v>43057.469999999994</v>
      </c>
      <c r="M25" s="78">
        <f t="shared" si="13"/>
        <v>46351.45</v>
      </c>
      <c r="N25" s="78">
        <v>0</v>
      </c>
      <c r="O25" s="78"/>
      <c r="P25" s="78">
        <f t="shared" si="14"/>
        <v>0</v>
      </c>
      <c r="Q25" s="78">
        <f t="shared" si="7"/>
        <v>0</v>
      </c>
      <c r="R25" s="78">
        <f t="shared" si="8"/>
        <v>0</v>
      </c>
      <c r="S25" s="78">
        <f t="shared" si="9"/>
        <v>357710.02999999985</v>
      </c>
      <c r="U25" s="17">
        <f t="shared" si="12"/>
        <v>2.3479450000000002E-3</v>
      </c>
    </row>
    <row r="26" spans="1:21" x14ac:dyDescent="0.25">
      <c r="A26" s="73">
        <f t="shared" si="10"/>
        <v>17</v>
      </c>
      <c r="B26" s="74">
        <v>43276</v>
      </c>
      <c r="C26" s="73" t="s">
        <v>5</v>
      </c>
      <c r="D26" s="73" t="s">
        <v>5</v>
      </c>
      <c r="E26" s="73" t="s">
        <v>5</v>
      </c>
      <c r="F26" s="75">
        <f t="shared" si="0"/>
        <v>357710.02999999985</v>
      </c>
      <c r="G26" s="76">
        <f t="shared" si="1"/>
        <v>0.1</v>
      </c>
      <c r="H26" s="77">
        <f t="shared" si="2"/>
        <v>31</v>
      </c>
      <c r="I26" s="78">
        <f t="shared" si="11"/>
        <v>3038.0875342463692</v>
      </c>
      <c r="J26" s="78">
        <f t="shared" si="3"/>
        <v>3038.09</v>
      </c>
      <c r="K26" s="78">
        <f t="shared" si="4"/>
        <v>3038.09</v>
      </c>
      <c r="L26" s="78">
        <f t="shared" si="5"/>
        <v>43313.36</v>
      </c>
      <c r="M26" s="78">
        <f t="shared" si="13"/>
        <v>46351.45</v>
      </c>
      <c r="N26" s="78">
        <v>0</v>
      </c>
      <c r="O26" s="78"/>
      <c r="P26" s="78">
        <f t="shared" si="14"/>
        <v>0</v>
      </c>
      <c r="Q26" s="78">
        <f t="shared" si="7"/>
        <v>0</v>
      </c>
      <c r="R26" s="78">
        <f t="shared" si="8"/>
        <v>0</v>
      </c>
      <c r="S26" s="78">
        <f t="shared" si="9"/>
        <v>314396.66999999987</v>
      </c>
      <c r="U26" s="17">
        <f t="shared" si="12"/>
        <v>-2.4657540000000001E-3</v>
      </c>
    </row>
    <row r="27" spans="1:21" x14ac:dyDescent="0.25">
      <c r="A27" s="73">
        <f t="shared" si="10"/>
        <v>18</v>
      </c>
      <c r="B27" s="74">
        <v>43306</v>
      </c>
      <c r="C27" s="73" t="s">
        <v>5</v>
      </c>
      <c r="D27" s="73" t="s">
        <v>5</v>
      </c>
      <c r="E27" s="73" t="s">
        <v>5</v>
      </c>
      <c r="F27" s="75">
        <f t="shared" si="0"/>
        <v>314396.66999999987</v>
      </c>
      <c r="G27" s="76">
        <f t="shared" si="1"/>
        <v>0.1</v>
      </c>
      <c r="H27" s="77">
        <f t="shared" si="2"/>
        <v>30</v>
      </c>
      <c r="I27" s="78">
        <f t="shared" si="11"/>
        <v>2584.079753424081</v>
      </c>
      <c r="J27" s="78">
        <f t="shared" si="3"/>
        <v>2584.08</v>
      </c>
      <c r="K27" s="78">
        <f t="shared" si="4"/>
        <v>2584.08</v>
      </c>
      <c r="L27" s="78">
        <f t="shared" si="5"/>
        <v>43767.369999999995</v>
      </c>
      <c r="M27" s="78">
        <f t="shared" si="13"/>
        <v>46351.45</v>
      </c>
      <c r="N27" s="78">
        <v>0</v>
      </c>
      <c r="O27" s="78"/>
      <c r="P27" s="78">
        <f t="shared" si="14"/>
        <v>0</v>
      </c>
      <c r="Q27" s="78">
        <f t="shared" si="7"/>
        <v>0</v>
      </c>
      <c r="R27" s="78">
        <f t="shared" si="8"/>
        <v>0</v>
      </c>
      <c r="S27" s="78">
        <f t="shared" si="9"/>
        <v>270629.29999999987</v>
      </c>
      <c r="U27" s="17">
        <f t="shared" si="12"/>
        <v>-2.4657599999999998E-4</v>
      </c>
    </row>
    <row r="28" spans="1:21" x14ac:dyDescent="0.25">
      <c r="A28" s="73">
        <f t="shared" si="10"/>
        <v>19</v>
      </c>
      <c r="B28" s="74">
        <v>43337</v>
      </c>
      <c r="C28" s="73" t="s">
        <v>5</v>
      </c>
      <c r="D28" s="73" t="s">
        <v>5</v>
      </c>
      <c r="E28" s="73" t="s">
        <v>5</v>
      </c>
      <c r="F28" s="75">
        <f t="shared" si="0"/>
        <v>270629.29999999987</v>
      </c>
      <c r="G28" s="76">
        <f t="shared" si="1"/>
        <v>0.1</v>
      </c>
      <c r="H28" s="77">
        <f t="shared" si="2"/>
        <v>31</v>
      </c>
      <c r="I28" s="78">
        <f t="shared" si="11"/>
        <v>2298.4951780815336</v>
      </c>
      <c r="J28" s="78">
        <f t="shared" si="3"/>
        <v>2298.5</v>
      </c>
      <c r="K28" s="78">
        <f t="shared" si="4"/>
        <v>2298.5</v>
      </c>
      <c r="L28" s="78">
        <f t="shared" si="5"/>
        <v>44052.95</v>
      </c>
      <c r="M28" s="78">
        <f t="shared" si="13"/>
        <v>46351.45</v>
      </c>
      <c r="N28" s="78">
        <v>0</v>
      </c>
      <c r="O28" s="78"/>
      <c r="P28" s="78">
        <f t="shared" si="14"/>
        <v>0</v>
      </c>
      <c r="Q28" s="78">
        <f t="shared" si="7"/>
        <v>0</v>
      </c>
      <c r="R28" s="78">
        <f t="shared" si="8"/>
        <v>0</v>
      </c>
      <c r="S28" s="78">
        <f t="shared" si="9"/>
        <v>226576.34999999986</v>
      </c>
      <c r="U28" s="17">
        <f t="shared" si="12"/>
        <v>-4.8219179999999997E-3</v>
      </c>
    </row>
    <row r="29" spans="1:21" x14ac:dyDescent="0.25">
      <c r="A29" s="73">
        <f t="shared" si="10"/>
        <v>20</v>
      </c>
      <c r="B29" s="74">
        <v>43368</v>
      </c>
      <c r="C29" s="73" t="s">
        <v>5</v>
      </c>
      <c r="D29" s="73" t="s">
        <v>5</v>
      </c>
      <c r="E29" s="73" t="s">
        <v>5</v>
      </c>
      <c r="F29" s="75">
        <f t="shared" si="0"/>
        <v>226576.34999999986</v>
      </c>
      <c r="G29" s="76">
        <f t="shared" si="1"/>
        <v>0.1</v>
      </c>
      <c r="H29" s="77">
        <f t="shared" si="2"/>
        <v>31</v>
      </c>
      <c r="I29" s="78">
        <f t="shared" si="11"/>
        <v>1924.3422602737796</v>
      </c>
      <c r="J29" s="78">
        <f t="shared" si="3"/>
        <v>1924.34</v>
      </c>
      <c r="K29" s="78">
        <f t="shared" si="4"/>
        <v>1924.34</v>
      </c>
      <c r="L29" s="78">
        <f t="shared" si="5"/>
        <v>44427.11</v>
      </c>
      <c r="M29" s="78">
        <f t="shared" si="13"/>
        <v>46351.45</v>
      </c>
      <c r="N29" s="78">
        <v>0</v>
      </c>
      <c r="O29" s="78"/>
      <c r="P29" s="78">
        <f t="shared" si="14"/>
        <v>0</v>
      </c>
      <c r="Q29" s="78">
        <f t="shared" si="7"/>
        <v>0</v>
      </c>
      <c r="R29" s="78">
        <f t="shared" si="8"/>
        <v>0</v>
      </c>
      <c r="S29" s="78">
        <f t="shared" si="9"/>
        <v>182149.23999999987</v>
      </c>
      <c r="U29" s="17">
        <f t="shared" si="12"/>
        <v>2.2602740000000001E-3</v>
      </c>
    </row>
    <row r="30" spans="1:21" x14ac:dyDescent="0.25">
      <c r="A30" s="73">
        <f t="shared" si="10"/>
        <v>21</v>
      </c>
      <c r="B30" s="74">
        <v>43398</v>
      </c>
      <c r="C30" s="73" t="s">
        <v>5</v>
      </c>
      <c r="D30" s="73" t="s">
        <v>5</v>
      </c>
      <c r="E30" s="73" t="s">
        <v>5</v>
      </c>
      <c r="F30" s="75">
        <f t="shared" si="0"/>
        <v>182149.23999999987</v>
      </c>
      <c r="G30" s="76">
        <f t="shared" si="1"/>
        <v>0.1</v>
      </c>
      <c r="H30" s="77">
        <f t="shared" si="2"/>
        <v>30</v>
      </c>
      <c r="I30" s="78">
        <f t="shared" si="11"/>
        <v>1497.1193013698894</v>
      </c>
      <c r="J30" s="78">
        <f t="shared" si="3"/>
        <v>1497.12</v>
      </c>
      <c r="K30" s="78">
        <f t="shared" si="4"/>
        <v>1497.12</v>
      </c>
      <c r="L30" s="78">
        <f t="shared" si="5"/>
        <v>44854.329999999994</v>
      </c>
      <c r="M30" s="78">
        <f t="shared" si="13"/>
        <v>46351.45</v>
      </c>
      <c r="N30" s="78">
        <v>0</v>
      </c>
      <c r="O30" s="78"/>
      <c r="P30" s="78">
        <f t="shared" si="14"/>
        <v>0</v>
      </c>
      <c r="Q30" s="78">
        <f t="shared" si="7"/>
        <v>0</v>
      </c>
      <c r="R30" s="78">
        <f t="shared" si="8"/>
        <v>0</v>
      </c>
      <c r="S30" s="78">
        <f t="shared" si="9"/>
        <v>137294.90999999989</v>
      </c>
      <c r="U30" s="17">
        <f t="shared" si="12"/>
        <v>-6.9863E-4</v>
      </c>
    </row>
    <row r="31" spans="1:21" x14ac:dyDescent="0.25">
      <c r="A31" s="73">
        <f t="shared" si="10"/>
        <v>22</v>
      </c>
      <c r="B31" s="74">
        <v>43429</v>
      </c>
      <c r="C31" s="73" t="s">
        <v>5</v>
      </c>
      <c r="D31" s="73" t="s">
        <v>5</v>
      </c>
      <c r="E31" s="73" t="s">
        <v>5</v>
      </c>
      <c r="F31" s="75">
        <f t="shared" si="0"/>
        <v>137294.90999999989</v>
      </c>
      <c r="G31" s="76">
        <f t="shared" si="1"/>
        <v>0.1</v>
      </c>
      <c r="H31" s="77">
        <f t="shared" si="2"/>
        <v>31</v>
      </c>
      <c r="I31" s="78">
        <f t="shared" si="11"/>
        <v>1166.0656602741087</v>
      </c>
      <c r="J31" s="78">
        <f t="shared" si="3"/>
        <v>1166.07</v>
      </c>
      <c r="K31" s="78">
        <f t="shared" si="4"/>
        <v>1166.07</v>
      </c>
      <c r="L31" s="78">
        <f t="shared" si="5"/>
        <v>45185.38</v>
      </c>
      <c r="M31" s="78">
        <f t="shared" si="13"/>
        <v>46351.45</v>
      </c>
      <c r="N31" s="78">
        <v>0</v>
      </c>
      <c r="O31" s="78"/>
      <c r="P31" s="78">
        <f t="shared" si="14"/>
        <v>0</v>
      </c>
      <c r="Q31" s="78">
        <f t="shared" si="7"/>
        <v>0</v>
      </c>
      <c r="R31" s="78">
        <f t="shared" si="8"/>
        <v>0</v>
      </c>
      <c r="S31" s="78">
        <f t="shared" si="9"/>
        <v>92109.529999999882</v>
      </c>
      <c r="U31" s="17">
        <f t="shared" si="12"/>
        <v>-4.3397260000000003E-3</v>
      </c>
    </row>
    <row r="32" spans="1:21" x14ac:dyDescent="0.25">
      <c r="A32" s="73">
        <f t="shared" si="10"/>
        <v>23</v>
      </c>
      <c r="B32" s="74">
        <v>43459</v>
      </c>
      <c r="C32" s="73" t="s">
        <v>5</v>
      </c>
      <c r="D32" s="73" t="s">
        <v>5</v>
      </c>
      <c r="E32" s="73" t="s">
        <v>5</v>
      </c>
      <c r="F32" s="75">
        <f t="shared" si="0"/>
        <v>92109.529999999882</v>
      </c>
      <c r="G32" s="76">
        <f t="shared" si="1"/>
        <v>0.1</v>
      </c>
      <c r="H32" s="77">
        <f t="shared" si="2"/>
        <v>30</v>
      </c>
      <c r="I32" s="78">
        <f t="shared" si="11"/>
        <v>757.06029041098543</v>
      </c>
      <c r="J32" s="78">
        <f t="shared" si="3"/>
        <v>757.06</v>
      </c>
      <c r="K32" s="78">
        <f t="shared" si="4"/>
        <v>757.06</v>
      </c>
      <c r="L32" s="78">
        <f t="shared" si="5"/>
        <v>45594.39</v>
      </c>
      <c r="M32" s="78">
        <f t="shared" si="13"/>
        <v>46351.45</v>
      </c>
      <c r="N32" s="78">
        <v>0</v>
      </c>
      <c r="O32" s="78"/>
      <c r="P32" s="78">
        <f t="shared" si="14"/>
        <v>0</v>
      </c>
      <c r="Q32" s="78">
        <f t="shared" si="7"/>
        <v>0</v>
      </c>
      <c r="R32" s="78">
        <f t="shared" si="8"/>
        <v>0</v>
      </c>
      <c r="S32" s="78">
        <f t="shared" si="9"/>
        <v>46515.139999999883</v>
      </c>
      <c r="U32" s="17">
        <f t="shared" si="12"/>
        <v>2.9041100000000002E-4</v>
      </c>
    </row>
    <row r="33" spans="1:21" x14ac:dyDescent="0.25">
      <c r="A33" s="55">
        <f t="shared" si="10"/>
        <v>24</v>
      </c>
      <c r="B33" s="56">
        <v>43490</v>
      </c>
      <c r="C33" s="55" t="s">
        <v>5</v>
      </c>
      <c r="D33" s="55" t="s">
        <v>5</v>
      </c>
      <c r="E33" s="55" t="s">
        <v>5</v>
      </c>
      <c r="F33" s="57">
        <f t="shared" si="0"/>
        <v>46515.139999999883</v>
      </c>
      <c r="G33" s="58">
        <f t="shared" si="1"/>
        <v>0.1</v>
      </c>
      <c r="H33" s="59">
        <f t="shared" si="2"/>
        <v>31</v>
      </c>
      <c r="I33" s="60">
        <f t="shared" si="11"/>
        <v>395.06038356168392</v>
      </c>
      <c r="J33" s="60">
        <f t="shared" si="3"/>
        <v>395.06</v>
      </c>
      <c r="K33" s="60">
        <f>J33+Q32-R32</f>
        <v>395.06</v>
      </c>
      <c r="L33" s="60">
        <f>S32</f>
        <v>46515.139999999883</v>
      </c>
      <c r="M33" s="60">
        <f>L33+K33</f>
        <v>46910.199999999881</v>
      </c>
      <c r="N33" s="60">
        <v>0</v>
      </c>
      <c r="O33" s="60"/>
      <c r="P33" s="60">
        <f t="shared" si="14"/>
        <v>0</v>
      </c>
      <c r="Q33" s="60">
        <f t="shared" si="7"/>
        <v>0</v>
      </c>
      <c r="R33" s="60">
        <f t="shared" si="8"/>
        <v>0</v>
      </c>
      <c r="S33" s="60">
        <f t="shared" si="9"/>
        <v>0</v>
      </c>
      <c r="U33" s="17">
        <f t="shared" si="12"/>
        <v>3.83562E-4</v>
      </c>
    </row>
    <row r="34" spans="1:21" x14ac:dyDescent="0.25">
      <c r="A34" s="14"/>
      <c r="B34" s="14"/>
      <c r="C34" s="14"/>
      <c r="D34" s="14"/>
      <c r="E34" s="14"/>
      <c r="F34" s="14"/>
      <c r="G34" s="14"/>
      <c r="H34" s="14"/>
      <c r="I34" s="15">
        <f>SUM(I3:I33)</f>
        <v>113019.23293150234</v>
      </c>
      <c r="J34" s="15">
        <f>SUM(J3:J33)</f>
        <v>113019.21999999999</v>
      </c>
      <c r="K34" s="15">
        <f>SUM(K3:K33)</f>
        <v>113019.21999999999</v>
      </c>
      <c r="L34" s="15">
        <f>SUM(L3:L33)</f>
        <v>999999.99999999977</v>
      </c>
      <c r="M34" s="15">
        <f>SUM(M3:M33)</f>
        <v>1113019.2199999995</v>
      </c>
      <c r="N34" s="14"/>
      <c r="O34" s="14"/>
      <c r="P34" s="15">
        <f>SUM(P3:P33)</f>
        <v>0</v>
      </c>
      <c r="Q34" s="14"/>
      <c r="R34" s="14"/>
      <c r="S34" s="14"/>
    </row>
    <row r="37" spans="1:21" x14ac:dyDescent="0.25">
      <c r="M37" s="5"/>
    </row>
  </sheetData>
  <dataValidations count="2">
    <dataValidation type="list" allowBlank="1" showInputMessage="1" showErrorMessage="1" sqref="G1">
      <formula1>"PD,AD"</formula1>
    </dataValidation>
    <dataValidation type="list" allowBlank="1" showInputMessage="1" showErrorMessage="1" sqref="R1">
      <formula1>"DD, PS, FI, ET, NI"</formula1>
    </dataValidation>
  </dataValidation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opLeftCell="C1" workbookViewId="0">
      <pane ySplit="2" topLeftCell="A6" activePane="bottomLeft" state="frozen"/>
      <selection pane="bottomLeft" activeCell="L20" sqref="L20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4.28515625" style="1" bestFit="1" customWidth="1"/>
    <col min="4" max="4" width="7" style="1" bestFit="1" customWidth="1"/>
    <col min="5" max="5" width="4.42578125" style="1" bestFit="1" customWidth="1"/>
    <col min="6" max="6" width="13.7109375" style="1" bestFit="1" customWidth="1"/>
    <col min="7" max="7" width="7.140625" style="1" bestFit="1" customWidth="1"/>
    <col min="8" max="8" width="5.140625" style="1" bestFit="1" customWidth="1"/>
    <col min="9" max="9" width="18" style="1" bestFit="1" customWidth="1"/>
    <col min="10" max="10" width="16.140625" style="1" bestFit="1" customWidth="1"/>
    <col min="11" max="11" width="13.28515625" style="1" bestFit="1" customWidth="1"/>
    <col min="12" max="12" width="13.42578125" style="1" bestFit="1" customWidth="1"/>
    <col min="13" max="13" width="13.28515625" style="1" bestFit="1" customWidth="1"/>
    <col min="14" max="14" width="13.5703125" style="1" bestFit="1" customWidth="1"/>
    <col min="15" max="15" width="11" style="1" bestFit="1" customWidth="1"/>
    <col min="16" max="16" width="11" style="1" customWidth="1"/>
    <col min="17" max="17" width="11.140625" style="1" bestFit="1" customWidth="1"/>
    <col min="18" max="18" width="11" style="1" bestFit="1" customWidth="1"/>
    <col min="19" max="19" width="12.5703125" style="1" bestFit="1" customWidth="1"/>
    <col min="20" max="20" width="9.140625" style="1"/>
    <col min="21" max="21" width="10.7109375" style="1" bestFit="1" customWidth="1"/>
    <col min="22" max="16384" width="9.140625" style="1"/>
  </cols>
  <sheetData>
    <row r="1" spans="1:23" x14ac:dyDescent="0.25">
      <c r="F1" s="1" t="s">
        <v>19</v>
      </c>
      <c r="G1" s="16" t="s">
        <v>24</v>
      </c>
      <c r="I1" s="1" t="s">
        <v>17</v>
      </c>
      <c r="M1" s="3">
        <v>46322.9</v>
      </c>
      <c r="N1" s="5">
        <f>M1-M33</f>
        <v>-306.74501000386226</v>
      </c>
      <c r="O1" s="4">
        <f>M16-M33</f>
        <v>-278.19501000386663</v>
      </c>
      <c r="P1" s="3" t="s">
        <v>20</v>
      </c>
      <c r="Q1" s="3">
        <v>10000</v>
      </c>
      <c r="R1" s="16" t="s">
        <v>21</v>
      </c>
      <c r="S1" s="4">
        <f>ROUND(IF(R1="FI",Q1,IF(R1="NI",Q1/5,IF(R1="ET",Q1/48,0))),2)</f>
        <v>0</v>
      </c>
    </row>
    <row r="2" spans="1:23" s="2" customFormat="1" x14ac:dyDescent="0.25">
      <c r="A2" s="6" t="s">
        <v>3</v>
      </c>
      <c r="B2" s="7" t="s">
        <v>0</v>
      </c>
      <c r="C2" s="7" t="s">
        <v>6</v>
      </c>
      <c r="D2" s="7" t="s">
        <v>12</v>
      </c>
      <c r="E2" s="7" t="s">
        <v>7</v>
      </c>
      <c r="F2" s="7" t="s">
        <v>13</v>
      </c>
      <c r="G2" s="7" t="s">
        <v>2</v>
      </c>
      <c r="H2" s="7" t="s">
        <v>1</v>
      </c>
      <c r="I2" s="7" t="s">
        <v>14</v>
      </c>
      <c r="J2" s="7" t="s">
        <v>25</v>
      </c>
      <c r="K2" s="7" t="s">
        <v>15</v>
      </c>
      <c r="L2" s="7" t="s">
        <v>10</v>
      </c>
      <c r="M2" s="7" t="s">
        <v>9</v>
      </c>
      <c r="N2" s="7" t="s">
        <v>8</v>
      </c>
      <c r="O2" s="7" t="s">
        <v>18</v>
      </c>
      <c r="P2" s="7" t="s">
        <v>22</v>
      </c>
      <c r="Q2" s="7" t="s">
        <v>16</v>
      </c>
      <c r="R2" s="7" t="s">
        <v>23</v>
      </c>
      <c r="S2" s="7" t="s">
        <v>4</v>
      </c>
      <c r="U2" s="2" t="s">
        <v>26</v>
      </c>
    </row>
    <row r="3" spans="1:23" x14ac:dyDescent="0.25">
      <c r="A3" s="8">
        <v>0</v>
      </c>
      <c r="B3" s="9">
        <v>42745</v>
      </c>
      <c r="C3" s="8" t="s">
        <v>11</v>
      </c>
      <c r="D3" s="8" t="s">
        <v>11</v>
      </c>
      <c r="E3" s="8" t="s">
        <v>11</v>
      </c>
      <c r="F3" s="10">
        <v>0</v>
      </c>
      <c r="G3" s="11">
        <v>0.1</v>
      </c>
      <c r="H3" s="12">
        <v>0</v>
      </c>
      <c r="I3" s="13">
        <v>0</v>
      </c>
      <c r="J3" s="13"/>
      <c r="K3" s="13">
        <v>0</v>
      </c>
      <c r="L3" s="13">
        <v>0</v>
      </c>
      <c r="M3" s="13">
        <f>IF(E3&lt;&gt;"Y",0,IF(A3=24,(F3+K3),#REF!))</f>
        <v>0</v>
      </c>
      <c r="N3" s="13">
        <v>1100000</v>
      </c>
      <c r="O3" s="13">
        <v>100000</v>
      </c>
      <c r="P3" s="13">
        <v>0</v>
      </c>
      <c r="Q3" s="13">
        <v>0</v>
      </c>
      <c r="R3" s="13">
        <f>IF(C3="Y",Q3,0)</f>
        <v>0</v>
      </c>
      <c r="S3" s="13">
        <f>IF(R1="PS",N3-O3+Q1,N3-O3)</f>
        <v>1000000</v>
      </c>
    </row>
    <row r="4" spans="1:23" x14ac:dyDescent="0.25">
      <c r="A4" s="19">
        <v>1</v>
      </c>
      <c r="B4" s="20">
        <v>42791</v>
      </c>
      <c r="C4" s="19" t="s">
        <v>5</v>
      </c>
      <c r="D4" s="19" t="s">
        <v>5</v>
      </c>
      <c r="E4" s="19" t="s">
        <v>5</v>
      </c>
      <c r="F4" s="21">
        <f t="shared" ref="F4:F33" si="0">S3</f>
        <v>1000000</v>
      </c>
      <c r="G4" s="22">
        <f t="shared" ref="G4:G33" si="1">G3</f>
        <v>0.1</v>
      </c>
      <c r="H4" s="23">
        <f t="shared" ref="H4:H33" si="2">IF($G$1="PD",(360*(YEAR(B4)-YEAR(B3)))+(30*(MONTH(B4)-MONTH(B3)))+(DAY(B4)-DAY(B3)),B4-B3)</f>
        <v>46</v>
      </c>
      <c r="I4" s="18">
        <f>(F4*G3*H4/365)+U3</f>
        <v>12602.739726027397</v>
      </c>
      <c r="J4" s="18">
        <f t="shared" ref="J4:J33" si="3">ROUND(I4,2)</f>
        <v>12602.74</v>
      </c>
      <c r="K4" s="18">
        <f t="shared" ref="K4:K32" si="4">IF(M4&gt;(J4+Q3-R3),(J4+Q3-R3),M4)</f>
        <v>12602.74</v>
      </c>
      <c r="L4" s="18">
        <f t="shared" ref="L4:L32" si="5">M4-K4</f>
        <v>33720.160000000003</v>
      </c>
      <c r="M4" s="18">
        <f>M1</f>
        <v>46322.9</v>
      </c>
      <c r="N4" s="18">
        <v>0</v>
      </c>
      <c r="O4" s="18"/>
      <c r="P4" s="18">
        <f t="shared" ref="P4:P10" si="6">IF(OR($R$1="NI",$R$1="ET"),$S$1,0)</f>
        <v>0</v>
      </c>
      <c r="Q4" s="18">
        <f t="shared" ref="Q4:Q33" si="7">Q3-R3+J4-K4</f>
        <v>0</v>
      </c>
      <c r="R4" s="18">
        <f t="shared" ref="R4:R33" si="8">IF(C4="Y",Q4,0)</f>
        <v>0</v>
      </c>
      <c r="S4" s="18">
        <f t="shared" ref="S4:S33" si="9">S3-L4+N4+R4-O4</f>
        <v>966279.84</v>
      </c>
      <c r="U4" s="17">
        <f>ROUND(I4-J4,9)</f>
        <v>-2.73973E-4</v>
      </c>
    </row>
    <row r="5" spans="1:23" x14ac:dyDescent="0.25">
      <c r="A5" s="19">
        <f t="shared" ref="A5:A33" si="10">A4+1</f>
        <v>2</v>
      </c>
      <c r="B5" s="20">
        <v>42819</v>
      </c>
      <c r="C5" s="19" t="s">
        <v>5</v>
      </c>
      <c r="D5" s="19" t="s">
        <v>5</v>
      </c>
      <c r="E5" s="19" t="s">
        <v>5</v>
      </c>
      <c r="F5" s="21">
        <f t="shared" si="0"/>
        <v>966279.84</v>
      </c>
      <c r="G5" s="22">
        <f t="shared" si="1"/>
        <v>0.1</v>
      </c>
      <c r="H5" s="23">
        <f t="shared" si="2"/>
        <v>28</v>
      </c>
      <c r="I5" s="18">
        <f t="shared" ref="I5:I33" si="11">(F5*G4*H5/365)+U4</f>
        <v>7412.5574027393295</v>
      </c>
      <c r="J5" s="18">
        <f t="shared" si="3"/>
        <v>7412.56</v>
      </c>
      <c r="K5" s="18">
        <f t="shared" si="4"/>
        <v>7412.56</v>
      </c>
      <c r="L5" s="18">
        <f t="shared" si="5"/>
        <v>38910.340000000004</v>
      </c>
      <c r="M5" s="18">
        <f>M1</f>
        <v>46322.9</v>
      </c>
      <c r="N5" s="18">
        <v>0</v>
      </c>
      <c r="O5" s="18"/>
      <c r="P5" s="18">
        <f t="shared" si="6"/>
        <v>0</v>
      </c>
      <c r="Q5" s="18">
        <f t="shared" si="7"/>
        <v>0</v>
      </c>
      <c r="R5" s="18">
        <f t="shared" si="8"/>
        <v>0</v>
      </c>
      <c r="S5" s="18">
        <f t="shared" si="9"/>
        <v>927369.5</v>
      </c>
      <c r="U5" s="17">
        <f t="shared" ref="U5:U33" si="12">ROUND(I5-J5,9)</f>
        <v>-2.597261E-3</v>
      </c>
    </row>
    <row r="6" spans="1:23" x14ac:dyDescent="0.25">
      <c r="A6" s="44"/>
      <c r="B6" s="45">
        <v>42835</v>
      </c>
      <c r="C6" s="44" t="s">
        <v>11</v>
      </c>
      <c r="D6" s="44" t="s">
        <v>11</v>
      </c>
      <c r="E6" s="44" t="s">
        <v>11</v>
      </c>
      <c r="F6" s="46">
        <f t="shared" si="0"/>
        <v>927369.5</v>
      </c>
      <c r="G6" s="47">
        <v>0.11</v>
      </c>
      <c r="H6" s="48">
        <f t="shared" si="2"/>
        <v>16</v>
      </c>
      <c r="I6" s="49">
        <f t="shared" si="11"/>
        <v>4065.1787726020143</v>
      </c>
      <c r="J6" s="49">
        <f t="shared" si="3"/>
        <v>4065.18</v>
      </c>
      <c r="K6" s="49">
        <f t="shared" si="4"/>
        <v>0</v>
      </c>
      <c r="L6" s="49">
        <f t="shared" si="5"/>
        <v>0</v>
      </c>
      <c r="M6" s="49">
        <v>0</v>
      </c>
      <c r="N6" s="49">
        <v>0</v>
      </c>
      <c r="O6" s="49"/>
      <c r="P6" s="49">
        <f t="shared" si="6"/>
        <v>0</v>
      </c>
      <c r="Q6" s="49">
        <f t="shared" si="7"/>
        <v>4065.18</v>
      </c>
      <c r="R6" s="49">
        <f t="shared" si="8"/>
        <v>0</v>
      </c>
      <c r="S6" s="49">
        <f t="shared" si="9"/>
        <v>927369.5</v>
      </c>
      <c r="U6" s="17">
        <f t="shared" si="12"/>
        <v>-1.227398E-3</v>
      </c>
    </row>
    <row r="7" spans="1:23" x14ac:dyDescent="0.25">
      <c r="A7" s="44"/>
      <c r="B7" s="45">
        <v>42845</v>
      </c>
      <c r="C7" s="44" t="s">
        <v>11</v>
      </c>
      <c r="D7" s="44" t="s">
        <v>11</v>
      </c>
      <c r="E7" s="44" t="s">
        <v>11</v>
      </c>
      <c r="F7" s="46">
        <f t="shared" si="0"/>
        <v>927369.5</v>
      </c>
      <c r="G7" s="47">
        <v>0.1</v>
      </c>
      <c r="H7" s="48">
        <f t="shared" si="2"/>
        <v>10</v>
      </c>
      <c r="I7" s="49">
        <f t="shared" si="11"/>
        <v>2794.810964382822</v>
      </c>
      <c r="J7" s="49">
        <f t="shared" si="3"/>
        <v>2794.81</v>
      </c>
      <c r="K7" s="49">
        <f t="shared" si="4"/>
        <v>0</v>
      </c>
      <c r="L7" s="49">
        <f t="shared" si="5"/>
        <v>0</v>
      </c>
      <c r="M7" s="49">
        <v>0</v>
      </c>
      <c r="N7" s="49">
        <v>0</v>
      </c>
      <c r="O7" s="49"/>
      <c r="P7" s="49">
        <f t="shared" si="6"/>
        <v>0</v>
      </c>
      <c r="Q7" s="49">
        <f t="shared" si="7"/>
        <v>6859.99</v>
      </c>
      <c r="R7" s="49">
        <f t="shared" si="8"/>
        <v>0</v>
      </c>
      <c r="S7" s="49">
        <f t="shared" si="9"/>
        <v>927369.5</v>
      </c>
      <c r="U7" s="17"/>
    </row>
    <row r="8" spans="1:23" x14ac:dyDescent="0.25">
      <c r="A8" s="44">
        <f>A5+1</f>
        <v>3</v>
      </c>
      <c r="B8" s="45">
        <v>42850</v>
      </c>
      <c r="C8" s="44" t="s">
        <v>5</v>
      </c>
      <c r="D8" s="44" t="s">
        <v>5</v>
      </c>
      <c r="E8" s="44" t="s">
        <v>5</v>
      </c>
      <c r="F8" s="46">
        <f>S5</f>
        <v>927369.5</v>
      </c>
      <c r="G8" s="47">
        <f>G5</f>
        <v>0.1</v>
      </c>
      <c r="H8" s="48">
        <f t="shared" si="2"/>
        <v>5</v>
      </c>
      <c r="I8" s="49">
        <f t="shared" si="11"/>
        <v>1270.3691780821919</v>
      </c>
      <c r="J8" s="49">
        <f t="shared" si="3"/>
        <v>1270.3699999999999</v>
      </c>
      <c r="K8" s="49">
        <f>IF(M8&gt;(J8+Q7-R7),(J8+Q7-R7),M8)</f>
        <v>8130.36</v>
      </c>
      <c r="L8" s="49">
        <f t="shared" si="5"/>
        <v>38446.61</v>
      </c>
      <c r="M8" s="49">
        <v>46576.97</v>
      </c>
      <c r="N8" s="49">
        <v>0</v>
      </c>
      <c r="O8" s="49"/>
      <c r="P8" s="49">
        <f t="shared" si="6"/>
        <v>0</v>
      </c>
      <c r="Q8" s="49">
        <f>Q7-R7+J8-K8</f>
        <v>0</v>
      </c>
      <c r="R8" s="49">
        <f>IF(C8="Y",Q8,0)</f>
        <v>0</v>
      </c>
      <c r="S8" s="49">
        <f>S6-L8+N8+R8-O8</f>
        <v>888922.89</v>
      </c>
      <c r="U8" s="17">
        <f t="shared" si="12"/>
        <v>-8.2191800000000004E-4</v>
      </c>
      <c r="V8" s="1">
        <v>888922.89</v>
      </c>
      <c r="W8" s="4">
        <f>S8-V8</f>
        <v>0</v>
      </c>
    </row>
    <row r="9" spans="1:23" x14ac:dyDescent="0.25">
      <c r="A9" s="44">
        <f t="shared" si="10"/>
        <v>4</v>
      </c>
      <c r="B9" s="45">
        <v>42880</v>
      </c>
      <c r="C9" s="44" t="s">
        <v>5</v>
      </c>
      <c r="D9" s="44" t="s">
        <v>5</v>
      </c>
      <c r="E9" s="44" t="s">
        <v>5</v>
      </c>
      <c r="F9" s="46">
        <f t="shared" si="0"/>
        <v>888922.89</v>
      </c>
      <c r="G9" s="47">
        <f t="shared" si="1"/>
        <v>0.1</v>
      </c>
      <c r="H9" s="23">
        <f t="shared" si="2"/>
        <v>30</v>
      </c>
      <c r="I9" s="18">
        <f t="shared" si="11"/>
        <v>7306.2147123285749</v>
      </c>
      <c r="J9" s="18">
        <f t="shared" si="3"/>
        <v>7306.21</v>
      </c>
      <c r="K9" s="18">
        <f t="shared" si="4"/>
        <v>7306.21</v>
      </c>
      <c r="L9" s="18">
        <f t="shared" si="5"/>
        <v>39016.69</v>
      </c>
      <c r="M9" s="18">
        <f>M5</f>
        <v>46322.9</v>
      </c>
      <c r="N9" s="18">
        <v>0</v>
      </c>
      <c r="O9" s="18"/>
      <c r="P9" s="18">
        <f t="shared" si="6"/>
        <v>0</v>
      </c>
      <c r="Q9" s="18">
        <f t="shared" si="7"/>
        <v>0</v>
      </c>
      <c r="R9" s="18">
        <f t="shared" si="8"/>
        <v>0</v>
      </c>
      <c r="S9" s="18">
        <f t="shared" si="9"/>
        <v>849906.2</v>
      </c>
      <c r="U9" s="17">
        <f t="shared" si="12"/>
        <v>4.7123290000000003E-3</v>
      </c>
    </row>
    <row r="10" spans="1:23" x14ac:dyDescent="0.25">
      <c r="A10" s="44">
        <f t="shared" si="10"/>
        <v>5</v>
      </c>
      <c r="B10" s="45">
        <v>42911</v>
      </c>
      <c r="C10" s="44" t="s">
        <v>5</v>
      </c>
      <c r="D10" s="44" t="s">
        <v>5</v>
      </c>
      <c r="E10" s="44" t="s">
        <v>5</v>
      </c>
      <c r="F10" s="46">
        <f t="shared" si="0"/>
        <v>849906.2</v>
      </c>
      <c r="G10" s="47">
        <f t="shared" si="1"/>
        <v>0.1</v>
      </c>
      <c r="H10" s="23">
        <f t="shared" si="2"/>
        <v>31</v>
      </c>
      <c r="I10" s="18">
        <f t="shared" si="11"/>
        <v>7218.3861369865335</v>
      </c>
      <c r="J10" s="18">
        <f t="shared" si="3"/>
        <v>7218.39</v>
      </c>
      <c r="K10" s="18">
        <f t="shared" si="4"/>
        <v>7218.39</v>
      </c>
      <c r="L10" s="18">
        <f t="shared" si="5"/>
        <v>39104.51</v>
      </c>
      <c r="M10" s="18">
        <f>M9</f>
        <v>46322.9</v>
      </c>
      <c r="N10" s="18">
        <v>0</v>
      </c>
      <c r="O10" s="18"/>
      <c r="P10" s="18">
        <f t="shared" si="6"/>
        <v>0</v>
      </c>
      <c r="Q10" s="18">
        <f t="shared" si="7"/>
        <v>0</v>
      </c>
      <c r="R10" s="18">
        <f t="shared" si="8"/>
        <v>0</v>
      </c>
      <c r="S10" s="18">
        <f t="shared" si="9"/>
        <v>810801.69</v>
      </c>
      <c r="U10" s="17">
        <f t="shared" si="12"/>
        <v>-3.8630130000000002E-3</v>
      </c>
    </row>
    <row r="11" spans="1:23" x14ac:dyDescent="0.25">
      <c r="A11" s="19">
        <f t="shared" si="10"/>
        <v>6</v>
      </c>
      <c r="B11" s="20">
        <v>42941</v>
      </c>
      <c r="C11" s="19" t="s">
        <v>5</v>
      </c>
      <c r="D11" s="19" t="s">
        <v>5</v>
      </c>
      <c r="E11" s="19" t="s">
        <v>5</v>
      </c>
      <c r="F11" s="21">
        <f t="shared" si="0"/>
        <v>810801.69</v>
      </c>
      <c r="G11" s="22">
        <f>G5</f>
        <v>0.1</v>
      </c>
      <c r="H11" s="23">
        <f t="shared" si="2"/>
        <v>30</v>
      </c>
      <c r="I11" s="18">
        <f t="shared" si="11"/>
        <v>6664.119616439054</v>
      </c>
      <c r="J11" s="18">
        <f t="shared" si="3"/>
        <v>6664.12</v>
      </c>
      <c r="K11" s="18">
        <f t="shared" si="4"/>
        <v>6664.12</v>
      </c>
      <c r="L11" s="18">
        <f t="shared" si="5"/>
        <v>39658.78</v>
      </c>
      <c r="M11" s="18">
        <f t="shared" ref="M11:M31" si="13">M10</f>
        <v>46322.9</v>
      </c>
      <c r="N11" s="18">
        <v>0</v>
      </c>
      <c r="O11" s="18"/>
      <c r="P11" s="18">
        <f t="shared" ref="P11:P33" si="14">IF($R$1="ET",$S$1,0)</f>
        <v>0</v>
      </c>
      <c r="Q11" s="18">
        <f t="shared" si="7"/>
        <v>0</v>
      </c>
      <c r="R11" s="18">
        <f t="shared" si="8"/>
        <v>0</v>
      </c>
      <c r="S11" s="18">
        <f t="shared" si="9"/>
        <v>771142.90999999992</v>
      </c>
      <c r="U11" s="17">
        <f t="shared" si="12"/>
        <v>-3.8356099999999998E-4</v>
      </c>
    </row>
    <row r="12" spans="1:23" x14ac:dyDescent="0.25">
      <c r="A12" s="73"/>
      <c r="B12" s="74">
        <v>42957</v>
      </c>
      <c r="C12" s="73" t="s">
        <v>11</v>
      </c>
      <c r="D12" s="73" t="s">
        <v>11</v>
      </c>
      <c r="E12" s="73" t="s">
        <v>11</v>
      </c>
      <c r="F12" s="75">
        <f t="shared" si="0"/>
        <v>771142.90999999992</v>
      </c>
      <c r="G12" s="76">
        <v>0.12</v>
      </c>
      <c r="H12" s="77">
        <f t="shared" si="2"/>
        <v>16</v>
      </c>
      <c r="I12" s="78">
        <f t="shared" si="11"/>
        <v>3380.3520986307808</v>
      </c>
      <c r="J12" s="78">
        <f t="shared" si="3"/>
        <v>3380.35</v>
      </c>
      <c r="K12" s="78">
        <f t="shared" si="4"/>
        <v>0</v>
      </c>
      <c r="L12" s="78">
        <f t="shared" si="5"/>
        <v>0</v>
      </c>
      <c r="M12" s="78">
        <v>0</v>
      </c>
      <c r="N12" s="78">
        <v>0</v>
      </c>
      <c r="O12" s="78"/>
      <c r="P12" s="78">
        <f t="shared" si="14"/>
        <v>0</v>
      </c>
      <c r="Q12" s="78">
        <f t="shared" si="7"/>
        <v>3380.35</v>
      </c>
      <c r="R12" s="78">
        <f t="shared" si="8"/>
        <v>0</v>
      </c>
      <c r="S12" s="78">
        <f t="shared" si="9"/>
        <v>771142.90999999992</v>
      </c>
      <c r="U12" s="17"/>
    </row>
    <row r="13" spans="1:23" x14ac:dyDescent="0.25">
      <c r="A13" s="73"/>
      <c r="B13" s="74">
        <v>42967</v>
      </c>
      <c r="C13" s="73" t="s">
        <v>11</v>
      </c>
      <c r="D13" s="73" t="s">
        <v>11</v>
      </c>
      <c r="E13" s="73" t="s">
        <v>11</v>
      </c>
      <c r="F13" s="75">
        <f t="shared" si="0"/>
        <v>771142.90999999992</v>
      </c>
      <c r="G13" s="76">
        <f>G11</f>
        <v>0.1</v>
      </c>
      <c r="H13" s="77">
        <f t="shared" si="2"/>
        <v>10</v>
      </c>
      <c r="I13" s="78">
        <f t="shared" si="11"/>
        <v>2535.2643616438354</v>
      </c>
      <c r="J13" s="78">
        <f t="shared" si="3"/>
        <v>2535.2600000000002</v>
      </c>
      <c r="K13" s="78">
        <f t="shared" si="4"/>
        <v>0</v>
      </c>
      <c r="L13" s="78">
        <f t="shared" si="5"/>
        <v>0</v>
      </c>
      <c r="M13" s="78">
        <f t="shared" si="13"/>
        <v>0</v>
      </c>
      <c r="N13" s="78">
        <v>0</v>
      </c>
      <c r="O13" s="78"/>
      <c r="P13" s="78">
        <f t="shared" si="14"/>
        <v>0</v>
      </c>
      <c r="Q13" s="78">
        <f t="shared" si="7"/>
        <v>5915.6100000000006</v>
      </c>
      <c r="R13" s="78">
        <f t="shared" si="8"/>
        <v>0</v>
      </c>
      <c r="S13" s="78">
        <f t="shared" si="9"/>
        <v>771142.90999999992</v>
      </c>
      <c r="U13" s="17"/>
    </row>
    <row r="14" spans="1:23" x14ac:dyDescent="0.25">
      <c r="A14" s="73">
        <f>A11+1</f>
        <v>7</v>
      </c>
      <c r="B14" s="74">
        <v>42972</v>
      </c>
      <c r="C14" s="73" t="s">
        <v>5</v>
      </c>
      <c r="D14" s="73" t="s">
        <v>5</v>
      </c>
      <c r="E14" s="73" t="s">
        <v>5</v>
      </c>
      <c r="F14" s="75">
        <f t="shared" si="0"/>
        <v>771142.90999999992</v>
      </c>
      <c r="G14" s="76">
        <f t="shared" ref="G14" si="15">G8</f>
        <v>0.1</v>
      </c>
      <c r="H14" s="77">
        <f t="shared" si="2"/>
        <v>5</v>
      </c>
      <c r="I14" s="78">
        <f t="shared" si="11"/>
        <v>1056.3601506849313</v>
      </c>
      <c r="J14" s="78">
        <f t="shared" si="3"/>
        <v>1056.3599999999999</v>
      </c>
      <c r="K14" s="78">
        <f t="shared" si="4"/>
        <v>6971.97</v>
      </c>
      <c r="L14" s="78">
        <f t="shared" si="5"/>
        <v>39350.93</v>
      </c>
      <c r="M14" s="78">
        <f>M11</f>
        <v>46322.9</v>
      </c>
      <c r="N14" s="78">
        <v>0</v>
      </c>
      <c r="O14" s="78"/>
      <c r="P14" s="78">
        <f t="shared" si="14"/>
        <v>0</v>
      </c>
      <c r="Q14" s="78">
        <f t="shared" si="7"/>
        <v>0</v>
      </c>
      <c r="R14" s="78">
        <f t="shared" si="8"/>
        <v>0</v>
      </c>
      <c r="S14" s="78">
        <f t="shared" si="9"/>
        <v>731791.97999999986</v>
      </c>
      <c r="U14" s="17">
        <f t="shared" si="12"/>
        <v>1.5068500000000001E-4</v>
      </c>
    </row>
    <row r="15" spans="1:23" x14ac:dyDescent="0.25">
      <c r="A15" s="73">
        <f t="shared" si="10"/>
        <v>8</v>
      </c>
      <c r="B15" s="74">
        <v>43003</v>
      </c>
      <c r="C15" s="73" t="s">
        <v>5</v>
      </c>
      <c r="D15" s="73" t="s">
        <v>5</v>
      </c>
      <c r="E15" s="73" t="s">
        <v>5</v>
      </c>
      <c r="F15" s="75">
        <f t="shared" si="0"/>
        <v>731791.97999999986</v>
      </c>
      <c r="G15" s="76">
        <f t="shared" si="1"/>
        <v>0.1</v>
      </c>
      <c r="H15" s="77">
        <f t="shared" si="2"/>
        <v>31</v>
      </c>
      <c r="I15" s="78">
        <f t="shared" si="11"/>
        <v>6215.2197068493833</v>
      </c>
      <c r="J15" s="78">
        <f t="shared" si="3"/>
        <v>6215.22</v>
      </c>
      <c r="K15" s="78">
        <f t="shared" si="4"/>
        <v>6215.22</v>
      </c>
      <c r="L15" s="78">
        <f t="shared" si="5"/>
        <v>40107.68</v>
      </c>
      <c r="M15" s="78">
        <f t="shared" si="13"/>
        <v>46322.9</v>
      </c>
      <c r="N15" s="78">
        <v>0</v>
      </c>
      <c r="O15" s="78"/>
      <c r="P15" s="78">
        <f t="shared" si="14"/>
        <v>0</v>
      </c>
      <c r="Q15" s="78">
        <f t="shared" si="7"/>
        <v>0</v>
      </c>
      <c r="R15" s="78">
        <f t="shared" si="8"/>
        <v>0</v>
      </c>
      <c r="S15" s="78">
        <f t="shared" si="9"/>
        <v>691684.29999999981</v>
      </c>
      <c r="U15" s="17">
        <f t="shared" si="12"/>
        <v>-2.9315100000000001E-4</v>
      </c>
    </row>
    <row r="16" spans="1:23" x14ac:dyDescent="0.25">
      <c r="A16" s="73">
        <f t="shared" si="10"/>
        <v>9</v>
      </c>
      <c r="B16" s="74">
        <v>43033</v>
      </c>
      <c r="C16" s="73" t="s">
        <v>5</v>
      </c>
      <c r="D16" s="73" t="s">
        <v>5</v>
      </c>
      <c r="E16" s="73" t="s">
        <v>5</v>
      </c>
      <c r="F16" s="75">
        <f t="shared" si="0"/>
        <v>691684.29999999981</v>
      </c>
      <c r="G16" s="76">
        <f t="shared" si="1"/>
        <v>0.1</v>
      </c>
      <c r="H16" s="77">
        <f t="shared" si="2"/>
        <v>30</v>
      </c>
      <c r="I16" s="78">
        <f t="shared" si="11"/>
        <v>5685.0761452051629</v>
      </c>
      <c r="J16" s="78">
        <f t="shared" si="3"/>
        <v>5685.08</v>
      </c>
      <c r="K16" s="78">
        <f t="shared" si="4"/>
        <v>5685.08</v>
      </c>
      <c r="L16" s="78">
        <f t="shared" si="5"/>
        <v>40666.369999999995</v>
      </c>
      <c r="M16" s="78">
        <v>46351.45</v>
      </c>
      <c r="N16" s="78">
        <v>0</v>
      </c>
      <c r="O16" s="78"/>
      <c r="P16" s="78">
        <f t="shared" si="14"/>
        <v>0</v>
      </c>
      <c r="Q16" s="78">
        <f t="shared" si="7"/>
        <v>0</v>
      </c>
      <c r="R16" s="78">
        <f t="shared" si="8"/>
        <v>0</v>
      </c>
      <c r="S16" s="78">
        <f t="shared" si="9"/>
        <v>651017.92999999982</v>
      </c>
      <c r="U16" s="17">
        <f t="shared" si="12"/>
        <v>-3.8547949999999998E-3</v>
      </c>
    </row>
    <row r="17" spans="1:21" x14ac:dyDescent="0.25">
      <c r="A17" s="73">
        <f t="shared" si="10"/>
        <v>10</v>
      </c>
      <c r="B17" s="74">
        <v>43064</v>
      </c>
      <c r="C17" s="73" t="s">
        <v>5</v>
      </c>
      <c r="D17" s="73" t="s">
        <v>5</v>
      </c>
      <c r="E17" s="73" t="s">
        <v>5</v>
      </c>
      <c r="F17" s="75">
        <f t="shared" si="0"/>
        <v>651017.92999999982</v>
      </c>
      <c r="G17" s="76">
        <f t="shared" si="1"/>
        <v>0.1</v>
      </c>
      <c r="H17" s="77">
        <f t="shared" si="2"/>
        <v>31</v>
      </c>
      <c r="I17" s="78">
        <f t="shared" si="11"/>
        <v>5529.1895232871902</v>
      </c>
      <c r="J17" s="78">
        <f t="shared" si="3"/>
        <v>5529.19</v>
      </c>
      <c r="K17" s="78">
        <f t="shared" si="4"/>
        <v>5529.19</v>
      </c>
      <c r="L17" s="78">
        <f t="shared" si="5"/>
        <v>40822.259999999995</v>
      </c>
      <c r="M17" s="78">
        <f t="shared" si="13"/>
        <v>46351.45</v>
      </c>
      <c r="N17" s="78">
        <v>0</v>
      </c>
      <c r="O17" s="78"/>
      <c r="P17" s="78">
        <f t="shared" si="14"/>
        <v>0</v>
      </c>
      <c r="Q17" s="78">
        <f t="shared" si="7"/>
        <v>0</v>
      </c>
      <c r="R17" s="78">
        <f t="shared" si="8"/>
        <v>0</v>
      </c>
      <c r="S17" s="78">
        <f t="shared" si="9"/>
        <v>610195.66999999981</v>
      </c>
      <c r="U17" s="17">
        <f t="shared" si="12"/>
        <v>-4.7671299999999997E-4</v>
      </c>
    </row>
    <row r="18" spans="1:21" x14ac:dyDescent="0.25">
      <c r="A18" s="44"/>
      <c r="B18" s="45">
        <v>43079</v>
      </c>
      <c r="C18" s="44" t="s">
        <v>11</v>
      </c>
      <c r="D18" s="44" t="s">
        <v>11</v>
      </c>
      <c r="E18" s="44" t="s">
        <v>11</v>
      </c>
      <c r="F18" s="46">
        <f t="shared" si="0"/>
        <v>610195.66999999981</v>
      </c>
      <c r="G18" s="47">
        <v>0.13</v>
      </c>
      <c r="H18" s="48">
        <f t="shared" si="2"/>
        <v>15</v>
      </c>
      <c r="I18" s="49">
        <f t="shared" si="11"/>
        <v>2507.6529616431635</v>
      </c>
      <c r="J18" s="49">
        <f t="shared" si="3"/>
        <v>2507.65</v>
      </c>
      <c r="K18" s="49">
        <f t="shared" si="4"/>
        <v>0</v>
      </c>
      <c r="L18" s="49">
        <f t="shared" si="5"/>
        <v>0</v>
      </c>
      <c r="M18" s="49">
        <v>0</v>
      </c>
      <c r="N18" s="49">
        <v>0</v>
      </c>
      <c r="O18" s="49"/>
      <c r="P18" s="49">
        <f t="shared" si="14"/>
        <v>0</v>
      </c>
      <c r="Q18" s="49">
        <f t="shared" si="7"/>
        <v>2507.65</v>
      </c>
      <c r="R18" s="49">
        <f t="shared" si="8"/>
        <v>0</v>
      </c>
      <c r="S18" s="49">
        <f t="shared" si="9"/>
        <v>610195.66999999981</v>
      </c>
      <c r="U18" s="17"/>
    </row>
    <row r="19" spans="1:21" x14ac:dyDescent="0.25">
      <c r="A19" s="44"/>
      <c r="B19" s="45">
        <v>43089</v>
      </c>
      <c r="C19" s="44" t="s">
        <v>11</v>
      </c>
      <c r="D19" s="44" t="s">
        <v>11</v>
      </c>
      <c r="E19" s="44" t="s">
        <v>11</v>
      </c>
      <c r="F19" s="46">
        <f t="shared" si="0"/>
        <v>610195.66999999981</v>
      </c>
      <c r="G19" s="47">
        <f>G17</f>
        <v>0.1</v>
      </c>
      <c r="H19" s="48">
        <f t="shared" si="2"/>
        <v>10</v>
      </c>
      <c r="I19" s="49">
        <f t="shared" si="11"/>
        <v>2173.2996465753417</v>
      </c>
      <c r="J19" s="49">
        <f t="shared" si="3"/>
        <v>2173.3000000000002</v>
      </c>
      <c r="K19" s="49">
        <f t="shared" si="4"/>
        <v>0</v>
      </c>
      <c r="L19" s="49">
        <f t="shared" si="5"/>
        <v>0</v>
      </c>
      <c r="M19" s="49">
        <f t="shared" si="13"/>
        <v>0</v>
      </c>
      <c r="N19" s="49">
        <v>0</v>
      </c>
      <c r="O19" s="49"/>
      <c r="P19" s="49">
        <f t="shared" si="14"/>
        <v>0</v>
      </c>
      <c r="Q19" s="49">
        <f t="shared" si="7"/>
        <v>4680.9500000000007</v>
      </c>
      <c r="R19" s="49">
        <f t="shared" si="8"/>
        <v>0</v>
      </c>
      <c r="S19" s="49">
        <f t="shared" si="9"/>
        <v>610195.66999999981</v>
      </c>
      <c r="U19" s="17"/>
    </row>
    <row r="20" spans="1:21" x14ac:dyDescent="0.25">
      <c r="A20" s="73">
        <f>A17+1</f>
        <v>11</v>
      </c>
      <c r="B20" s="74">
        <v>43094</v>
      </c>
      <c r="C20" s="73" t="s">
        <v>5</v>
      </c>
      <c r="D20" s="73" t="s">
        <v>5</v>
      </c>
      <c r="E20" s="73" t="s">
        <v>5</v>
      </c>
      <c r="F20" s="75">
        <f t="shared" si="0"/>
        <v>610195.66999999981</v>
      </c>
      <c r="G20" s="76">
        <f t="shared" ref="G20" si="16">G14</f>
        <v>0.1</v>
      </c>
      <c r="H20" s="77">
        <f t="shared" si="2"/>
        <v>5</v>
      </c>
      <c r="I20" s="78">
        <f t="shared" si="11"/>
        <v>835.88447945205451</v>
      </c>
      <c r="J20" s="78">
        <f t="shared" si="3"/>
        <v>835.88</v>
      </c>
      <c r="K20" s="78">
        <f t="shared" si="4"/>
        <v>5516.8300000000008</v>
      </c>
      <c r="L20" s="78">
        <f t="shared" si="5"/>
        <v>40834.619999999995</v>
      </c>
      <c r="M20" s="78">
        <f>M17</f>
        <v>46351.45</v>
      </c>
      <c r="N20" s="78">
        <v>0</v>
      </c>
      <c r="O20" s="78"/>
      <c r="P20" s="78">
        <f t="shared" si="14"/>
        <v>0</v>
      </c>
      <c r="Q20" s="78">
        <f t="shared" si="7"/>
        <v>0</v>
      </c>
      <c r="R20" s="78">
        <f t="shared" si="8"/>
        <v>0</v>
      </c>
      <c r="S20" s="78">
        <f t="shared" si="9"/>
        <v>569361.04999999981</v>
      </c>
      <c r="U20" s="17">
        <f t="shared" si="12"/>
        <v>4.4794520000000001E-3</v>
      </c>
    </row>
    <row r="21" spans="1:21" x14ac:dyDescent="0.25">
      <c r="A21" s="73">
        <f t="shared" si="10"/>
        <v>12</v>
      </c>
      <c r="B21" s="74">
        <v>43125</v>
      </c>
      <c r="C21" s="73" t="s">
        <v>5</v>
      </c>
      <c r="D21" s="73" t="s">
        <v>5</v>
      </c>
      <c r="E21" s="73" t="s">
        <v>5</v>
      </c>
      <c r="F21" s="75">
        <f t="shared" si="0"/>
        <v>569361.04999999981</v>
      </c>
      <c r="G21" s="76">
        <f t="shared" si="1"/>
        <v>0.1</v>
      </c>
      <c r="H21" s="77">
        <f t="shared" si="2"/>
        <v>31</v>
      </c>
      <c r="I21" s="78">
        <f t="shared" si="11"/>
        <v>4835.6736712328202</v>
      </c>
      <c r="J21" s="78">
        <f t="shared" si="3"/>
        <v>4835.67</v>
      </c>
      <c r="K21" s="78">
        <f t="shared" si="4"/>
        <v>4835.67</v>
      </c>
      <c r="L21" s="78">
        <f t="shared" si="5"/>
        <v>41515.78</v>
      </c>
      <c r="M21" s="78">
        <f t="shared" si="13"/>
        <v>46351.45</v>
      </c>
      <c r="N21" s="78">
        <v>0</v>
      </c>
      <c r="O21" s="78"/>
      <c r="P21" s="78">
        <f t="shared" si="14"/>
        <v>0</v>
      </c>
      <c r="Q21" s="78">
        <f t="shared" si="7"/>
        <v>0</v>
      </c>
      <c r="R21" s="78">
        <f t="shared" si="8"/>
        <v>0</v>
      </c>
      <c r="S21" s="78">
        <f t="shared" si="9"/>
        <v>527845.26999999979</v>
      </c>
      <c r="U21" s="17">
        <f t="shared" si="12"/>
        <v>3.6712329999999999E-3</v>
      </c>
    </row>
    <row r="22" spans="1:21" x14ac:dyDescent="0.25">
      <c r="A22" s="73">
        <f t="shared" si="10"/>
        <v>13</v>
      </c>
      <c r="B22" s="74">
        <v>43156</v>
      </c>
      <c r="C22" s="73" t="s">
        <v>5</v>
      </c>
      <c r="D22" s="73" t="s">
        <v>5</v>
      </c>
      <c r="E22" s="73" t="s">
        <v>5</v>
      </c>
      <c r="F22" s="75">
        <f t="shared" si="0"/>
        <v>527845.26999999979</v>
      </c>
      <c r="G22" s="76">
        <f t="shared" si="1"/>
        <v>0.1</v>
      </c>
      <c r="H22" s="77">
        <f t="shared" si="2"/>
        <v>31</v>
      </c>
      <c r="I22" s="78">
        <f t="shared" si="11"/>
        <v>4483.0730876713542</v>
      </c>
      <c r="J22" s="78">
        <f t="shared" si="3"/>
        <v>4483.07</v>
      </c>
      <c r="K22" s="78">
        <f t="shared" si="4"/>
        <v>4483.07</v>
      </c>
      <c r="L22" s="78">
        <f t="shared" si="5"/>
        <v>41868.379999999997</v>
      </c>
      <c r="M22" s="78">
        <f t="shared" si="13"/>
        <v>46351.45</v>
      </c>
      <c r="N22" s="78">
        <v>0</v>
      </c>
      <c r="O22" s="78"/>
      <c r="P22" s="78">
        <f t="shared" si="14"/>
        <v>0</v>
      </c>
      <c r="Q22" s="78">
        <f t="shared" si="7"/>
        <v>0</v>
      </c>
      <c r="R22" s="78">
        <f t="shared" si="8"/>
        <v>0</v>
      </c>
      <c r="S22" s="78">
        <f t="shared" si="9"/>
        <v>485976.88999999978</v>
      </c>
      <c r="U22" s="17">
        <f t="shared" si="12"/>
        <v>3.0876710000000002E-3</v>
      </c>
    </row>
    <row r="23" spans="1:21" x14ac:dyDescent="0.25">
      <c r="A23" s="73">
        <f t="shared" si="10"/>
        <v>14</v>
      </c>
      <c r="B23" s="74">
        <v>43184</v>
      </c>
      <c r="C23" s="73" t="s">
        <v>5</v>
      </c>
      <c r="D23" s="73" t="s">
        <v>5</v>
      </c>
      <c r="E23" s="73" t="s">
        <v>5</v>
      </c>
      <c r="F23" s="75">
        <f t="shared" si="0"/>
        <v>485976.88999999978</v>
      </c>
      <c r="G23" s="76">
        <f t="shared" si="1"/>
        <v>0.1</v>
      </c>
      <c r="H23" s="77">
        <f t="shared" si="2"/>
        <v>28</v>
      </c>
      <c r="I23" s="78">
        <f t="shared" si="11"/>
        <v>3728.044983561409</v>
      </c>
      <c r="J23" s="78">
        <f t="shared" si="3"/>
        <v>3728.04</v>
      </c>
      <c r="K23" s="78">
        <f t="shared" si="4"/>
        <v>3728.04</v>
      </c>
      <c r="L23" s="78">
        <f t="shared" si="5"/>
        <v>42623.409999999996</v>
      </c>
      <c r="M23" s="78">
        <f t="shared" si="13"/>
        <v>46351.45</v>
      </c>
      <c r="N23" s="78">
        <v>0</v>
      </c>
      <c r="O23" s="78"/>
      <c r="P23" s="78">
        <f t="shared" si="14"/>
        <v>0</v>
      </c>
      <c r="Q23" s="78">
        <f t="shared" si="7"/>
        <v>0</v>
      </c>
      <c r="R23" s="78">
        <f t="shared" si="8"/>
        <v>0</v>
      </c>
      <c r="S23" s="78">
        <f t="shared" si="9"/>
        <v>443353.47999999981</v>
      </c>
      <c r="U23" s="17">
        <f t="shared" si="12"/>
        <v>4.9835610000000001E-3</v>
      </c>
    </row>
    <row r="24" spans="1:21" x14ac:dyDescent="0.25">
      <c r="A24" s="73">
        <f t="shared" si="10"/>
        <v>15</v>
      </c>
      <c r="B24" s="74">
        <v>43215</v>
      </c>
      <c r="C24" s="73" t="s">
        <v>5</v>
      </c>
      <c r="D24" s="73" t="s">
        <v>5</v>
      </c>
      <c r="E24" s="73" t="s">
        <v>5</v>
      </c>
      <c r="F24" s="75">
        <f t="shared" si="0"/>
        <v>443353.47999999981</v>
      </c>
      <c r="G24" s="76">
        <f t="shared" si="1"/>
        <v>0.1</v>
      </c>
      <c r="H24" s="77">
        <f t="shared" si="2"/>
        <v>31</v>
      </c>
      <c r="I24" s="78">
        <f t="shared" si="11"/>
        <v>3765.4728958897654</v>
      </c>
      <c r="J24" s="78">
        <f t="shared" si="3"/>
        <v>3765.47</v>
      </c>
      <c r="K24" s="78">
        <f t="shared" si="4"/>
        <v>3765.47</v>
      </c>
      <c r="L24" s="78">
        <f t="shared" si="5"/>
        <v>42585.979999999996</v>
      </c>
      <c r="M24" s="78">
        <f t="shared" si="13"/>
        <v>46351.45</v>
      </c>
      <c r="N24" s="78">
        <v>0</v>
      </c>
      <c r="O24" s="78"/>
      <c r="P24" s="78">
        <f t="shared" si="14"/>
        <v>0</v>
      </c>
      <c r="Q24" s="78">
        <f t="shared" si="7"/>
        <v>0</v>
      </c>
      <c r="R24" s="78">
        <f t="shared" si="8"/>
        <v>0</v>
      </c>
      <c r="S24" s="78">
        <f t="shared" si="9"/>
        <v>400767.49999999983</v>
      </c>
      <c r="U24" s="17">
        <f t="shared" si="12"/>
        <v>2.8958899999999999E-3</v>
      </c>
    </row>
    <row r="25" spans="1:21" x14ac:dyDescent="0.25">
      <c r="A25" s="73">
        <f t="shared" si="10"/>
        <v>16</v>
      </c>
      <c r="B25" s="74">
        <v>43245</v>
      </c>
      <c r="C25" s="73" t="s">
        <v>5</v>
      </c>
      <c r="D25" s="73" t="s">
        <v>5</v>
      </c>
      <c r="E25" s="73" t="s">
        <v>5</v>
      </c>
      <c r="F25" s="75">
        <f t="shared" si="0"/>
        <v>400767.49999999983</v>
      </c>
      <c r="G25" s="76">
        <f t="shared" si="1"/>
        <v>0.1</v>
      </c>
      <c r="H25" s="77">
        <f t="shared" si="2"/>
        <v>30</v>
      </c>
      <c r="I25" s="78">
        <f t="shared" si="11"/>
        <v>3293.9823479447937</v>
      </c>
      <c r="J25" s="78">
        <f t="shared" si="3"/>
        <v>3293.98</v>
      </c>
      <c r="K25" s="78">
        <f t="shared" si="4"/>
        <v>3293.98</v>
      </c>
      <c r="L25" s="78">
        <f t="shared" si="5"/>
        <v>43057.469999999994</v>
      </c>
      <c r="M25" s="78">
        <f t="shared" si="13"/>
        <v>46351.45</v>
      </c>
      <c r="N25" s="78">
        <v>0</v>
      </c>
      <c r="O25" s="78"/>
      <c r="P25" s="78">
        <f t="shared" si="14"/>
        <v>0</v>
      </c>
      <c r="Q25" s="78">
        <f t="shared" si="7"/>
        <v>0</v>
      </c>
      <c r="R25" s="78">
        <f t="shared" si="8"/>
        <v>0</v>
      </c>
      <c r="S25" s="78">
        <f t="shared" si="9"/>
        <v>357710.02999999985</v>
      </c>
      <c r="U25" s="17">
        <f t="shared" si="12"/>
        <v>2.3479450000000002E-3</v>
      </c>
    </row>
    <row r="26" spans="1:21" x14ac:dyDescent="0.25">
      <c r="A26" s="73">
        <f t="shared" si="10"/>
        <v>17</v>
      </c>
      <c r="B26" s="74">
        <v>43276</v>
      </c>
      <c r="C26" s="73" t="s">
        <v>5</v>
      </c>
      <c r="D26" s="73" t="s">
        <v>5</v>
      </c>
      <c r="E26" s="73" t="s">
        <v>5</v>
      </c>
      <c r="F26" s="75">
        <f t="shared" si="0"/>
        <v>357710.02999999985</v>
      </c>
      <c r="G26" s="76">
        <f t="shared" si="1"/>
        <v>0.1</v>
      </c>
      <c r="H26" s="77">
        <f t="shared" si="2"/>
        <v>31</v>
      </c>
      <c r="I26" s="78">
        <f t="shared" si="11"/>
        <v>3038.0875342463692</v>
      </c>
      <c r="J26" s="78">
        <f t="shared" si="3"/>
        <v>3038.09</v>
      </c>
      <c r="K26" s="78">
        <f t="shared" si="4"/>
        <v>3038.09</v>
      </c>
      <c r="L26" s="78">
        <f t="shared" si="5"/>
        <v>43313.36</v>
      </c>
      <c r="M26" s="78">
        <f t="shared" si="13"/>
        <v>46351.45</v>
      </c>
      <c r="N26" s="78">
        <v>0</v>
      </c>
      <c r="O26" s="78"/>
      <c r="P26" s="78">
        <f t="shared" si="14"/>
        <v>0</v>
      </c>
      <c r="Q26" s="78">
        <f t="shared" si="7"/>
        <v>0</v>
      </c>
      <c r="R26" s="78">
        <f t="shared" si="8"/>
        <v>0</v>
      </c>
      <c r="S26" s="78">
        <f t="shared" si="9"/>
        <v>314396.66999999987</v>
      </c>
      <c r="U26" s="17">
        <f t="shared" si="12"/>
        <v>-2.4657540000000001E-3</v>
      </c>
    </row>
    <row r="27" spans="1:21" x14ac:dyDescent="0.25">
      <c r="A27" s="73">
        <f t="shared" si="10"/>
        <v>18</v>
      </c>
      <c r="B27" s="74">
        <v>43306</v>
      </c>
      <c r="C27" s="73" t="s">
        <v>5</v>
      </c>
      <c r="D27" s="73" t="s">
        <v>5</v>
      </c>
      <c r="E27" s="73" t="s">
        <v>5</v>
      </c>
      <c r="F27" s="75">
        <f t="shared" si="0"/>
        <v>314396.66999999987</v>
      </c>
      <c r="G27" s="76">
        <f t="shared" si="1"/>
        <v>0.1</v>
      </c>
      <c r="H27" s="77">
        <f t="shared" si="2"/>
        <v>30</v>
      </c>
      <c r="I27" s="78">
        <f t="shared" si="11"/>
        <v>2584.079753424081</v>
      </c>
      <c r="J27" s="78">
        <f t="shared" si="3"/>
        <v>2584.08</v>
      </c>
      <c r="K27" s="78">
        <f t="shared" si="4"/>
        <v>2584.08</v>
      </c>
      <c r="L27" s="78">
        <f t="shared" si="5"/>
        <v>43767.369999999995</v>
      </c>
      <c r="M27" s="78">
        <f t="shared" si="13"/>
        <v>46351.45</v>
      </c>
      <c r="N27" s="78">
        <v>0</v>
      </c>
      <c r="O27" s="78"/>
      <c r="P27" s="78">
        <f t="shared" si="14"/>
        <v>0</v>
      </c>
      <c r="Q27" s="78">
        <f t="shared" si="7"/>
        <v>0</v>
      </c>
      <c r="R27" s="78">
        <f t="shared" si="8"/>
        <v>0</v>
      </c>
      <c r="S27" s="78">
        <f t="shared" si="9"/>
        <v>270629.29999999987</v>
      </c>
      <c r="U27" s="17">
        <f t="shared" si="12"/>
        <v>-2.4657599999999998E-4</v>
      </c>
    </row>
    <row r="28" spans="1:21" x14ac:dyDescent="0.25">
      <c r="A28" s="73">
        <f t="shared" si="10"/>
        <v>19</v>
      </c>
      <c r="B28" s="74">
        <v>43337</v>
      </c>
      <c r="C28" s="73" t="s">
        <v>5</v>
      </c>
      <c r="D28" s="73" t="s">
        <v>5</v>
      </c>
      <c r="E28" s="73" t="s">
        <v>5</v>
      </c>
      <c r="F28" s="75">
        <f t="shared" si="0"/>
        <v>270629.29999999987</v>
      </c>
      <c r="G28" s="76">
        <f t="shared" si="1"/>
        <v>0.1</v>
      </c>
      <c r="H28" s="77">
        <f t="shared" si="2"/>
        <v>31</v>
      </c>
      <c r="I28" s="78">
        <f t="shared" si="11"/>
        <v>2298.4951780815336</v>
      </c>
      <c r="J28" s="78">
        <f t="shared" si="3"/>
        <v>2298.5</v>
      </c>
      <c r="K28" s="78">
        <f t="shared" si="4"/>
        <v>2298.5</v>
      </c>
      <c r="L28" s="78">
        <f t="shared" si="5"/>
        <v>44052.95</v>
      </c>
      <c r="M28" s="78">
        <f t="shared" si="13"/>
        <v>46351.45</v>
      </c>
      <c r="N28" s="78">
        <v>0</v>
      </c>
      <c r="O28" s="78"/>
      <c r="P28" s="78">
        <f t="shared" si="14"/>
        <v>0</v>
      </c>
      <c r="Q28" s="78">
        <f t="shared" si="7"/>
        <v>0</v>
      </c>
      <c r="R28" s="78">
        <f t="shared" si="8"/>
        <v>0</v>
      </c>
      <c r="S28" s="78">
        <f t="shared" si="9"/>
        <v>226576.34999999986</v>
      </c>
      <c r="U28" s="17">
        <f t="shared" si="12"/>
        <v>-4.8219179999999997E-3</v>
      </c>
    </row>
    <row r="29" spans="1:21" x14ac:dyDescent="0.25">
      <c r="A29" s="73">
        <f t="shared" si="10"/>
        <v>20</v>
      </c>
      <c r="B29" s="74">
        <v>43368</v>
      </c>
      <c r="C29" s="73" t="s">
        <v>5</v>
      </c>
      <c r="D29" s="73" t="s">
        <v>5</v>
      </c>
      <c r="E29" s="73" t="s">
        <v>5</v>
      </c>
      <c r="F29" s="75">
        <f t="shared" si="0"/>
        <v>226576.34999999986</v>
      </c>
      <c r="G29" s="76">
        <f t="shared" si="1"/>
        <v>0.1</v>
      </c>
      <c r="H29" s="77">
        <f t="shared" si="2"/>
        <v>31</v>
      </c>
      <c r="I29" s="78">
        <f t="shared" si="11"/>
        <v>1924.3422602737796</v>
      </c>
      <c r="J29" s="78">
        <f t="shared" si="3"/>
        <v>1924.34</v>
      </c>
      <c r="K29" s="78">
        <f t="shared" si="4"/>
        <v>1924.34</v>
      </c>
      <c r="L29" s="78">
        <f t="shared" si="5"/>
        <v>44427.11</v>
      </c>
      <c r="M29" s="78">
        <f t="shared" si="13"/>
        <v>46351.45</v>
      </c>
      <c r="N29" s="78">
        <v>0</v>
      </c>
      <c r="O29" s="78"/>
      <c r="P29" s="78">
        <f t="shared" si="14"/>
        <v>0</v>
      </c>
      <c r="Q29" s="78">
        <f t="shared" si="7"/>
        <v>0</v>
      </c>
      <c r="R29" s="78">
        <f t="shared" si="8"/>
        <v>0</v>
      </c>
      <c r="S29" s="78">
        <f t="shared" si="9"/>
        <v>182149.23999999987</v>
      </c>
      <c r="U29" s="17">
        <f t="shared" si="12"/>
        <v>2.2602740000000001E-3</v>
      </c>
    </row>
    <row r="30" spans="1:21" x14ac:dyDescent="0.25">
      <c r="A30" s="73">
        <f t="shared" si="10"/>
        <v>21</v>
      </c>
      <c r="B30" s="74">
        <v>43398</v>
      </c>
      <c r="C30" s="73" t="s">
        <v>5</v>
      </c>
      <c r="D30" s="73" t="s">
        <v>5</v>
      </c>
      <c r="E30" s="73" t="s">
        <v>5</v>
      </c>
      <c r="F30" s="75">
        <f t="shared" si="0"/>
        <v>182149.23999999987</v>
      </c>
      <c r="G30" s="76">
        <f t="shared" si="1"/>
        <v>0.1</v>
      </c>
      <c r="H30" s="77">
        <f t="shared" si="2"/>
        <v>30</v>
      </c>
      <c r="I30" s="78">
        <f t="shared" si="11"/>
        <v>1497.1193013698894</v>
      </c>
      <c r="J30" s="78">
        <f t="shared" si="3"/>
        <v>1497.12</v>
      </c>
      <c r="K30" s="78">
        <f t="shared" si="4"/>
        <v>1497.12</v>
      </c>
      <c r="L30" s="78">
        <f t="shared" si="5"/>
        <v>44854.329999999994</v>
      </c>
      <c r="M30" s="78">
        <f t="shared" si="13"/>
        <v>46351.45</v>
      </c>
      <c r="N30" s="78">
        <v>0</v>
      </c>
      <c r="O30" s="78"/>
      <c r="P30" s="78">
        <f t="shared" si="14"/>
        <v>0</v>
      </c>
      <c r="Q30" s="78">
        <f t="shared" si="7"/>
        <v>0</v>
      </c>
      <c r="R30" s="78">
        <f t="shared" si="8"/>
        <v>0</v>
      </c>
      <c r="S30" s="78">
        <f t="shared" si="9"/>
        <v>137294.90999999989</v>
      </c>
      <c r="U30" s="17">
        <f t="shared" si="12"/>
        <v>-6.9863E-4</v>
      </c>
    </row>
    <row r="31" spans="1:21" x14ac:dyDescent="0.25">
      <c r="A31" s="73">
        <f t="shared" si="10"/>
        <v>22</v>
      </c>
      <c r="B31" s="74">
        <v>43429</v>
      </c>
      <c r="C31" s="73" t="s">
        <v>5</v>
      </c>
      <c r="D31" s="73" t="s">
        <v>5</v>
      </c>
      <c r="E31" s="73" t="s">
        <v>5</v>
      </c>
      <c r="F31" s="75">
        <f t="shared" si="0"/>
        <v>137294.90999999989</v>
      </c>
      <c r="G31" s="76">
        <f t="shared" si="1"/>
        <v>0.1</v>
      </c>
      <c r="H31" s="77">
        <f t="shared" si="2"/>
        <v>31</v>
      </c>
      <c r="I31" s="78">
        <f t="shared" si="11"/>
        <v>1166.0656602741087</v>
      </c>
      <c r="J31" s="78">
        <f t="shared" si="3"/>
        <v>1166.07</v>
      </c>
      <c r="K31" s="78">
        <f t="shared" si="4"/>
        <v>1166.07</v>
      </c>
      <c r="L31" s="78">
        <f t="shared" si="5"/>
        <v>45185.38</v>
      </c>
      <c r="M31" s="78">
        <f t="shared" si="13"/>
        <v>46351.45</v>
      </c>
      <c r="N31" s="78">
        <v>0</v>
      </c>
      <c r="O31" s="78"/>
      <c r="P31" s="78">
        <f t="shared" si="14"/>
        <v>0</v>
      </c>
      <c r="Q31" s="78">
        <f t="shared" si="7"/>
        <v>0</v>
      </c>
      <c r="R31" s="78">
        <f t="shared" si="8"/>
        <v>0</v>
      </c>
      <c r="S31" s="78">
        <f t="shared" si="9"/>
        <v>92109.529999999882</v>
      </c>
      <c r="U31" s="17">
        <f t="shared" si="12"/>
        <v>-4.3397260000000003E-3</v>
      </c>
    </row>
    <row r="32" spans="1:21" x14ac:dyDescent="0.25">
      <c r="A32" s="40">
        <f t="shared" si="10"/>
        <v>23</v>
      </c>
      <c r="B32" s="41">
        <v>43459</v>
      </c>
      <c r="C32" s="40" t="s">
        <v>5</v>
      </c>
      <c r="D32" s="40" t="s">
        <v>5</v>
      </c>
      <c r="E32" s="40" t="s">
        <v>5</v>
      </c>
      <c r="F32" s="42">
        <f t="shared" si="0"/>
        <v>92109.529999999882</v>
      </c>
      <c r="G32" s="43">
        <f t="shared" si="1"/>
        <v>0.1</v>
      </c>
      <c r="H32" s="50">
        <f t="shared" si="2"/>
        <v>30</v>
      </c>
      <c r="I32" s="51">
        <f t="shared" si="11"/>
        <v>757.06029041098543</v>
      </c>
      <c r="J32" s="51">
        <f t="shared" si="3"/>
        <v>757.06</v>
      </c>
      <c r="K32" s="51">
        <f t="shared" si="4"/>
        <v>757.06</v>
      </c>
      <c r="L32" s="51">
        <f t="shared" si="5"/>
        <v>45872.584989996016</v>
      </c>
      <c r="M32" s="51">
        <v>46629.644989996013</v>
      </c>
      <c r="N32" s="51">
        <v>0</v>
      </c>
      <c r="O32" s="51"/>
      <c r="P32" s="51">
        <f t="shared" si="14"/>
        <v>0</v>
      </c>
      <c r="Q32" s="51">
        <f t="shared" si="7"/>
        <v>0</v>
      </c>
      <c r="R32" s="51">
        <f t="shared" si="8"/>
        <v>0</v>
      </c>
      <c r="S32" s="51">
        <f t="shared" si="9"/>
        <v>46236.945010003867</v>
      </c>
      <c r="U32" s="17">
        <f t="shared" si="12"/>
        <v>2.9041100000000002E-4</v>
      </c>
    </row>
    <row r="33" spans="1:21" x14ac:dyDescent="0.25">
      <c r="A33" s="55">
        <f t="shared" si="10"/>
        <v>24</v>
      </c>
      <c r="B33" s="56">
        <v>43490</v>
      </c>
      <c r="C33" s="55" t="s">
        <v>5</v>
      </c>
      <c r="D33" s="55" t="s">
        <v>5</v>
      </c>
      <c r="E33" s="55" t="s">
        <v>5</v>
      </c>
      <c r="F33" s="57">
        <f t="shared" si="0"/>
        <v>46236.945010003867</v>
      </c>
      <c r="G33" s="58">
        <f t="shared" si="1"/>
        <v>0.1</v>
      </c>
      <c r="H33" s="59">
        <f t="shared" si="2"/>
        <v>31</v>
      </c>
      <c r="I33" s="60">
        <f t="shared" si="11"/>
        <v>392.6976315918547</v>
      </c>
      <c r="J33" s="60">
        <f t="shared" si="3"/>
        <v>392.7</v>
      </c>
      <c r="K33" s="60">
        <f>J33+Q32-R32</f>
        <v>392.7</v>
      </c>
      <c r="L33" s="60">
        <f>S32</f>
        <v>46236.945010003867</v>
      </c>
      <c r="M33" s="60">
        <f>L33+K33</f>
        <v>46629.645010003864</v>
      </c>
      <c r="N33" s="60">
        <v>0</v>
      </c>
      <c r="O33" s="60"/>
      <c r="P33" s="60">
        <f t="shared" si="14"/>
        <v>0</v>
      </c>
      <c r="Q33" s="60">
        <f t="shared" si="7"/>
        <v>0</v>
      </c>
      <c r="R33" s="60">
        <f t="shared" si="8"/>
        <v>0</v>
      </c>
      <c r="S33" s="60">
        <f t="shared" si="9"/>
        <v>0</v>
      </c>
      <c r="U33" s="17">
        <f t="shared" si="12"/>
        <v>-2.3684079999999998E-3</v>
      </c>
    </row>
    <row r="34" spans="1:21" x14ac:dyDescent="0.25">
      <c r="A34" s="14"/>
      <c r="B34" s="14"/>
      <c r="C34" s="14"/>
      <c r="D34" s="14"/>
      <c r="E34" s="14"/>
      <c r="F34" s="14"/>
      <c r="G34" s="14"/>
      <c r="H34" s="14"/>
      <c r="I34" s="15">
        <f>SUM(I3:I33)</f>
        <v>113016.87017953252</v>
      </c>
      <c r="J34" s="15">
        <f>SUM(J3:J33)</f>
        <v>113016.85999999999</v>
      </c>
      <c r="K34" s="15">
        <f>SUM(K3:K33)</f>
        <v>113016.85999999999</v>
      </c>
      <c r="L34" s="15">
        <f>SUM(L3:L33)</f>
        <v>999999.99999999977</v>
      </c>
      <c r="M34" s="15">
        <f>SUM(M3:M33)</f>
        <v>1113016.8599999994</v>
      </c>
      <c r="N34" s="14"/>
      <c r="O34" s="14"/>
      <c r="P34" s="15">
        <f>SUM(P3:P33)</f>
        <v>0</v>
      </c>
      <c r="Q34" s="14"/>
      <c r="R34" s="14"/>
      <c r="S34" s="14"/>
    </row>
    <row r="37" spans="1:21" x14ac:dyDescent="0.25">
      <c r="M37" s="5"/>
      <c r="N37" s="1" t="s">
        <v>30</v>
      </c>
    </row>
    <row r="38" spans="1:21" x14ac:dyDescent="0.25">
      <c r="N38" s="4">
        <f>M32-M33</f>
        <v>-2.0007850253023207E-5</v>
      </c>
      <c r="O38" s="1" t="s">
        <v>31</v>
      </c>
      <c r="P38" s="1" t="s">
        <v>32</v>
      </c>
    </row>
  </sheetData>
  <dataValidations count="2">
    <dataValidation type="list" allowBlank="1" showInputMessage="1" showErrorMessage="1" sqref="R1">
      <formula1>"DD, PS, FI, ET, NI"</formula1>
    </dataValidation>
    <dataValidation type="list" allowBlank="1" showInputMessage="1" showErrorMessage="1" sqref="G1">
      <formula1>"PD,AD"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pane ySplit="2" topLeftCell="A12" activePane="bottomLeft" state="frozen"/>
      <selection pane="bottomLeft" activeCell="L33" sqref="L33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10.140625" style="1" customWidth="1"/>
    <col min="4" max="4" width="4.42578125" style="1" bestFit="1" customWidth="1"/>
    <col min="5" max="5" width="13.7109375" style="1" bestFit="1" customWidth="1"/>
    <col min="6" max="6" width="7.140625" style="1" bestFit="1" customWidth="1"/>
    <col min="7" max="7" width="5.140625" style="1" bestFit="1" customWidth="1"/>
    <col min="8" max="8" width="18" style="1" bestFit="1" customWidth="1"/>
    <col min="9" max="9" width="16.140625" style="1" bestFit="1" customWidth="1"/>
    <col min="10" max="10" width="13.28515625" style="1" bestFit="1" customWidth="1"/>
    <col min="11" max="11" width="13.42578125" style="1" bestFit="1" customWidth="1"/>
    <col min="12" max="12" width="13.28515625" style="1" bestFit="1" customWidth="1"/>
    <col min="13" max="13" width="13.5703125" style="1" bestFit="1" customWidth="1"/>
    <col min="14" max="14" width="11.5703125" style="1" bestFit="1" customWidth="1"/>
    <col min="15" max="15" width="11" style="1" customWidth="1"/>
    <col min="16" max="16" width="11.140625" style="1" bestFit="1" customWidth="1"/>
    <col min="17" max="17" width="12.5703125" style="1" bestFit="1" customWidth="1"/>
    <col min="18" max="18" width="2.85546875" style="1" customWidth="1"/>
    <col min="19" max="19" width="10.7109375" style="1" bestFit="1" customWidth="1"/>
    <col min="20" max="20" width="9.140625" style="1"/>
    <col min="21" max="21" width="11.5703125" style="1" bestFit="1" customWidth="1"/>
    <col min="22" max="16384" width="9.140625" style="1"/>
  </cols>
  <sheetData>
    <row r="1" spans="1:19" x14ac:dyDescent="0.25">
      <c r="E1" s="1" t="s">
        <v>19</v>
      </c>
      <c r="F1" s="16" t="s">
        <v>24</v>
      </c>
      <c r="H1" s="1" t="s">
        <v>17</v>
      </c>
      <c r="K1" s="18"/>
      <c r="L1" s="3">
        <v>40740.74</v>
      </c>
      <c r="M1" s="5">
        <f>IF(C32="P",L1-K32,IF(C32="E",L1-L32,0))</f>
        <v>0</v>
      </c>
      <c r="O1" s="3" t="s">
        <v>20</v>
      </c>
      <c r="P1" s="3">
        <v>10000</v>
      </c>
      <c r="Q1" s="16" t="s">
        <v>21</v>
      </c>
    </row>
    <row r="2" spans="1:19" s="2" customFormat="1" x14ac:dyDescent="0.25">
      <c r="A2" s="6" t="s">
        <v>3</v>
      </c>
      <c r="B2" s="7" t="s">
        <v>0</v>
      </c>
      <c r="C2" s="7" t="s">
        <v>27</v>
      </c>
      <c r="D2" s="7" t="s">
        <v>7</v>
      </c>
      <c r="E2" s="7" t="s">
        <v>13</v>
      </c>
      <c r="F2" s="7" t="s">
        <v>2</v>
      </c>
      <c r="G2" s="7" t="s">
        <v>1</v>
      </c>
      <c r="H2" s="7" t="s">
        <v>14</v>
      </c>
      <c r="I2" s="7" t="s">
        <v>25</v>
      </c>
      <c r="J2" s="7" t="s">
        <v>15</v>
      </c>
      <c r="K2" s="7" t="s">
        <v>10</v>
      </c>
      <c r="L2" s="7" t="s">
        <v>9</v>
      </c>
      <c r="M2" s="7" t="s">
        <v>8</v>
      </c>
      <c r="N2" s="7" t="s">
        <v>18</v>
      </c>
      <c r="O2" s="7" t="s">
        <v>22</v>
      </c>
      <c r="P2" s="7" t="s">
        <v>16</v>
      </c>
      <c r="Q2" s="7" t="s">
        <v>4</v>
      </c>
      <c r="S2" s="2" t="s">
        <v>26</v>
      </c>
    </row>
    <row r="3" spans="1:19" x14ac:dyDescent="0.25">
      <c r="A3" s="8">
        <v>0</v>
      </c>
      <c r="B3" s="9">
        <v>42745</v>
      </c>
      <c r="C3" s="9" t="s">
        <v>28</v>
      </c>
      <c r="D3" s="8" t="s">
        <v>11</v>
      </c>
      <c r="E3" s="10">
        <v>0</v>
      </c>
      <c r="F3" s="11">
        <v>0.1</v>
      </c>
      <c r="G3" s="12">
        <v>0</v>
      </c>
      <c r="H3" s="13">
        <v>0</v>
      </c>
      <c r="I3" s="13"/>
      <c r="J3" s="13">
        <v>0</v>
      </c>
      <c r="K3" s="13">
        <v>0</v>
      </c>
      <c r="L3" s="13">
        <f>IF(D3&lt;&gt;"Y",0,IF(A3=24,(E3+J3),#REF!))</f>
        <v>0</v>
      </c>
      <c r="M3" s="13">
        <v>1100000</v>
      </c>
      <c r="N3" s="13">
        <v>100000</v>
      </c>
      <c r="O3" s="13">
        <v>0</v>
      </c>
      <c r="P3" s="13">
        <v>0</v>
      </c>
      <c r="Q3" s="13">
        <f>IF(Q1="PS",M3-N3+P1,M3-N3)</f>
        <v>1000000</v>
      </c>
    </row>
    <row r="4" spans="1:19" x14ac:dyDescent="0.25">
      <c r="A4" s="8"/>
      <c r="B4" s="20">
        <v>42776</v>
      </c>
      <c r="C4" s="9" t="str">
        <f>C3</f>
        <v>P</v>
      </c>
      <c r="D4" s="19" t="s">
        <v>11</v>
      </c>
      <c r="E4" s="21">
        <f>Q3</f>
        <v>1000000</v>
      </c>
      <c r="F4" s="22">
        <f t="shared" ref="F4:F35" si="0">F3</f>
        <v>0.1</v>
      </c>
      <c r="G4" s="23">
        <f t="shared" ref="G4:G31" si="1">IF($F$1="PD",(360*(YEAR(B4)-YEAR(B3)))+(30*(MONTH(B4)-MONTH(B3)))+(DAY(B4)-DAY(B3)),B4-B3)</f>
        <v>31</v>
      </c>
      <c r="H4" s="18">
        <f t="shared" ref="H4:H31" si="2">(E4*F3*G4/365)+S3</f>
        <v>8493.1506849315065</v>
      </c>
      <c r="I4" s="18">
        <f t="shared" ref="I4:I31" si="3">ROUND(H4,2)</f>
        <v>8493.15</v>
      </c>
      <c r="J4" s="18">
        <f>IF(D4="N",0,IF(C4="E",IF(L4&gt;=(P3+I4),(P3+I4),L4),P3+I4))</f>
        <v>0</v>
      </c>
      <c r="K4" s="18">
        <f t="shared" ref="K4:K34" si="4">IF(D4="N",0,IF(C4="I",0,IF(C4="P",$L$1,L4-J4)))</f>
        <v>0</v>
      </c>
      <c r="L4" s="18">
        <f>IF(D4="N",0,IF(C4="I",J4,IF(C4="P",(J4+K4),$L$1)))</f>
        <v>0</v>
      </c>
      <c r="M4" s="18">
        <v>100000</v>
      </c>
      <c r="N4" s="18"/>
      <c r="O4" s="18">
        <f>IF(OR($Q$1="NI",$Q$1="ET"),#REF!,0)</f>
        <v>0</v>
      </c>
      <c r="P4" s="18">
        <f>P3+I4-J4</f>
        <v>8493.15</v>
      </c>
      <c r="Q4" s="18">
        <f>Q3-K4+M4-N4</f>
        <v>1100000</v>
      </c>
    </row>
    <row r="5" spans="1:19" x14ac:dyDescent="0.25">
      <c r="A5" s="19">
        <v>1</v>
      </c>
      <c r="B5" s="20">
        <v>42791</v>
      </c>
      <c r="C5" s="9" t="str">
        <f t="shared" ref="C5:C35" si="5">C4</f>
        <v>P</v>
      </c>
      <c r="D5" s="19" t="s">
        <v>5</v>
      </c>
      <c r="E5" s="21">
        <f>Q4</f>
        <v>1100000</v>
      </c>
      <c r="F5" s="22">
        <f t="shared" si="0"/>
        <v>0.1</v>
      </c>
      <c r="G5" s="23">
        <f t="shared" si="1"/>
        <v>15</v>
      </c>
      <c r="H5" s="18">
        <f t="shared" si="2"/>
        <v>4520.5479452054797</v>
      </c>
      <c r="I5" s="18">
        <f t="shared" si="3"/>
        <v>4520.55</v>
      </c>
      <c r="J5" s="18">
        <f t="shared" ref="J5:J31" si="6">IF(D5="N",0,IF(C5="E",IF(L5&gt;=(P4+I5),(P4+I5),L5),P4+I5))</f>
        <v>13013.7</v>
      </c>
      <c r="K5" s="18">
        <f t="shared" si="4"/>
        <v>40740.74</v>
      </c>
      <c r="L5" s="18">
        <f t="shared" ref="L5:L31" si="7">IF(D5="N",0,IF(C5="I",J5,IF(C5="P",(J5+K5),$L$1)))</f>
        <v>53754.44</v>
      </c>
      <c r="M5" s="18">
        <v>0</v>
      </c>
      <c r="N5" s="18"/>
      <c r="O5" s="18">
        <f>IF(OR($Q$1="NI",$Q$1="ET"),#REF!,0)</f>
        <v>0</v>
      </c>
      <c r="P5" s="18">
        <f>P4+I5-J5</f>
        <v>0</v>
      </c>
      <c r="Q5" s="18">
        <f t="shared" ref="Q5:Q31" si="8">Q4-K5+M5-N5</f>
        <v>1059259.26</v>
      </c>
      <c r="S5" s="17">
        <f t="shared" ref="S5:S31" si="9">ROUND(H5-I5,9)</f>
        <v>-2.0547949999999999E-3</v>
      </c>
    </row>
    <row r="6" spans="1:19" x14ac:dyDescent="0.25">
      <c r="A6" s="24"/>
      <c r="B6" s="25">
        <v>42804</v>
      </c>
      <c r="C6" s="25" t="s">
        <v>28</v>
      </c>
      <c r="D6" s="24" t="s">
        <v>11</v>
      </c>
      <c r="E6" s="26">
        <f t="shared" ref="E6:E7" si="10">Q5</f>
        <v>1059259.26</v>
      </c>
      <c r="F6" s="27">
        <f t="shared" si="0"/>
        <v>0.1</v>
      </c>
      <c r="G6" s="28">
        <f t="shared" ref="G6:G7" si="11">IF($F$1="PD",(360*(YEAR(B6)-YEAR(B5)))+(30*(MONTH(B6)-MONTH(B5)))+(DAY(B6)-DAY(B5)),B6-B5)</f>
        <v>13</v>
      </c>
      <c r="H6" s="29">
        <f t="shared" ref="H6:H7" si="12">(E6*F5*G6/365)+S5</f>
        <v>3772.7021589036308</v>
      </c>
      <c r="I6" s="29">
        <f t="shared" ref="I6:I7" si="13">ROUND(H6,2)</f>
        <v>3772.7</v>
      </c>
      <c r="J6" s="29">
        <f t="shared" ref="J6:J7" si="14">IF(D6="N",0,IF(C6="E",IF(L6&gt;=(P5+I6),(P5+I6),L6),P5+I6))</f>
        <v>0</v>
      </c>
      <c r="K6" s="29">
        <f t="shared" si="4"/>
        <v>0</v>
      </c>
      <c r="L6" s="29">
        <f t="shared" ref="L6:L7" si="15">IF(D6="N",0,IF(C6="I",J6,IF(C6="P",(J6+K6),$L$1)))</f>
        <v>0</v>
      </c>
      <c r="M6" s="29">
        <v>100000</v>
      </c>
      <c r="N6" s="29"/>
      <c r="O6" s="29">
        <f>IF(OR($Q$1="NI",$Q$1="ET"),#REF!,0)</f>
        <v>0</v>
      </c>
      <c r="P6" s="29">
        <f t="shared" ref="P6:P7" si="16">P5+I6-J6</f>
        <v>3772.7</v>
      </c>
      <c r="Q6" s="29">
        <f t="shared" ref="Q6:Q7" si="17">Q5-K6+M6-N6</f>
        <v>1159259.26</v>
      </c>
      <c r="S6" s="17"/>
    </row>
    <row r="7" spans="1:19" x14ac:dyDescent="0.25">
      <c r="A7" s="19">
        <f>A5+1</f>
        <v>2</v>
      </c>
      <c r="B7" s="20">
        <v>42819</v>
      </c>
      <c r="C7" s="9" t="str">
        <f>C5</f>
        <v>P</v>
      </c>
      <c r="D7" s="19" t="s">
        <v>5</v>
      </c>
      <c r="E7" s="21">
        <f t="shared" si="10"/>
        <v>1159259.26</v>
      </c>
      <c r="F7" s="22">
        <f t="shared" si="0"/>
        <v>0.1</v>
      </c>
      <c r="G7" s="23">
        <f t="shared" si="11"/>
        <v>15</v>
      </c>
      <c r="H7" s="18">
        <f t="shared" si="12"/>
        <v>4764.0791506849318</v>
      </c>
      <c r="I7" s="18">
        <f t="shared" si="13"/>
        <v>4764.08</v>
      </c>
      <c r="J7" s="18">
        <f t="shared" si="14"/>
        <v>8536.7799999999988</v>
      </c>
      <c r="K7" s="18">
        <f t="shared" si="4"/>
        <v>40740.74</v>
      </c>
      <c r="L7" s="18">
        <f t="shared" si="15"/>
        <v>49277.52</v>
      </c>
      <c r="M7" s="18">
        <v>0</v>
      </c>
      <c r="N7" s="18"/>
      <c r="O7" s="18">
        <f>IF(OR($Q$1="NI",$Q$1="ET"),#REF!,0)</f>
        <v>0</v>
      </c>
      <c r="P7" s="18">
        <f t="shared" si="16"/>
        <v>0</v>
      </c>
      <c r="Q7" s="18">
        <f t="shared" si="17"/>
        <v>1118518.52</v>
      </c>
      <c r="S7" s="17">
        <f t="shared" si="9"/>
        <v>-8.4931500000000001E-4</v>
      </c>
    </row>
    <row r="8" spans="1:19" x14ac:dyDescent="0.25">
      <c r="A8" s="19">
        <f t="shared" ref="A8:A35" si="18">A7+1</f>
        <v>3</v>
      </c>
      <c r="B8" s="20">
        <v>42850</v>
      </c>
      <c r="C8" s="9" t="str">
        <f t="shared" si="5"/>
        <v>P</v>
      </c>
      <c r="D8" s="19" t="s">
        <v>5</v>
      </c>
      <c r="E8" s="21">
        <f t="shared" ref="E8:E31" si="19">Q7</f>
        <v>1118518.52</v>
      </c>
      <c r="F8" s="22">
        <f t="shared" si="0"/>
        <v>0.1</v>
      </c>
      <c r="G8" s="23">
        <f t="shared" si="1"/>
        <v>31</v>
      </c>
      <c r="H8" s="18">
        <f t="shared" si="2"/>
        <v>9499.7454849315764</v>
      </c>
      <c r="I8" s="18">
        <f t="shared" si="3"/>
        <v>9499.75</v>
      </c>
      <c r="J8" s="18">
        <f t="shared" si="6"/>
        <v>9499.75</v>
      </c>
      <c r="K8" s="18">
        <f t="shared" si="4"/>
        <v>40740.74</v>
      </c>
      <c r="L8" s="18">
        <f t="shared" si="7"/>
        <v>50240.49</v>
      </c>
      <c r="M8" s="18">
        <v>0</v>
      </c>
      <c r="N8" s="18"/>
      <c r="O8" s="18">
        <f>IF(OR($Q$1="NI",$Q$1="ET"),#REF!,0)</f>
        <v>0</v>
      </c>
      <c r="P8" s="18">
        <f t="shared" ref="P8:P31" si="20">P7+I8-J8</f>
        <v>0</v>
      </c>
      <c r="Q8" s="18">
        <f t="shared" si="8"/>
        <v>1077777.78</v>
      </c>
      <c r="S8" s="17">
        <f t="shared" si="9"/>
        <v>-4.5150679999999997E-3</v>
      </c>
    </row>
    <row r="9" spans="1:19" x14ac:dyDescent="0.25">
      <c r="A9" s="19">
        <f t="shared" si="18"/>
        <v>4</v>
      </c>
      <c r="B9" s="20">
        <v>42880</v>
      </c>
      <c r="C9" s="9" t="str">
        <f t="shared" si="5"/>
        <v>P</v>
      </c>
      <c r="D9" s="19" t="s">
        <v>5</v>
      </c>
      <c r="E9" s="21">
        <f t="shared" si="19"/>
        <v>1077777.78</v>
      </c>
      <c r="F9" s="22">
        <f t="shared" si="0"/>
        <v>0.1</v>
      </c>
      <c r="G9" s="23">
        <f t="shared" si="1"/>
        <v>30</v>
      </c>
      <c r="H9" s="18">
        <f t="shared" si="2"/>
        <v>8858.4429917813159</v>
      </c>
      <c r="I9" s="18">
        <f t="shared" si="3"/>
        <v>8858.44</v>
      </c>
      <c r="J9" s="18">
        <f t="shared" si="6"/>
        <v>8858.44</v>
      </c>
      <c r="K9" s="18">
        <f t="shared" si="4"/>
        <v>40740.74</v>
      </c>
      <c r="L9" s="18">
        <f t="shared" si="7"/>
        <v>49599.18</v>
      </c>
      <c r="M9" s="18">
        <v>0</v>
      </c>
      <c r="N9" s="18"/>
      <c r="O9" s="18">
        <f>IF(OR($Q$1="NI",$Q$1="ET"),#REF!,0)</f>
        <v>0</v>
      </c>
      <c r="P9" s="18">
        <f t="shared" si="20"/>
        <v>0</v>
      </c>
      <c r="Q9" s="18">
        <f t="shared" si="8"/>
        <v>1037037.04</v>
      </c>
      <c r="S9" s="17">
        <f t="shared" si="9"/>
        <v>2.9917810000000002E-3</v>
      </c>
    </row>
    <row r="10" spans="1:19" x14ac:dyDescent="0.25">
      <c r="A10" s="19">
        <f t="shared" si="18"/>
        <v>5</v>
      </c>
      <c r="B10" s="20">
        <v>42911</v>
      </c>
      <c r="C10" s="9" t="str">
        <f t="shared" si="5"/>
        <v>P</v>
      </c>
      <c r="D10" s="19" t="s">
        <v>5</v>
      </c>
      <c r="E10" s="21">
        <f t="shared" si="19"/>
        <v>1037037.04</v>
      </c>
      <c r="F10" s="22">
        <f t="shared" si="0"/>
        <v>0.1</v>
      </c>
      <c r="G10" s="23">
        <f t="shared" si="1"/>
        <v>31</v>
      </c>
      <c r="H10" s="18">
        <f t="shared" si="2"/>
        <v>8807.7148383563454</v>
      </c>
      <c r="I10" s="18">
        <f t="shared" si="3"/>
        <v>8807.7099999999991</v>
      </c>
      <c r="J10" s="18">
        <f t="shared" si="6"/>
        <v>8807.7099999999991</v>
      </c>
      <c r="K10" s="18">
        <f t="shared" si="4"/>
        <v>40740.74</v>
      </c>
      <c r="L10" s="18">
        <f t="shared" si="7"/>
        <v>49548.45</v>
      </c>
      <c r="M10" s="18">
        <v>0</v>
      </c>
      <c r="N10" s="18"/>
      <c r="O10" s="18">
        <f>IF(OR($Q$1="NI",$Q$1="ET"),#REF!,0)</f>
        <v>0</v>
      </c>
      <c r="P10" s="18">
        <f t="shared" si="20"/>
        <v>0</v>
      </c>
      <c r="Q10" s="18">
        <f t="shared" si="8"/>
        <v>996296.3</v>
      </c>
      <c r="S10" s="17">
        <f t="shared" si="9"/>
        <v>4.8383560000000003E-3</v>
      </c>
    </row>
    <row r="11" spans="1:19" x14ac:dyDescent="0.25">
      <c r="A11" s="19">
        <f t="shared" si="18"/>
        <v>6</v>
      </c>
      <c r="B11" s="20">
        <v>42941</v>
      </c>
      <c r="C11" s="9" t="str">
        <f t="shared" si="5"/>
        <v>P</v>
      </c>
      <c r="D11" s="19" t="s">
        <v>5</v>
      </c>
      <c r="E11" s="21">
        <f t="shared" si="19"/>
        <v>996296.3</v>
      </c>
      <c r="F11" s="22">
        <f t="shared" si="0"/>
        <v>0.1</v>
      </c>
      <c r="G11" s="23">
        <f t="shared" si="1"/>
        <v>30</v>
      </c>
      <c r="H11" s="18">
        <f t="shared" si="2"/>
        <v>8188.7415506847683</v>
      </c>
      <c r="I11" s="18">
        <f t="shared" si="3"/>
        <v>8188.74</v>
      </c>
      <c r="J11" s="18">
        <f t="shared" si="6"/>
        <v>8188.74</v>
      </c>
      <c r="K11" s="18">
        <f t="shared" si="4"/>
        <v>40740.74</v>
      </c>
      <c r="L11" s="18">
        <f t="shared" si="7"/>
        <v>48929.479999999996</v>
      </c>
      <c r="M11" s="18">
        <v>0</v>
      </c>
      <c r="N11" s="18"/>
      <c r="O11" s="18">
        <f>IF($Q$1="ET",#REF!,0)</f>
        <v>0</v>
      </c>
      <c r="P11" s="18">
        <f t="shared" si="20"/>
        <v>0</v>
      </c>
      <c r="Q11" s="18">
        <f t="shared" si="8"/>
        <v>955555.56</v>
      </c>
      <c r="S11" s="17">
        <f t="shared" si="9"/>
        <v>1.550685E-3</v>
      </c>
    </row>
    <row r="12" spans="1:19" x14ac:dyDescent="0.25">
      <c r="A12" s="19">
        <f t="shared" si="18"/>
        <v>7</v>
      </c>
      <c r="B12" s="20">
        <v>42972</v>
      </c>
      <c r="C12" s="9" t="str">
        <f t="shared" si="5"/>
        <v>P</v>
      </c>
      <c r="D12" s="19" t="s">
        <v>5</v>
      </c>
      <c r="E12" s="21">
        <f t="shared" si="19"/>
        <v>955555.56</v>
      </c>
      <c r="F12" s="22">
        <f t="shared" si="0"/>
        <v>0.1</v>
      </c>
      <c r="G12" s="23">
        <f t="shared" si="1"/>
        <v>31</v>
      </c>
      <c r="H12" s="18">
        <f t="shared" si="2"/>
        <v>8115.6789095891118</v>
      </c>
      <c r="I12" s="18">
        <f t="shared" si="3"/>
        <v>8115.68</v>
      </c>
      <c r="J12" s="18">
        <f t="shared" si="6"/>
        <v>8115.68</v>
      </c>
      <c r="K12" s="18">
        <f t="shared" si="4"/>
        <v>40740.74</v>
      </c>
      <c r="L12" s="18">
        <f t="shared" si="7"/>
        <v>48856.42</v>
      </c>
      <c r="M12" s="18">
        <v>0</v>
      </c>
      <c r="N12" s="18"/>
      <c r="O12" s="18">
        <f>IF($Q$1="ET",#REF!,0)</f>
        <v>0</v>
      </c>
      <c r="P12" s="18">
        <f t="shared" si="20"/>
        <v>0</v>
      </c>
      <c r="Q12" s="18">
        <f t="shared" si="8"/>
        <v>914814.82000000007</v>
      </c>
      <c r="S12" s="17">
        <f t="shared" si="9"/>
        <v>-1.0904109999999999E-3</v>
      </c>
    </row>
    <row r="13" spans="1:19" x14ac:dyDescent="0.25">
      <c r="A13" s="19">
        <f t="shared" si="18"/>
        <v>8</v>
      </c>
      <c r="B13" s="20">
        <v>43003</v>
      </c>
      <c r="C13" s="9" t="str">
        <f t="shared" si="5"/>
        <v>P</v>
      </c>
      <c r="D13" s="19" t="s">
        <v>5</v>
      </c>
      <c r="E13" s="21">
        <f t="shared" si="19"/>
        <v>914814.82000000007</v>
      </c>
      <c r="F13" s="22">
        <f t="shared" si="0"/>
        <v>0.1</v>
      </c>
      <c r="G13" s="23">
        <f t="shared" si="1"/>
        <v>31</v>
      </c>
      <c r="H13" s="18">
        <f t="shared" si="2"/>
        <v>7769.6590246574951</v>
      </c>
      <c r="I13" s="18">
        <f t="shared" si="3"/>
        <v>7769.66</v>
      </c>
      <c r="J13" s="18">
        <f t="shared" si="6"/>
        <v>7769.66</v>
      </c>
      <c r="K13" s="18">
        <f t="shared" si="4"/>
        <v>40740.74</v>
      </c>
      <c r="L13" s="18">
        <f t="shared" si="7"/>
        <v>48510.399999999994</v>
      </c>
      <c r="M13" s="18">
        <v>0</v>
      </c>
      <c r="N13" s="18"/>
      <c r="O13" s="18">
        <f>IF($Q$1="ET",#REF!,0)</f>
        <v>0</v>
      </c>
      <c r="P13" s="18">
        <f t="shared" si="20"/>
        <v>0</v>
      </c>
      <c r="Q13" s="18">
        <f t="shared" si="8"/>
        <v>874074.08000000007</v>
      </c>
      <c r="S13" s="17">
        <f t="shared" si="9"/>
        <v>-9.7534300000000004E-4</v>
      </c>
    </row>
    <row r="14" spans="1:19" x14ac:dyDescent="0.25">
      <c r="A14" s="19">
        <f t="shared" si="18"/>
        <v>9</v>
      </c>
      <c r="B14" s="20">
        <v>43033</v>
      </c>
      <c r="C14" s="9" t="str">
        <f t="shared" si="5"/>
        <v>P</v>
      </c>
      <c r="D14" s="19" t="s">
        <v>5</v>
      </c>
      <c r="E14" s="21">
        <f t="shared" si="19"/>
        <v>874074.08000000007</v>
      </c>
      <c r="F14" s="22">
        <f t="shared" si="0"/>
        <v>0.1</v>
      </c>
      <c r="G14" s="23">
        <f t="shared" si="1"/>
        <v>30</v>
      </c>
      <c r="H14" s="18">
        <f t="shared" si="2"/>
        <v>7184.1695452049453</v>
      </c>
      <c r="I14" s="18">
        <f t="shared" si="3"/>
        <v>7184.17</v>
      </c>
      <c r="J14" s="18">
        <f t="shared" si="6"/>
        <v>7184.17</v>
      </c>
      <c r="K14" s="18">
        <f t="shared" si="4"/>
        <v>40740.74</v>
      </c>
      <c r="L14" s="18">
        <f t="shared" si="7"/>
        <v>47924.909999999996</v>
      </c>
      <c r="M14" s="18">
        <v>0</v>
      </c>
      <c r="N14" s="18"/>
      <c r="O14" s="18">
        <f>IF($Q$1="ET",#REF!,0)</f>
        <v>0</v>
      </c>
      <c r="P14" s="18">
        <f t="shared" si="20"/>
        <v>0</v>
      </c>
      <c r="Q14" s="18">
        <f t="shared" si="8"/>
        <v>833333.34000000008</v>
      </c>
      <c r="S14" s="17">
        <f t="shared" si="9"/>
        <v>-4.5479500000000003E-4</v>
      </c>
    </row>
    <row r="15" spans="1:19" x14ac:dyDescent="0.25">
      <c r="A15" s="19">
        <f t="shared" si="18"/>
        <v>10</v>
      </c>
      <c r="B15" s="20">
        <v>43064</v>
      </c>
      <c r="C15" s="9" t="str">
        <f t="shared" si="5"/>
        <v>P</v>
      </c>
      <c r="D15" s="19" t="s">
        <v>5</v>
      </c>
      <c r="E15" s="21">
        <f t="shared" si="19"/>
        <v>833333.34000000008</v>
      </c>
      <c r="F15" s="22">
        <f t="shared" si="0"/>
        <v>0.1</v>
      </c>
      <c r="G15" s="23">
        <f t="shared" si="1"/>
        <v>31</v>
      </c>
      <c r="H15" s="18">
        <f t="shared" si="2"/>
        <v>7077.625172602262</v>
      </c>
      <c r="I15" s="18">
        <f t="shared" si="3"/>
        <v>7077.63</v>
      </c>
      <c r="J15" s="18">
        <f t="shared" si="6"/>
        <v>7077.63</v>
      </c>
      <c r="K15" s="18">
        <f t="shared" si="4"/>
        <v>40740.74</v>
      </c>
      <c r="L15" s="18">
        <f t="shared" si="7"/>
        <v>47818.369999999995</v>
      </c>
      <c r="M15" s="18">
        <v>0</v>
      </c>
      <c r="N15" s="18"/>
      <c r="O15" s="18">
        <f>IF($Q$1="ET",#REF!,0)</f>
        <v>0</v>
      </c>
      <c r="P15" s="18">
        <f t="shared" si="20"/>
        <v>0</v>
      </c>
      <c r="Q15" s="18">
        <f t="shared" si="8"/>
        <v>792592.60000000009</v>
      </c>
      <c r="S15" s="17">
        <f t="shared" si="9"/>
        <v>-4.8273980000000001E-3</v>
      </c>
    </row>
    <row r="16" spans="1:19" x14ac:dyDescent="0.25">
      <c r="A16" s="19">
        <f t="shared" si="18"/>
        <v>11</v>
      </c>
      <c r="B16" s="20">
        <v>43094</v>
      </c>
      <c r="C16" s="9" t="str">
        <f t="shared" si="5"/>
        <v>P</v>
      </c>
      <c r="D16" s="19" t="s">
        <v>5</v>
      </c>
      <c r="E16" s="21">
        <f t="shared" si="19"/>
        <v>792592.60000000009</v>
      </c>
      <c r="F16" s="22">
        <f t="shared" si="0"/>
        <v>0.1</v>
      </c>
      <c r="G16" s="23">
        <f t="shared" si="1"/>
        <v>30</v>
      </c>
      <c r="H16" s="18">
        <f t="shared" si="2"/>
        <v>6514.4548986293976</v>
      </c>
      <c r="I16" s="18">
        <f t="shared" si="3"/>
        <v>6514.45</v>
      </c>
      <c r="J16" s="18">
        <f t="shared" si="6"/>
        <v>6514.45</v>
      </c>
      <c r="K16" s="18">
        <f t="shared" si="4"/>
        <v>40740.74</v>
      </c>
      <c r="L16" s="18">
        <f t="shared" si="7"/>
        <v>47255.189999999995</v>
      </c>
      <c r="M16" s="18">
        <v>0</v>
      </c>
      <c r="N16" s="18"/>
      <c r="O16" s="18">
        <f>IF($Q$1="ET",#REF!,0)</f>
        <v>0</v>
      </c>
      <c r="P16" s="18">
        <f t="shared" si="20"/>
        <v>0</v>
      </c>
      <c r="Q16" s="18">
        <f t="shared" si="8"/>
        <v>751851.8600000001</v>
      </c>
      <c r="S16" s="17">
        <f t="shared" si="9"/>
        <v>4.8986289999999998E-3</v>
      </c>
    </row>
    <row r="17" spans="1:19" x14ac:dyDescent="0.25">
      <c r="A17" s="19">
        <f t="shared" si="18"/>
        <v>12</v>
      </c>
      <c r="B17" s="20">
        <v>43125</v>
      </c>
      <c r="C17" s="9" t="str">
        <f t="shared" si="5"/>
        <v>P</v>
      </c>
      <c r="D17" s="19" t="s">
        <v>5</v>
      </c>
      <c r="E17" s="21">
        <f t="shared" si="19"/>
        <v>751851.8600000001</v>
      </c>
      <c r="F17" s="22">
        <f t="shared" si="0"/>
        <v>0.1</v>
      </c>
      <c r="G17" s="23">
        <f t="shared" si="1"/>
        <v>31</v>
      </c>
      <c r="H17" s="18">
        <f t="shared" si="2"/>
        <v>6385.5960383550282</v>
      </c>
      <c r="I17" s="18">
        <f t="shared" si="3"/>
        <v>6385.6</v>
      </c>
      <c r="J17" s="18">
        <f t="shared" si="6"/>
        <v>6385.6</v>
      </c>
      <c r="K17" s="18">
        <f t="shared" si="4"/>
        <v>40740.74</v>
      </c>
      <c r="L17" s="18">
        <f t="shared" si="7"/>
        <v>47126.34</v>
      </c>
      <c r="M17" s="18">
        <v>0</v>
      </c>
      <c r="N17" s="18"/>
      <c r="O17" s="18">
        <f>IF($Q$1="ET",#REF!,0)</f>
        <v>0</v>
      </c>
      <c r="P17" s="18">
        <f t="shared" si="20"/>
        <v>0</v>
      </c>
      <c r="Q17" s="18">
        <f t="shared" si="8"/>
        <v>711111.12000000011</v>
      </c>
      <c r="S17" s="17">
        <f t="shared" si="9"/>
        <v>-3.9616449999999997E-3</v>
      </c>
    </row>
    <row r="18" spans="1:19" x14ac:dyDescent="0.25">
      <c r="A18" s="19">
        <f t="shared" si="18"/>
        <v>13</v>
      </c>
      <c r="B18" s="20">
        <v>43156</v>
      </c>
      <c r="C18" s="9" t="str">
        <f t="shared" si="5"/>
        <v>P</v>
      </c>
      <c r="D18" s="19" t="s">
        <v>5</v>
      </c>
      <c r="E18" s="21">
        <f t="shared" si="19"/>
        <v>711111.12000000011</v>
      </c>
      <c r="F18" s="22">
        <f t="shared" si="0"/>
        <v>0.1</v>
      </c>
      <c r="G18" s="23">
        <f t="shared" si="1"/>
        <v>31</v>
      </c>
      <c r="H18" s="18">
        <f t="shared" si="2"/>
        <v>6039.5699342454109</v>
      </c>
      <c r="I18" s="18">
        <f t="shared" si="3"/>
        <v>6039.57</v>
      </c>
      <c r="J18" s="18">
        <f t="shared" si="6"/>
        <v>6039.57</v>
      </c>
      <c r="K18" s="18">
        <f t="shared" si="4"/>
        <v>40740.74</v>
      </c>
      <c r="L18" s="18">
        <f t="shared" si="7"/>
        <v>46780.31</v>
      </c>
      <c r="M18" s="18">
        <v>0</v>
      </c>
      <c r="N18" s="18"/>
      <c r="O18" s="18">
        <f>IF($Q$1="ET",#REF!,0)</f>
        <v>0</v>
      </c>
      <c r="P18" s="18">
        <f t="shared" si="20"/>
        <v>0</v>
      </c>
      <c r="Q18" s="18">
        <f t="shared" si="8"/>
        <v>670370.38000000012</v>
      </c>
      <c r="S18" s="17">
        <f t="shared" si="9"/>
        <v>-6.5754999999999996E-5</v>
      </c>
    </row>
    <row r="19" spans="1:19" x14ac:dyDescent="0.25">
      <c r="A19" s="19">
        <f t="shared" si="18"/>
        <v>14</v>
      </c>
      <c r="B19" s="20">
        <v>43184</v>
      </c>
      <c r="C19" s="9" t="str">
        <f t="shared" si="5"/>
        <v>P</v>
      </c>
      <c r="D19" s="19" t="s">
        <v>5</v>
      </c>
      <c r="E19" s="21">
        <f t="shared" si="19"/>
        <v>670370.38000000012</v>
      </c>
      <c r="F19" s="22">
        <f t="shared" si="0"/>
        <v>0.1</v>
      </c>
      <c r="G19" s="23">
        <f t="shared" si="1"/>
        <v>28</v>
      </c>
      <c r="H19" s="18">
        <f t="shared" si="2"/>
        <v>5142.567232875138</v>
      </c>
      <c r="I19" s="18">
        <f t="shared" si="3"/>
        <v>5142.57</v>
      </c>
      <c r="J19" s="18">
        <f t="shared" si="6"/>
        <v>5142.57</v>
      </c>
      <c r="K19" s="18">
        <f t="shared" si="4"/>
        <v>40740.74</v>
      </c>
      <c r="L19" s="18">
        <f t="shared" si="7"/>
        <v>45883.31</v>
      </c>
      <c r="M19" s="18">
        <v>0</v>
      </c>
      <c r="N19" s="18"/>
      <c r="O19" s="18">
        <f>IF($Q$1="ET",#REF!,0)</f>
        <v>0</v>
      </c>
      <c r="P19" s="18">
        <f t="shared" si="20"/>
        <v>0</v>
      </c>
      <c r="Q19" s="18">
        <f t="shared" si="8"/>
        <v>629629.64000000013</v>
      </c>
      <c r="S19" s="17">
        <f t="shared" si="9"/>
        <v>-2.7671250000000001E-3</v>
      </c>
    </row>
    <row r="20" spans="1:19" x14ac:dyDescent="0.25">
      <c r="A20" s="19">
        <f t="shared" si="18"/>
        <v>15</v>
      </c>
      <c r="B20" s="20">
        <v>43215</v>
      </c>
      <c r="C20" s="9" t="str">
        <f t="shared" si="5"/>
        <v>P</v>
      </c>
      <c r="D20" s="19" t="s">
        <v>5</v>
      </c>
      <c r="E20" s="21">
        <f t="shared" si="19"/>
        <v>629629.64000000013</v>
      </c>
      <c r="F20" s="22">
        <f t="shared" si="0"/>
        <v>0.1</v>
      </c>
      <c r="G20" s="23">
        <f t="shared" si="1"/>
        <v>31</v>
      </c>
      <c r="H20" s="18">
        <f t="shared" si="2"/>
        <v>5347.5366410941797</v>
      </c>
      <c r="I20" s="18">
        <f t="shared" si="3"/>
        <v>5347.54</v>
      </c>
      <c r="J20" s="18">
        <f t="shared" si="6"/>
        <v>5347.54</v>
      </c>
      <c r="K20" s="18">
        <f t="shared" si="4"/>
        <v>40740.74</v>
      </c>
      <c r="L20" s="18">
        <f t="shared" si="7"/>
        <v>46088.28</v>
      </c>
      <c r="M20" s="18">
        <v>0</v>
      </c>
      <c r="N20" s="18"/>
      <c r="O20" s="18">
        <f>IF($Q$1="ET",#REF!,0)</f>
        <v>0</v>
      </c>
      <c r="P20" s="18">
        <f t="shared" si="20"/>
        <v>0</v>
      </c>
      <c r="Q20" s="18">
        <f t="shared" si="8"/>
        <v>588888.90000000014</v>
      </c>
      <c r="S20" s="17">
        <f t="shared" si="9"/>
        <v>-3.358906E-3</v>
      </c>
    </row>
    <row r="21" spans="1:19" x14ac:dyDescent="0.25">
      <c r="A21" s="19">
        <f t="shared" si="18"/>
        <v>16</v>
      </c>
      <c r="B21" s="20">
        <v>43245</v>
      </c>
      <c r="C21" s="9" t="str">
        <f t="shared" si="5"/>
        <v>P</v>
      </c>
      <c r="D21" s="19" t="s">
        <v>5</v>
      </c>
      <c r="E21" s="21">
        <f t="shared" si="19"/>
        <v>588888.90000000014</v>
      </c>
      <c r="F21" s="22">
        <f t="shared" si="0"/>
        <v>0.1</v>
      </c>
      <c r="G21" s="23">
        <f t="shared" si="1"/>
        <v>30</v>
      </c>
      <c r="H21" s="18">
        <f t="shared" si="2"/>
        <v>4840.1793808200282</v>
      </c>
      <c r="I21" s="18">
        <f t="shared" si="3"/>
        <v>4840.18</v>
      </c>
      <c r="J21" s="18">
        <f t="shared" si="6"/>
        <v>4840.18</v>
      </c>
      <c r="K21" s="18">
        <f t="shared" si="4"/>
        <v>40740.74</v>
      </c>
      <c r="L21" s="18">
        <f t="shared" si="7"/>
        <v>45580.92</v>
      </c>
      <c r="M21" s="18">
        <v>0</v>
      </c>
      <c r="N21" s="18"/>
      <c r="O21" s="18">
        <f>IF($Q$1="ET",#REF!,0)</f>
        <v>0</v>
      </c>
      <c r="P21" s="18">
        <f t="shared" si="20"/>
        <v>0</v>
      </c>
      <c r="Q21" s="18">
        <f t="shared" si="8"/>
        <v>548148.16000000015</v>
      </c>
      <c r="S21" s="17">
        <f t="shared" si="9"/>
        <v>-6.1917999999999999E-4</v>
      </c>
    </row>
    <row r="22" spans="1:19" x14ac:dyDescent="0.25">
      <c r="A22" s="19">
        <f t="shared" si="18"/>
        <v>17</v>
      </c>
      <c r="B22" s="20">
        <v>43276</v>
      </c>
      <c r="C22" s="9" t="str">
        <f t="shared" si="5"/>
        <v>P</v>
      </c>
      <c r="D22" s="19" t="s">
        <v>5</v>
      </c>
      <c r="E22" s="21">
        <f t="shared" si="19"/>
        <v>548148.16000000015</v>
      </c>
      <c r="F22" s="22">
        <f t="shared" si="0"/>
        <v>0.1</v>
      </c>
      <c r="G22" s="23">
        <f t="shared" si="1"/>
        <v>31</v>
      </c>
      <c r="H22" s="18">
        <f t="shared" si="2"/>
        <v>4655.504301367946</v>
      </c>
      <c r="I22" s="18">
        <f t="shared" si="3"/>
        <v>4655.5</v>
      </c>
      <c r="J22" s="18">
        <f t="shared" si="6"/>
        <v>4655.5</v>
      </c>
      <c r="K22" s="18">
        <f t="shared" si="4"/>
        <v>40740.74</v>
      </c>
      <c r="L22" s="18">
        <f t="shared" si="7"/>
        <v>45396.24</v>
      </c>
      <c r="M22" s="18">
        <v>0</v>
      </c>
      <c r="N22" s="18"/>
      <c r="O22" s="18">
        <f>IF($Q$1="ET",#REF!,0)</f>
        <v>0</v>
      </c>
      <c r="P22" s="18">
        <f t="shared" si="20"/>
        <v>0</v>
      </c>
      <c r="Q22" s="18">
        <f t="shared" si="8"/>
        <v>507407.42000000016</v>
      </c>
      <c r="S22" s="17">
        <f t="shared" si="9"/>
        <v>4.3013679999999999E-3</v>
      </c>
    </row>
    <row r="23" spans="1:19" x14ac:dyDescent="0.25">
      <c r="A23" s="19">
        <f t="shared" si="18"/>
        <v>18</v>
      </c>
      <c r="B23" s="20">
        <v>43306</v>
      </c>
      <c r="C23" s="9" t="str">
        <f t="shared" si="5"/>
        <v>P</v>
      </c>
      <c r="D23" s="19" t="s">
        <v>5</v>
      </c>
      <c r="E23" s="21">
        <f t="shared" si="19"/>
        <v>507407.42000000016</v>
      </c>
      <c r="F23" s="22">
        <f t="shared" si="0"/>
        <v>0.1</v>
      </c>
      <c r="G23" s="23">
        <f t="shared" si="1"/>
        <v>30</v>
      </c>
      <c r="H23" s="18">
        <f t="shared" si="2"/>
        <v>4170.4762465734811</v>
      </c>
      <c r="I23" s="18">
        <f t="shared" si="3"/>
        <v>4170.4799999999996</v>
      </c>
      <c r="J23" s="18">
        <f t="shared" si="6"/>
        <v>4170.4799999999996</v>
      </c>
      <c r="K23" s="18">
        <f t="shared" si="4"/>
        <v>40740.74</v>
      </c>
      <c r="L23" s="18">
        <f t="shared" si="7"/>
        <v>44911.22</v>
      </c>
      <c r="M23" s="18">
        <v>0</v>
      </c>
      <c r="N23" s="18"/>
      <c r="O23" s="18">
        <f>IF($Q$1="ET",#REF!,0)</f>
        <v>0</v>
      </c>
      <c r="P23" s="18">
        <f t="shared" si="20"/>
        <v>0</v>
      </c>
      <c r="Q23" s="18">
        <f t="shared" si="8"/>
        <v>466666.68000000017</v>
      </c>
      <c r="S23" s="17">
        <f t="shared" si="9"/>
        <v>-3.7534270000000002E-3</v>
      </c>
    </row>
    <row r="24" spans="1:19" x14ac:dyDescent="0.25">
      <c r="A24" s="19">
        <f t="shared" si="18"/>
        <v>19</v>
      </c>
      <c r="B24" s="20">
        <v>43337</v>
      </c>
      <c r="C24" s="9" t="str">
        <f t="shared" si="5"/>
        <v>P</v>
      </c>
      <c r="D24" s="19" t="s">
        <v>5</v>
      </c>
      <c r="E24" s="21">
        <f t="shared" si="19"/>
        <v>466666.68000000017</v>
      </c>
      <c r="F24" s="22">
        <f t="shared" si="0"/>
        <v>0.1</v>
      </c>
      <c r="G24" s="23">
        <f t="shared" si="1"/>
        <v>31</v>
      </c>
      <c r="H24" s="18">
        <f t="shared" si="2"/>
        <v>3963.4666794497139</v>
      </c>
      <c r="I24" s="18">
        <f t="shared" si="3"/>
        <v>3963.47</v>
      </c>
      <c r="J24" s="18">
        <f t="shared" si="6"/>
        <v>3963.47</v>
      </c>
      <c r="K24" s="18">
        <f t="shared" si="4"/>
        <v>40740.74</v>
      </c>
      <c r="L24" s="18">
        <f t="shared" si="7"/>
        <v>44704.21</v>
      </c>
      <c r="M24" s="18">
        <v>0</v>
      </c>
      <c r="N24" s="18"/>
      <c r="O24" s="18">
        <f>IF($Q$1="ET",#REF!,0)</f>
        <v>0</v>
      </c>
      <c r="P24" s="18">
        <f t="shared" si="20"/>
        <v>0</v>
      </c>
      <c r="Q24" s="18">
        <f t="shared" si="8"/>
        <v>425925.94000000018</v>
      </c>
      <c r="S24" s="17">
        <f t="shared" si="9"/>
        <v>-3.3205499999999998E-3</v>
      </c>
    </row>
    <row r="25" spans="1:19" x14ac:dyDescent="0.25">
      <c r="A25" s="19">
        <f t="shared" si="18"/>
        <v>20</v>
      </c>
      <c r="B25" s="20">
        <v>43368</v>
      </c>
      <c r="C25" s="9" t="str">
        <f t="shared" si="5"/>
        <v>P</v>
      </c>
      <c r="D25" s="19" t="s">
        <v>5</v>
      </c>
      <c r="E25" s="21">
        <f t="shared" si="19"/>
        <v>425925.94000000018</v>
      </c>
      <c r="F25" s="22">
        <f t="shared" si="0"/>
        <v>0.1</v>
      </c>
      <c r="G25" s="23">
        <f t="shared" si="1"/>
        <v>31</v>
      </c>
      <c r="H25" s="18">
        <f t="shared" si="2"/>
        <v>3617.4498684910977</v>
      </c>
      <c r="I25" s="18">
        <f t="shared" si="3"/>
        <v>3617.45</v>
      </c>
      <c r="J25" s="18">
        <f t="shared" si="6"/>
        <v>3617.45</v>
      </c>
      <c r="K25" s="18">
        <f t="shared" si="4"/>
        <v>40740.74</v>
      </c>
      <c r="L25" s="18">
        <f t="shared" si="7"/>
        <v>44358.189999999995</v>
      </c>
      <c r="M25" s="18">
        <v>0</v>
      </c>
      <c r="N25" s="18"/>
      <c r="O25" s="18">
        <f>IF($Q$1="ET",#REF!,0)</f>
        <v>0</v>
      </c>
      <c r="P25" s="18">
        <f t="shared" si="20"/>
        <v>0</v>
      </c>
      <c r="Q25" s="18">
        <f t="shared" si="8"/>
        <v>385185.20000000019</v>
      </c>
      <c r="S25" s="17">
        <f t="shared" si="9"/>
        <v>-1.31509E-4</v>
      </c>
    </row>
    <row r="26" spans="1:19" x14ac:dyDescent="0.25">
      <c r="A26" s="19">
        <f t="shared" si="18"/>
        <v>21</v>
      </c>
      <c r="B26" s="20">
        <v>43398</v>
      </c>
      <c r="C26" s="9" t="str">
        <f t="shared" si="5"/>
        <v>P</v>
      </c>
      <c r="D26" s="19" t="s">
        <v>5</v>
      </c>
      <c r="E26" s="21">
        <f t="shared" si="19"/>
        <v>385185.20000000019</v>
      </c>
      <c r="F26" s="22">
        <f t="shared" si="0"/>
        <v>0.1</v>
      </c>
      <c r="G26" s="23">
        <f t="shared" si="1"/>
        <v>30</v>
      </c>
      <c r="H26" s="18">
        <f t="shared" si="2"/>
        <v>3165.9056219156591</v>
      </c>
      <c r="I26" s="18">
        <f t="shared" si="3"/>
        <v>3165.91</v>
      </c>
      <c r="J26" s="18">
        <f t="shared" si="6"/>
        <v>3165.91</v>
      </c>
      <c r="K26" s="18">
        <f t="shared" si="4"/>
        <v>40740.74</v>
      </c>
      <c r="L26" s="18">
        <f t="shared" si="7"/>
        <v>43906.649999999994</v>
      </c>
      <c r="M26" s="18">
        <v>0</v>
      </c>
      <c r="N26" s="18"/>
      <c r="O26" s="18">
        <f>IF($Q$1="ET",#REF!,0)</f>
        <v>0</v>
      </c>
      <c r="P26" s="18">
        <f t="shared" si="20"/>
        <v>0</v>
      </c>
      <c r="Q26" s="18">
        <f t="shared" si="8"/>
        <v>344444.4600000002</v>
      </c>
      <c r="S26" s="17">
        <f t="shared" si="9"/>
        <v>-4.378084E-3</v>
      </c>
    </row>
    <row r="27" spans="1:19" x14ac:dyDescent="0.25">
      <c r="A27" s="19">
        <f t="shared" si="18"/>
        <v>22</v>
      </c>
      <c r="B27" s="20">
        <v>43429</v>
      </c>
      <c r="C27" s="9" t="str">
        <f t="shared" si="5"/>
        <v>P</v>
      </c>
      <c r="D27" s="19" t="s">
        <v>5</v>
      </c>
      <c r="E27" s="21">
        <f t="shared" si="19"/>
        <v>344444.4600000002</v>
      </c>
      <c r="F27" s="22">
        <f t="shared" si="0"/>
        <v>0.1</v>
      </c>
      <c r="G27" s="23">
        <f t="shared" si="1"/>
        <v>31</v>
      </c>
      <c r="H27" s="18">
        <f t="shared" si="2"/>
        <v>2925.4143232858646</v>
      </c>
      <c r="I27" s="18">
        <f t="shared" si="3"/>
        <v>2925.41</v>
      </c>
      <c r="J27" s="18">
        <f t="shared" si="6"/>
        <v>2925.41</v>
      </c>
      <c r="K27" s="18">
        <f t="shared" si="4"/>
        <v>40740.74</v>
      </c>
      <c r="L27" s="18">
        <f t="shared" si="7"/>
        <v>43666.149999999994</v>
      </c>
      <c r="M27" s="18">
        <v>0</v>
      </c>
      <c r="N27" s="18"/>
      <c r="O27" s="18">
        <f>IF($Q$1="ET",#REF!,0)</f>
        <v>0</v>
      </c>
      <c r="P27" s="18">
        <f t="shared" si="20"/>
        <v>0</v>
      </c>
      <c r="Q27" s="18">
        <f t="shared" si="8"/>
        <v>303703.7200000002</v>
      </c>
      <c r="S27" s="17">
        <f t="shared" si="9"/>
        <v>4.323286E-3</v>
      </c>
    </row>
    <row r="28" spans="1:19" x14ac:dyDescent="0.25">
      <c r="A28" s="19">
        <f t="shared" si="18"/>
        <v>23</v>
      </c>
      <c r="B28" s="20">
        <v>43459</v>
      </c>
      <c r="C28" s="9" t="str">
        <f t="shared" si="5"/>
        <v>P</v>
      </c>
      <c r="D28" s="19" t="s">
        <v>5</v>
      </c>
      <c r="E28" s="21">
        <f t="shared" si="19"/>
        <v>303703.7200000002</v>
      </c>
      <c r="F28" s="22">
        <f t="shared" si="0"/>
        <v>0.1</v>
      </c>
      <c r="G28" s="23">
        <f t="shared" si="1"/>
        <v>30</v>
      </c>
      <c r="H28" s="18">
        <f t="shared" si="2"/>
        <v>2496.1992821901113</v>
      </c>
      <c r="I28" s="18">
        <f t="shared" si="3"/>
        <v>2496.1999999999998</v>
      </c>
      <c r="J28" s="18">
        <f t="shared" si="6"/>
        <v>2496.1999999999998</v>
      </c>
      <c r="K28" s="18">
        <f t="shared" si="4"/>
        <v>40740.74</v>
      </c>
      <c r="L28" s="18">
        <f t="shared" si="7"/>
        <v>43236.939999999995</v>
      </c>
      <c r="M28" s="18">
        <v>0</v>
      </c>
      <c r="N28" s="18"/>
      <c r="O28" s="18">
        <f>IF($Q$1="ET",#REF!,0)</f>
        <v>0</v>
      </c>
      <c r="P28" s="18">
        <f t="shared" si="20"/>
        <v>0</v>
      </c>
      <c r="Q28" s="18">
        <f t="shared" si="8"/>
        <v>262962.98000000021</v>
      </c>
      <c r="S28" s="17">
        <f t="shared" si="9"/>
        <v>-7.1781000000000004E-4</v>
      </c>
    </row>
    <row r="29" spans="1:19" x14ac:dyDescent="0.25">
      <c r="A29" s="19">
        <f t="shared" si="18"/>
        <v>24</v>
      </c>
      <c r="B29" s="20">
        <v>43490</v>
      </c>
      <c r="C29" s="9" t="str">
        <f t="shared" si="5"/>
        <v>P</v>
      </c>
      <c r="D29" s="19" t="s">
        <v>5</v>
      </c>
      <c r="E29" s="21">
        <f t="shared" si="19"/>
        <v>262962.98000000021</v>
      </c>
      <c r="F29" s="22">
        <f t="shared" si="0"/>
        <v>0.1</v>
      </c>
      <c r="G29" s="23">
        <f t="shared" si="1"/>
        <v>31</v>
      </c>
      <c r="H29" s="18">
        <f t="shared" si="2"/>
        <v>2233.3834958886323</v>
      </c>
      <c r="I29" s="18">
        <f t="shared" si="3"/>
        <v>2233.38</v>
      </c>
      <c r="J29" s="18">
        <f t="shared" si="6"/>
        <v>2233.38</v>
      </c>
      <c r="K29" s="18">
        <f t="shared" si="4"/>
        <v>40740.74</v>
      </c>
      <c r="L29" s="18">
        <f t="shared" si="7"/>
        <v>42974.119999999995</v>
      </c>
      <c r="M29" s="18">
        <v>0</v>
      </c>
      <c r="N29" s="18"/>
      <c r="O29" s="18">
        <f>IF($Q$1="ET",#REF!,0)</f>
        <v>0</v>
      </c>
      <c r="P29" s="18">
        <f t="shared" si="20"/>
        <v>0</v>
      </c>
      <c r="Q29" s="18">
        <f t="shared" si="8"/>
        <v>222222.24000000022</v>
      </c>
      <c r="S29" s="17">
        <f t="shared" si="9"/>
        <v>3.4958889999999999E-3</v>
      </c>
    </row>
    <row r="30" spans="1:19" x14ac:dyDescent="0.25">
      <c r="A30" s="19">
        <f t="shared" si="18"/>
        <v>25</v>
      </c>
      <c r="B30" s="20">
        <v>43521</v>
      </c>
      <c r="C30" s="9" t="str">
        <f t="shared" si="5"/>
        <v>P</v>
      </c>
      <c r="D30" s="19" t="s">
        <v>5</v>
      </c>
      <c r="E30" s="21">
        <f t="shared" si="19"/>
        <v>222222.24000000022</v>
      </c>
      <c r="F30" s="22">
        <f t="shared" si="0"/>
        <v>0.1</v>
      </c>
      <c r="G30" s="23">
        <f t="shared" si="1"/>
        <v>31</v>
      </c>
      <c r="H30" s="18">
        <f t="shared" si="2"/>
        <v>1887.3704657520157</v>
      </c>
      <c r="I30" s="18">
        <f t="shared" si="3"/>
        <v>1887.37</v>
      </c>
      <c r="J30" s="18">
        <f t="shared" si="6"/>
        <v>1887.37</v>
      </c>
      <c r="K30" s="18">
        <f t="shared" si="4"/>
        <v>40740.74</v>
      </c>
      <c r="L30" s="18">
        <f t="shared" si="7"/>
        <v>42628.11</v>
      </c>
      <c r="M30" s="18">
        <v>0</v>
      </c>
      <c r="N30" s="18"/>
      <c r="O30" s="18">
        <f>IF($Q$1="ET",#REF!,0)</f>
        <v>0</v>
      </c>
      <c r="P30" s="18">
        <f t="shared" si="20"/>
        <v>0</v>
      </c>
      <c r="Q30" s="18">
        <f t="shared" si="8"/>
        <v>181481.50000000023</v>
      </c>
      <c r="S30" s="17">
        <f t="shared" si="9"/>
        <v>4.65752E-4</v>
      </c>
    </row>
    <row r="31" spans="1:19" x14ac:dyDescent="0.25">
      <c r="A31" s="19">
        <f t="shared" si="18"/>
        <v>26</v>
      </c>
      <c r="B31" s="20">
        <v>43549</v>
      </c>
      <c r="C31" s="9" t="str">
        <f t="shared" si="5"/>
        <v>P</v>
      </c>
      <c r="D31" s="19" t="s">
        <v>5</v>
      </c>
      <c r="E31" s="21">
        <f t="shared" si="19"/>
        <v>181481.50000000023</v>
      </c>
      <c r="F31" s="22">
        <f t="shared" si="0"/>
        <v>0.1</v>
      </c>
      <c r="G31" s="23">
        <f t="shared" si="1"/>
        <v>28</v>
      </c>
      <c r="H31" s="18">
        <f t="shared" si="2"/>
        <v>1392.1873150670704</v>
      </c>
      <c r="I31" s="18">
        <f t="shared" si="3"/>
        <v>1392.19</v>
      </c>
      <c r="J31" s="18">
        <f t="shared" si="6"/>
        <v>1392.19</v>
      </c>
      <c r="K31" s="18">
        <f t="shared" si="4"/>
        <v>40740.74</v>
      </c>
      <c r="L31" s="18">
        <f t="shared" si="7"/>
        <v>42132.93</v>
      </c>
      <c r="M31" s="18">
        <v>0</v>
      </c>
      <c r="N31" s="18"/>
      <c r="O31" s="18">
        <f>IF($Q$1="ET",#REF!,0)</f>
        <v>0</v>
      </c>
      <c r="P31" s="18">
        <f t="shared" si="20"/>
        <v>0</v>
      </c>
      <c r="Q31" s="18">
        <f t="shared" si="8"/>
        <v>140740.76000000024</v>
      </c>
      <c r="S31" s="17">
        <f t="shared" si="9"/>
        <v>-2.684933E-3</v>
      </c>
    </row>
    <row r="32" spans="1:19" x14ac:dyDescent="0.25">
      <c r="A32" s="19">
        <f t="shared" si="18"/>
        <v>27</v>
      </c>
      <c r="B32" s="20">
        <v>43580</v>
      </c>
      <c r="C32" s="9" t="str">
        <f t="shared" si="5"/>
        <v>P</v>
      </c>
      <c r="D32" s="19" t="s">
        <v>5</v>
      </c>
      <c r="E32" s="21">
        <f t="shared" ref="E32:E35" si="21">Q31</f>
        <v>140740.76000000024</v>
      </c>
      <c r="F32" s="22">
        <f t="shared" si="0"/>
        <v>0.1</v>
      </c>
      <c r="G32" s="23">
        <f t="shared" ref="G32:G35" si="22">IF($F$1="PD",(360*(YEAR(B32)-YEAR(B31)))+(30*(MONTH(B32)-MONTH(B31)))+(DAY(B32)-DAY(B31)),B32-B31)</f>
        <v>31</v>
      </c>
      <c r="H32" s="18">
        <f t="shared" ref="H32:H35" si="23">(E32*F31*G32/365)+S31</f>
        <v>1195.3297972587829</v>
      </c>
      <c r="I32" s="18">
        <f t="shared" ref="I32:I35" si="24">ROUND(H32,2)</f>
        <v>1195.33</v>
      </c>
      <c r="J32" s="18">
        <f t="shared" ref="J32:J34" si="25">IF(D32="N",0,IF(C32="E",IF(L32&gt;=(P31+I32),(P31+I32),L32),P31+I32))</f>
        <v>1195.33</v>
      </c>
      <c r="K32" s="18">
        <f t="shared" si="4"/>
        <v>40740.74</v>
      </c>
      <c r="L32" s="18">
        <f t="shared" ref="L32" si="26">IF(D32="N",0,IF(C32="I",J32,IF(C32="P",(J32+K32),$L$1)))</f>
        <v>41936.07</v>
      </c>
      <c r="M32" s="18">
        <v>0</v>
      </c>
      <c r="N32" s="18"/>
      <c r="O32" s="18">
        <f>IF($Q$1="ET",#REF!,0)</f>
        <v>0</v>
      </c>
      <c r="P32" s="18">
        <f t="shared" ref="P32:P35" si="27">P31+I32-J32</f>
        <v>0</v>
      </c>
      <c r="Q32" s="18">
        <f t="shared" ref="Q32:Q35" si="28">Q31-K32+M32-N32</f>
        <v>100000.02000000025</v>
      </c>
      <c r="S32" s="17">
        <f t="shared" ref="S32:S35" si="29">ROUND(H32-I32,9)</f>
        <v>-2.0274099999999999E-4</v>
      </c>
    </row>
    <row r="33" spans="1:21" x14ac:dyDescent="0.25">
      <c r="A33" s="24">
        <f t="shared" si="18"/>
        <v>28</v>
      </c>
      <c r="B33" s="25">
        <v>43610</v>
      </c>
      <c r="C33" s="25" t="s">
        <v>29</v>
      </c>
      <c r="D33" s="24" t="s">
        <v>5</v>
      </c>
      <c r="E33" s="26">
        <f t="shared" si="21"/>
        <v>100000.02000000025</v>
      </c>
      <c r="F33" s="27">
        <f t="shared" si="0"/>
        <v>0.1</v>
      </c>
      <c r="G33" s="28">
        <f t="shared" si="22"/>
        <v>30</v>
      </c>
      <c r="H33" s="29">
        <f t="shared" si="23"/>
        <v>821.91776986174182</v>
      </c>
      <c r="I33" s="29">
        <f t="shared" si="24"/>
        <v>821.92</v>
      </c>
      <c r="J33" s="29">
        <f t="shared" si="25"/>
        <v>821.92</v>
      </c>
      <c r="K33" s="29">
        <f t="shared" si="4"/>
        <v>33066.97</v>
      </c>
      <c r="L33" s="29">
        <v>33888.89</v>
      </c>
      <c r="M33" s="29">
        <v>0</v>
      </c>
      <c r="N33" s="29"/>
      <c r="O33" s="29">
        <f>IF($Q$1="ET",#REF!,0)</f>
        <v>0</v>
      </c>
      <c r="P33" s="29">
        <f t="shared" si="27"/>
        <v>0</v>
      </c>
      <c r="Q33" s="29">
        <f t="shared" si="28"/>
        <v>66933.05000000025</v>
      </c>
      <c r="S33" s="17">
        <f t="shared" si="29"/>
        <v>-2.230138E-3</v>
      </c>
      <c r="U33" s="3">
        <v>34098.42</v>
      </c>
    </row>
    <row r="34" spans="1:21" x14ac:dyDescent="0.25">
      <c r="A34" s="24">
        <f t="shared" si="18"/>
        <v>29</v>
      </c>
      <c r="B34" s="25">
        <v>43641</v>
      </c>
      <c r="C34" s="25" t="s">
        <v>29</v>
      </c>
      <c r="D34" s="24" t="s">
        <v>5</v>
      </c>
      <c r="E34" s="26">
        <f t="shared" si="21"/>
        <v>66933.05000000025</v>
      </c>
      <c r="F34" s="27">
        <f t="shared" si="0"/>
        <v>0.1</v>
      </c>
      <c r="G34" s="28">
        <f t="shared" si="22"/>
        <v>31</v>
      </c>
      <c r="H34" s="29">
        <f t="shared" si="23"/>
        <v>568.47024931405701</v>
      </c>
      <c r="I34" s="29">
        <f t="shared" si="24"/>
        <v>568.47</v>
      </c>
      <c r="J34" s="29">
        <f t="shared" si="25"/>
        <v>568.47</v>
      </c>
      <c r="K34" s="29">
        <f t="shared" si="4"/>
        <v>33320.42</v>
      </c>
      <c r="L34" s="29">
        <f>L33</f>
        <v>33888.89</v>
      </c>
      <c r="M34" s="29">
        <v>0</v>
      </c>
      <c r="N34" s="29"/>
      <c r="O34" s="29">
        <f>IF($Q$1="ET",#REF!,0)</f>
        <v>0</v>
      </c>
      <c r="P34" s="29">
        <f t="shared" si="27"/>
        <v>0</v>
      </c>
      <c r="Q34" s="29">
        <f t="shared" si="28"/>
        <v>33612.630000000252</v>
      </c>
      <c r="S34" s="17">
        <f t="shared" si="29"/>
        <v>2.4931399999999999E-4</v>
      </c>
      <c r="U34" s="5">
        <f>U33-L35</f>
        <v>209.52155890492577</v>
      </c>
    </row>
    <row r="35" spans="1:21" x14ac:dyDescent="0.25">
      <c r="A35" s="24">
        <f t="shared" si="18"/>
        <v>30</v>
      </c>
      <c r="B35" s="25">
        <v>43671</v>
      </c>
      <c r="C35" s="25" t="str">
        <f t="shared" si="5"/>
        <v>E</v>
      </c>
      <c r="D35" s="24" t="s">
        <v>5</v>
      </c>
      <c r="E35" s="26">
        <f t="shared" si="21"/>
        <v>33612.630000000252</v>
      </c>
      <c r="F35" s="27">
        <f t="shared" si="0"/>
        <v>0.1</v>
      </c>
      <c r="G35" s="28">
        <f t="shared" si="22"/>
        <v>30</v>
      </c>
      <c r="H35" s="29">
        <f t="shared" si="23"/>
        <v>276.26844109482397</v>
      </c>
      <c r="I35" s="29">
        <f t="shared" si="24"/>
        <v>276.27</v>
      </c>
      <c r="J35" s="29">
        <f>H35+P34</f>
        <v>276.26844109482397</v>
      </c>
      <c r="K35" s="29">
        <f>Q34</f>
        <v>33612.630000000252</v>
      </c>
      <c r="L35" s="29">
        <f>K35+J35</f>
        <v>33888.898441095072</v>
      </c>
      <c r="M35" s="29">
        <v>0</v>
      </c>
      <c r="N35" s="29"/>
      <c r="O35" s="29">
        <f>IF($Q$1="ET",#REF!,0)</f>
        <v>0</v>
      </c>
      <c r="P35" s="29">
        <f t="shared" si="27"/>
        <v>1.558905176011649E-3</v>
      </c>
      <c r="Q35" s="29">
        <f t="shared" si="28"/>
        <v>0</v>
      </c>
      <c r="S35" s="17">
        <f t="shared" si="29"/>
        <v>-1.558905E-3</v>
      </c>
    </row>
    <row r="36" spans="1:21" x14ac:dyDescent="0.25">
      <c r="A36" s="14"/>
      <c r="B36" s="14"/>
      <c r="C36" s="14"/>
      <c r="D36" s="14"/>
      <c r="E36" s="14"/>
      <c r="F36" s="14"/>
      <c r="G36" s="14"/>
      <c r="H36" s="15">
        <f>SUM(H3:H35)</f>
        <v>154691.50544106355</v>
      </c>
      <c r="I36" s="15"/>
      <c r="J36" s="15">
        <f>SUM(J3:J35)</f>
        <v>154691.51844109484</v>
      </c>
      <c r="K36" s="15">
        <f>SUM(K3:K35)</f>
        <v>1200000.0000000002</v>
      </c>
      <c r="L36" s="15">
        <f>SUM(L3:L35)</f>
        <v>1354691.518441095</v>
      </c>
      <c r="M36" s="14"/>
      <c r="N36" s="14"/>
      <c r="O36" s="15">
        <f>SUM(O3:O32)</f>
        <v>0</v>
      </c>
      <c r="P36" s="14"/>
      <c r="Q36" s="14"/>
    </row>
    <row r="39" spans="1:21" x14ac:dyDescent="0.25">
      <c r="L39" s="5"/>
    </row>
    <row r="40" spans="1:21" x14ac:dyDescent="0.25">
      <c r="G40" s="1">
        <v>1</v>
      </c>
      <c r="H40" s="1">
        <v>33333.33</v>
      </c>
      <c r="I40" s="1">
        <v>35013.910000000003</v>
      </c>
      <c r="J40" s="1">
        <f>I40-H40</f>
        <v>1680.5800000000017</v>
      </c>
      <c r="K40" s="1">
        <f>ROUND(J40/3,2)</f>
        <v>560.19000000000005</v>
      </c>
    </row>
    <row r="41" spans="1:21" x14ac:dyDescent="0.25">
      <c r="G41" s="1">
        <v>2</v>
      </c>
      <c r="H41" s="1">
        <f>H40+K40</f>
        <v>33893.520000000004</v>
      </c>
      <c r="I41" s="1">
        <v>33879.519999999997</v>
      </c>
      <c r="J41" s="1">
        <f>I41-H41</f>
        <v>-14.000000000007276</v>
      </c>
      <c r="K41" s="1">
        <f>ROUND(J41/3,2)</f>
        <v>-4.67</v>
      </c>
    </row>
    <row r="42" spans="1:21" x14ac:dyDescent="0.25">
      <c r="G42" s="1">
        <v>3</v>
      </c>
      <c r="H42" s="1">
        <f>H41+K41</f>
        <v>33888.850000000006</v>
      </c>
      <c r="I42" s="1">
        <v>33888.980000000003</v>
      </c>
      <c r="J42" s="1">
        <f>I42-H42</f>
        <v>0.12999999999738066</v>
      </c>
      <c r="K42" s="1">
        <f>ROUND(J42/3,2)</f>
        <v>0.04</v>
      </c>
      <c r="N42" s="30"/>
    </row>
    <row r="43" spans="1:21" x14ac:dyDescent="0.25">
      <c r="G43" s="1">
        <v>4</v>
      </c>
      <c r="H43" s="1">
        <f>H42+K42</f>
        <v>33888.890000000007</v>
      </c>
      <c r="I43" s="1">
        <v>33888.9</v>
      </c>
      <c r="J43" s="1">
        <f>I43-H43</f>
        <v>9.9999999947613105E-3</v>
      </c>
      <c r="K43" s="1">
        <f>ROUND(J43/3,2)</f>
        <v>0</v>
      </c>
    </row>
  </sheetData>
  <dataValidations count="2">
    <dataValidation type="list" allowBlank="1" showInputMessage="1" showErrorMessage="1" sqref="Q1">
      <formula1>"DD, PS, FI, ET, NI"</formula1>
    </dataValidation>
    <dataValidation type="list" allowBlank="1" showInputMessage="1" showErrorMessage="1" sqref="F1">
      <formula1>"PD,AD"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C1" workbookViewId="0">
      <pane ySplit="2" topLeftCell="A16" activePane="bottomLeft" state="frozen"/>
      <selection pane="bottomLeft" activeCell="P40" sqref="P40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4.28515625" style="1" bestFit="1" customWidth="1"/>
    <col min="4" max="4" width="7" style="1" bestFit="1" customWidth="1"/>
    <col min="5" max="5" width="4.42578125" style="1" bestFit="1" customWidth="1"/>
    <col min="6" max="6" width="13.7109375" style="1" bestFit="1" customWidth="1"/>
    <col min="7" max="7" width="7.140625" style="1" bestFit="1" customWidth="1"/>
    <col min="8" max="8" width="5.140625" style="1" bestFit="1" customWidth="1"/>
    <col min="9" max="9" width="18" style="1" bestFit="1" customWidth="1"/>
    <col min="10" max="10" width="16.140625" style="1" bestFit="1" customWidth="1"/>
    <col min="11" max="11" width="13.28515625" style="1" bestFit="1" customWidth="1"/>
    <col min="12" max="12" width="13.42578125" style="1" bestFit="1" customWidth="1"/>
    <col min="13" max="13" width="13.28515625" style="1" bestFit="1" customWidth="1"/>
    <col min="14" max="14" width="13.5703125" style="1" bestFit="1" customWidth="1"/>
    <col min="15" max="15" width="11" style="1" bestFit="1" customWidth="1"/>
    <col min="16" max="16" width="11" style="1" customWidth="1"/>
    <col min="17" max="17" width="11.140625" style="1" bestFit="1" customWidth="1"/>
    <col min="18" max="18" width="11" style="1" bestFit="1" customWidth="1"/>
    <col min="19" max="19" width="12.5703125" style="1" bestFit="1" customWidth="1"/>
    <col min="20" max="20" width="9.140625" style="1"/>
    <col min="21" max="21" width="10.7109375" style="1" bestFit="1" customWidth="1"/>
    <col min="22" max="16384" width="9.140625" style="1"/>
  </cols>
  <sheetData>
    <row r="1" spans="1:23" x14ac:dyDescent="0.25">
      <c r="F1" s="1" t="s">
        <v>19</v>
      </c>
      <c r="G1" s="16" t="s">
        <v>24</v>
      </c>
      <c r="I1" s="1" t="s">
        <v>17</v>
      </c>
      <c r="M1" s="3">
        <v>46322.9</v>
      </c>
      <c r="N1" s="5">
        <f>M1-M33</f>
        <v>-306.74501000386226</v>
      </c>
      <c r="O1" s="4">
        <f>M16-M33</f>
        <v>-278.19501000386663</v>
      </c>
      <c r="P1" s="3" t="s">
        <v>20</v>
      </c>
      <c r="Q1" s="3">
        <v>10000</v>
      </c>
      <c r="R1" s="16" t="s">
        <v>21</v>
      </c>
      <c r="S1" s="4">
        <f>ROUND(IF(R1="FI",Q1,IF(R1="NI",Q1/5,IF(R1="ET",Q1/48,0))),2)</f>
        <v>0</v>
      </c>
    </row>
    <row r="2" spans="1:23" s="2" customFormat="1" x14ac:dyDescent="0.25">
      <c r="A2" s="6" t="s">
        <v>3</v>
      </c>
      <c r="B2" s="7" t="s">
        <v>0</v>
      </c>
      <c r="C2" s="7" t="s">
        <v>6</v>
      </c>
      <c r="D2" s="7" t="s">
        <v>12</v>
      </c>
      <c r="E2" s="7" t="s">
        <v>7</v>
      </c>
      <c r="F2" s="7" t="s">
        <v>13</v>
      </c>
      <c r="G2" s="7" t="s">
        <v>2</v>
      </c>
      <c r="H2" s="7" t="s">
        <v>1</v>
      </c>
      <c r="I2" s="7" t="s">
        <v>14</v>
      </c>
      <c r="J2" s="7" t="s">
        <v>25</v>
      </c>
      <c r="K2" s="7" t="s">
        <v>15</v>
      </c>
      <c r="L2" s="7" t="s">
        <v>10</v>
      </c>
      <c r="M2" s="7" t="s">
        <v>9</v>
      </c>
      <c r="N2" s="7" t="s">
        <v>8</v>
      </c>
      <c r="O2" s="7" t="s">
        <v>18</v>
      </c>
      <c r="P2" s="7" t="s">
        <v>22</v>
      </c>
      <c r="Q2" s="7" t="s">
        <v>16</v>
      </c>
      <c r="R2" s="7" t="s">
        <v>23</v>
      </c>
      <c r="S2" s="7" t="s">
        <v>4</v>
      </c>
      <c r="U2" s="2" t="s">
        <v>26</v>
      </c>
    </row>
    <row r="3" spans="1:23" x14ac:dyDescent="0.25">
      <c r="A3" s="8">
        <v>0</v>
      </c>
      <c r="B3" s="9">
        <v>42745</v>
      </c>
      <c r="C3" s="8" t="s">
        <v>11</v>
      </c>
      <c r="D3" s="8" t="s">
        <v>11</v>
      </c>
      <c r="E3" s="8" t="s">
        <v>11</v>
      </c>
      <c r="F3" s="10">
        <v>0</v>
      </c>
      <c r="G3" s="11">
        <v>0.1</v>
      </c>
      <c r="H3" s="12">
        <v>0</v>
      </c>
      <c r="I3" s="13">
        <v>0</v>
      </c>
      <c r="J3" s="13"/>
      <c r="K3" s="13">
        <v>0</v>
      </c>
      <c r="L3" s="13">
        <v>0</v>
      </c>
      <c r="M3" s="13">
        <f>IF(E3&lt;&gt;"Y",0,IF(A3=24,(F3+K3),#REF!))</f>
        <v>0</v>
      </c>
      <c r="N3" s="13">
        <v>1100000</v>
      </c>
      <c r="O3" s="13">
        <v>100000</v>
      </c>
      <c r="P3" s="13">
        <v>0</v>
      </c>
      <c r="Q3" s="13">
        <v>0</v>
      </c>
      <c r="R3" s="13">
        <f>IF(C3="Y",Q3,0)</f>
        <v>0</v>
      </c>
      <c r="S3" s="13">
        <f>IF(R1="PS",N3-O3+Q1,N3-O3)</f>
        <v>1000000</v>
      </c>
    </row>
    <row r="4" spans="1:23" x14ac:dyDescent="0.25">
      <c r="A4" s="19">
        <v>1</v>
      </c>
      <c r="B4" s="20">
        <v>42791</v>
      </c>
      <c r="C4" s="19" t="s">
        <v>5</v>
      </c>
      <c r="D4" s="19" t="s">
        <v>5</v>
      </c>
      <c r="E4" s="19" t="s">
        <v>5</v>
      </c>
      <c r="F4" s="21">
        <f t="shared" ref="F4:F33" si="0">S3</f>
        <v>1000000</v>
      </c>
      <c r="G4" s="22">
        <f t="shared" ref="G4:G33" si="1">G3</f>
        <v>0.1</v>
      </c>
      <c r="H4" s="23">
        <f t="shared" ref="H4:H33" si="2">IF($G$1="PD",(360*(YEAR(B4)-YEAR(B3)))+(30*(MONTH(B4)-MONTH(B3)))+(DAY(B4)-DAY(B3)),B4-B3)</f>
        <v>46</v>
      </c>
      <c r="I4" s="18">
        <f>(F4*G3*H4/365)+U3</f>
        <v>12602.739726027397</v>
      </c>
      <c r="J4" s="18">
        <f t="shared" ref="J4:J33" si="3">ROUND(I4,2)</f>
        <v>12602.74</v>
      </c>
      <c r="K4" s="18">
        <f t="shared" ref="K4:K32" si="4">IF(M4&gt;(J4+Q3-R3),(J4+Q3-R3),M4)</f>
        <v>12602.74</v>
      </c>
      <c r="L4" s="18">
        <f t="shared" ref="L4:L32" si="5">M4-K4</f>
        <v>33720.160000000003</v>
      </c>
      <c r="M4" s="18">
        <f>M1</f>
        <v>46322.9</v>
      </c>
      <c r="N4" s="18">
        <v>0</v>
      </c>
      <c r="O4" s="18"/>
      <c r="P4" s="18">
        <f t="shared" ref="P4:P10" si="6">IF(OR($R$1="NI",$R$1="ET"),$S$1,0)</f>
        <v>0</v>
      </c>
      <c r="Q4" s="18">
        <f t="shared" ref="Q4:Q33" si="7">Q3-R3+J4-K4</f>
        <v>0</v>
      </c>
      <c r="R4" s="18">
        <f t="shared" ref="R4:R33" si="8">IF(C4="Y",Q4,0)</f>
        <v>0</v>
      </c>
      <c r="S4" s="18">
        <f t="shared" ref="S4:S33" si="9">S3-L4+N4+R4-O4</f>
        <v>966279.84</v>
      </c>
      <c r="U4" s="17">
        <f>ROUND(I4-J4,9)</f>
        <v>-2.73973E-4</v>
      </c>
    </row>
    <row r="5" spans="1:23" x14ac:dyDescent="0.25">
      <c r="A5" s="19">
        <f t="shared" ref="A5:A33" si="10">A4+1</f>
        <v>2</v>
      </c>
      <c r="B5" s="20">
        <v>42819</v>
      </c>
      <c r="C5" s="19" t="s">
        <v>5</v>
      </c>
      <c r="D5" s="19" t="s">
        <v>5</v>
      </c>
      <c r="E5" s="19" t="s">
        <v>5</v>
      </c>
      <c r="F5" s="21">
        <f t="shared" si="0"/>
        <v>966279.84</v>
      </c>
      <c r="G5" s="22">
        <f t="shared" si="1"/>
        <v>0.1</v>
      </c>
      <c r="H5" s="23">
        <f t="shared" si="2"/>
        <v>28</v>
      </c>
      <c r="I5" s="18">
        <f t="shared" ref="I5:I33" si="11">(F5*G4*H5/365)+U4</f>
        <v>7412.5574027393295</v>
      </c>
      <c r="J5" s="18">
        <f t="shared" si="3"/>
        <v>7412.56</v>
      </c>
      <c r="K5" s="18">
        <f t="shared" si="4"/>
        <v>7412.56</v>
      </c>
      <c r="L5" s="18">
        <f t="shared" si="5"/>
        <v>38910.340000000004</v>
      </c>
      <c r="M5" s="18">
        <f>M1</f>
        <v>46322.9</v>
      </c>
      <c r="N5" s="18">
        <v>0</v>
      </c>
      <c r="O5" s="18"/>
      <c r="P5" s="18">
        <f t="shared" si="6"/>
        <v>0</v>
      </c>
      <c r="Q5" s="18">
        <f t="shared" si="7"/>
        <v>0</v>
      </c>
      <c r="R5" s="18">
        <f t="shared" si="8"/>
        <v>0</v>
      </c>
      <c r="S5" s="18">
        <f t="shared" si="9"/>
        <v>927369.5</v>
      </c>
      <c r="U5" s="17">
        <f t="shared" ref="U5:U33" si="12">ROUND(I5-J5,9)</f>
        <v>-2.597261E-3</v>
      </c>
    </row>
    <row r="6" spans="1:23" x14ac:dyDescent="0.25">
      <c r="A6" s="44"/>
      <c r="B6" s="45">
        <v>42835</v>
      </c>
      <c r="C6" s="44" t="s">
        <v>11</v>
      </c>
      <c r="D6" s="44" t="s">
        <v>11</v>
      </c>
      <c r="E6" s="44" t="s">
        <v>11</v>
      </c>
      <c r="F6" s="46">
        <f t="shared" si="0"/>
        <v>927369.5</v>
      </c>
      <c r="G6" s="47">
        <v>0.11</v>
      </c>
      <c r="H6" s="48">
        <f t="shared" si="2"/>
        <v>16</v>
      </c>
      <c r="I6" s="49">
        <f t="shared" si="11"/>
        <v>4065.1787726020143</v>
      </c>
      <c r="J6" s="49">
        <f t="shared" si="3"/>
        <v>4065.18</v>
      </c>
      <c r="K6" s="49">
        <f t="shared" si="4"/>
        <v>0</v>
      </c>
      <c r="L6" s="49">
        <f t="shared" si="5"/>
        <v>0</v>
      </c>
      <c r="M6" s="49">
        <v>0</v>
      </c>
      <c r="N6" s="49">
        <v>0</v>
      </c>
      <c r="O6" s="49"/>
      <c r="P6" s="49">
        <f t="shared" si="6"/>
        <v>0</v>
      </c>
      <c r="Q6" s="49">
        <f t="shared" si="7"/>
        <v>4065.18</v>
      </c>
      <c r="R6" s="49">
        <f t="shared" si="8"/>
        <v>0</v>
      </c>
      <c r="S6" s="49">
        <f t="shared" si="9"/>
        <v>927369.5</v>
      </c>
      <c r="U6" s="17">
        <f t="shared" si="12"/>
        <v>-1.227398E-3</v>
      </c>
    </row>
    <row r="7" spans="1:23" x14ac:dyDescent="0.25">
      <c r="A7" s="44"/>
      <c r="B7" s="45">
        <v>42845</v>
      </c>
      <c r="C7" s="44" t="s">
        <v>11</v>
      </c>
      <c r="D7" s="44" t="s">
        <v>11</v>
      </c>
      <c r="E7" s="44" t="s">
        <v>11</v>
      </c>
      <c r="F7" s="46">
        <f t="shared" si="0"/>
        <v>927369.5</v>
      </c>
      <c r="G7" s="47">
        <v>0.1</v>
      </c>
      <c r="H7" s="48">
        <f t="shared" si="2"/>
        <v>10</v>
      </c>
      <c r="I7" s="49">
        <f t="shared" si="11"/>
        <v>2794.810964382822</v>
      </c>
      <c r="J7" s="49">
        <f t="shared" si="3"/>
        <v>2794.81</v>
      </c>
      <c r="K7" s="49">
        <f t="shared" si="4"/>
        <v>0</v>
      </c>
      <c r="L7" s="49">
        <f t="shared" si="5"/>
        <v>0</v>
      </c>
      <c r="M7" s="49">
        <v>0</v>
      </c>
      <c r="N7" s="49">
        <v>0</v>
      </c>
      <c r="O7" s="49"/>
      <c r="P7" s="49">
        <f t="shared" si="6"/>
        <v>0</v>
      </c>
      <c r="Q7" s="49">
        <f t="shared" si="7"/>
        <v>6859.99</v>
      </c>
      <c r="R7" s="49">
        <f t="shared" si="8"/>
        <v>0</v>
      </c>
      <c r="S7" s="49">
        <f t="shared" si="9"/>
        <v>927369.5</v>
      </c>
      <c r="U7" s="17"/>
    </row>
    <row r="8" spans="1:23" x14ac:dyDescent="0.25">
      <c r="A8" s="44">
        <f>A5+1</f>
        <v>3</v>
      </c>
      <c r="B8" s="45">
        <v>42850</v>
      </c>
      <c r="C8" s="44" t="s">
        <v>5</v>
      </c>
      <c r="D8" s="44" t="s">
        <v>5</v>
      </c>
      <c r="E8" s="44" t="s">
        <v>5</v>
      </c>
      <c r="F8" s="46">
        <f>S5</f>
        <v>927369.5</v>
      </c>
      <c r="G8" s="47">
        <f>G5</f>
        <v>0.1</v>
      </c>
      <c r="H8" s="48">
        <f t="shared" si="2"/>
        <v>5</v>
      </c>
      <c r="I8" s="49">
        <f t="shared" si="11"/>
        <v>1270.3691780821919</v>
      </c>
      <c r="J8" s="49">
        <f t="shared" si="3"/>
        <v>1270.3699999999999</v>
      </c>
      <c r="K8" s="49">
        <f>IF(M8&gt;(J8+Q7-R7),(J8+Q7-R7),M8)</f>
        <v>8130.36</v>
      </c>
      <c r="L8" s="49">
        <f t="shared" si="5"/>
        <v>38446.61</v>
      </c>
      <c r="M8" s="49">
        <v>46576.97</v>
      </c>
      <c r="N8" s="49">
        <v>0</v>
      </c>
      <c r="O8" s="49"/>
      <c r="P8" s="49">
        <f t="shared" si="6"/>
        <v>0</v>
      </c>
      <c r="Q8" s="49">
        <f>Q7-R7+J8-K8</f>
        <v>0</v>
      </c>
      <c r="R8" s="49">
        <f>IF(C8="Y",Q8,0)</f>
        <v>0</v>
      </c>
      <c r="S8" s="49">
        <f>S6-L8+N8+R8-O8</f>
        <v>888922.89</v>
      </c>
      <c r="U8" s="17">
        <f t="shared" si="12"/>
        <v>-8.2191800000000004E-4</v>
      </c>
      <c r="V8" s="1">
        <v>888922.89</v>
      </c>
      <c r="W8" s="4">
        <f>S8-V8</f>
        <v>0</v>
      </c>
    </row>
    <row r="9" spans="1:23" x14ac:dyDescent="0.25">
      <c r="A9" s="44">
        <f t="shared" si="10"/>
        <v>4</v>
      </c>
      <c r="B9" s="45">
        <v>42880</v>
      </c>
      <c r="C9" s="44" t="s">
        <v>5</v>
      </c>
      <c r="D9" s="44" t="s">
        <v>5</v>
      </c>
      <c r="E9" s="44" t="s">
        <v>5</v>
      </c>
      <c r="F9" s="46">
        <f t="shared" si="0"/>
        <v>888922.89</v>
      </c>
      <c r="G9" s="47">
        <f t="shared" si="1"/>
        <v>0.1</v>
      </c>
      <c r="H9" s="23">
        <f t="shared" si="2"/>
        <v>30</v>
      </c>
      <c r="I9" s="18">
        <f t="shared" si="11"/>
        <v>7306.2147123285749</v>
      </c>
      <c r="J9" s="18">
        <f t="shared" si="3"/>
        <v>7306.21</v>
      </c>
      <c r="K9" s="18">
        <f t="shared" si="4"/>
        <v>7306.21</v>
      </c>
      <c r="L9" s="18">
        <f t="shared" si="5"/>
        <v>39016.69</v>
      </c>
      <c r="M9" s="18">
        <f>M5</f>
        <v>46322.9</v>
      </c>
      <c r="N9" s="18">
        <v>0</v>
      </c>
      <c r="O9" s="18"/>
      <c r="P9" s="18">
        <f t="shared" si="6"/>
        <v>0</v>
      </c>
      <c r="Q9" s="18">
        <f t="shared" si="7"/>
        <v>0</v>
      </c>
      <c r="R9" s="18">
        <f t="shared" si="8"/>
        <v>0</v>
      </c>
      <c r="S9" s="18">
        <f t="shared" si="9"/>
        <v>849906.2</v>
      </c>
      <c r="U9" s="17">
        <f t="shared" si="12"/>
        <v>4.7123290000000003E-3</v>
      </c>
    </row>
    <row r="10" spans="1:23" x14ac:dyDescent="0.25">
      <c r="A10" s="44">
        <f t="shared" si="10"/>
        <v>5</v>
      </c>
      <c r="B10" s="45">
        <v>42911</v>
      </c>
      <c r="C10" s="44" t="s">
        <v>5</v>
      </c>
      <c r="D10" s="44" t="s">
        <v>5</v>
      </c>
      <c r="E10" s="44" t="s">
        <v>5</v>
      </c>
      <c r="F10" s="46">
        <f t="shared" si="0"/>
        <v>849906.2</v>
      </c>
      <c r="G10" s="47">
        <f t="shared" si="1"/>
        <v>0.1</v>
      </c>
      <c r="H10" s="23">
        <f t="shared" si="2"/>
        <v>31</v>
      </c>
      <c r="I10" s="18">
        <f t="shared" si="11"/>
        <v>7218.3861369865335</v>
      </c>
      <c r="J10" s="18">
        <f t="shared" si="3"/>
        <v>7218.39</v>
      </c>
      <c r="K10" s="18">
        <f t="shared" si="4"/>
        <v>7218.39</v>
      </c>
      <c r="L10" s="18">
        <f t="shared" si="5"/>
        <v>39104.51</v>
      </c>
      <c r="M10" s="18">
        <f>M9</f>
        <v>46322.9</v>
      </c>
      <c r="N10" s="18">
        <v>0</v>
      </c>
      <c r="O10" s="18"/>
      <c r="P10" s="18">
        <f t="shared" si="6"/>
        <v>0</v>
      </c>
      <c r="Q10" s="18">
        <f t="shared" si="7"/>
        <v>0</v>
      </c>
      <c r="R10" s="18">
        <f t="shared" si="8"/>
        <v>0</v>
      </c>
      <c r="S10" s="18">
        <f t="shared" si="9"/>
        <v>810801.69</v>
      </c>
      <c r="U10" s="17">
        <f t="shared" si="12"/>
        <v>-3.8630130000000002E-3</v>
      </c>
    </row>
    <row r="11" spans="1:23" x14ac:dyDescent="0.25">
      <c r="A11" s="19">
        <f t="shared" si="10"/>
        <v>6</v>
      </c>
      <c r="B11" s="20">
        <v>42941</v>
      </c>
      <c r="C11" s="19" t="s">
        <v>5</v>
      </c>
      <c r="D11" s="19" t="s">
        <v>5</v>
      </c>
      <c r="E11" s="19" t="s">
        <v>5</v>
      </c>
      <c r="F11" s="21">
        <f t="shared" si="0"/>
        <v>810801.69</v>
      </c>
      <c r="G11" s="22">
        <f>G5</f>
        <v>0.1</v>
      </c>
      <c r="H11" s="23">
        <f t="shared" si="2"/>
        <v>30</v>
      </c>
      <c r="I11" s="18">
        <f t="shared" si="11"/>
        <v>6664.119616439054</v>
      </c>
      <c r="J11" s="18">
        <f t="shared" si="3"/>
        <v>6664.12</v>
      </c>
      <c r="K11" s="18">
        <f t="shared" si="4"/>
        <v>6664.12</v>
      </c>
      <c r="L11" s="18">
        <f t="shared" si="5"/>
        <v>39658.78</v>
      </c>
      <c r="M11" s="18">
        <f t="shared" ref="M11:M31" si="13">M10</f>
        <v>46322.9</v>
      </c>
      <c r="N11" s="18">
        <v>0</v>
      </c>
      <c r="O11" s="18"/>
      <c r="P11" s="18">
        <f t="shared" ref="P11:P33" si="14">IF($R$1="ET",$S$1,0)</f>
        <v>0</v>
      </c>
      <c r="Q11" s="18">
        <f t="shared" si="7"/>
        <v>0</v>
      </c>
      <c r="R11" s="18">
        <f t="shared" si="8"/>
        <v>0</v>
      </c>
      <c r="S11" s="18">
        <f t="shared" si="9"/>
        <v>771142.90999999992</v>
      </c>
      <c r="U11" s="17">
        <f t="shared" si="12"/>
        <v>-3.8356099999999998E-4</v>
      </c>
    </row>
    <row r="12" spans="1:23" x14ac:dyDescent="0.25">
      <c r="A12" s="73"/>
      <c r="B12" s="74">
        <v>42957</v>
      </c>
      <c r="C12" s="73" t="s">
        <v>11</v>
      </c>
      <c r="D12" s="73" t="s">
        <v>11</v>
      </c>
      <c r="E12" s="73" t="s">
        <v>11</v>
      </c>
      <c r="F12" s="75">
        <f t="shared" si="0"/>
        <v>771142.90999999992</v>
      </c>
      <c r="G12" s="76">
        <v>0.12</v>
      </c>
      <c r="H12" s="77">
        <f t="shared" si="2"/>
        <v>16</v>
      </c>
      <c r="I12" s="78">
        <f t="shared" si="11"/>
        <v>3380.3520986307808</v>
      </c>
      <c r="J12" s="78">
        <f t="shared" si="3"/>
        <v>3380.35</v>
      </c>
      <c r="K12" s="78">
        <f t="shared" si="4"/>
        <v>0</v>
      </c>
      <c r="L12" s="78">
        <f t="shared" si="5"/>
        <v>0</v>
      </c>
      <c r="M12" s="78">
        <v>0</v>
      </c>
      <c r="N12" s="78">
        <v>0</v>
      </c>
      <c r="O12" s="78"/>
      <c r="P12" s="78">
        <f t="shared" si="14"/>
        <v>0</v>
      </c>
      <c r="Q12" s="78">
        <f t="shared" si="7"/>
        <v>3380.35</v>
      </c>
      <c r="R12" s="78">
        <f t="shared" si="8"/>
        <v>0</v>
      </c>
      <c r="S12" s="78">
        <f t="shared" si="9"/>
        <v>771142.90999999992</v>
      </c>
      <c r="U12" s="17"/>
    </row>
    <row r="13" spans="1:23" x14ac:dyDescent="0.25">
      <c r="A13" s="73"/>
      <c r="B13" s="74">
        <v>42967</v>
      </c>
      <c r="C13" s="73" t="s">
        <v>11</v>
      </c>
      <c r="D13" s="73" t="s">
        <v>11</v>
      </c>
      <c r="E13" s="73" t="s">
        <v>11</v>
      </c>
      <c r="F13" s="75">
        <f t="shared" si="0"/>
        <v>771142.90999999992</v>
      </c>
      <c r="G13" s="76">
        <f>G11</f>
        <v>0.1</v>
      </c>
      <c r="H13" s="77">
        <f t="shared" si="2"/>
        <v>10</v>
      </c>
      <c r="I13" s="78">
        <f t="shared" si="11"/>
        <v>2535.2643616438354</v>
      </c>
      <c r="J13" s="78">
        <f t="shared" si="3"/>
        <v>2535.2600000000002</v>
      </c>
      <c r="K13" s="78">
        <f t="shared" si="4"/>
        <v>0</v>
      </c>
      <c r="L13" s="78">
        <f t="shared" si="5"/>
        <v>0</v>
      </c>
      <c r="M13" s="78">
        <f t="shared" si="13"/>
        <v>0</v>
      </c>
      <c r="N13" s="78">
        <v>0</v>
      </c>
      <c r="O13" s="78"/>
      <c r="P13" s="78">
        <f t="shared" si="14"/>
        <v>0</v>
      </c>
      <c r="Q13" s="78">
        <f t="shared" si="7"/>
        <v>5915.6100000000006</v>
      </c>
      <c r="R13" s="78">
        <f t="shared" si="8"/>
        <v>0</v>
      </c>
      <c r="S13" s="78">
        <f t="shared" si="9"/>
        <v>771142.90999999992</v>
      </c>
      <c r="U13" s="17"/>
    </row>
    <row r="14" spans="1:23" x14ac:dyDescent="0.25">
      <c r="A14" s="73">
        <f>A11+1</f>
        <v>7</v>
      </c>
      <c r="B14" s="74">
        <v>42972</v>
      </c>
      <c r="C14" s="73" t="s">
        <v>5</v>
      </c>
      <c r="D14" s="73" t="s">
        <v>5</v>
      </c>
      <c r="E14" s="73" t="s">
        <v>5</v>
      </c>
      <c r="F14" s="75">
        <f t="shared" si="0"/>
        <v>771142.90999999992</v>
      </c>
      <c r="G14" s="76">
        <f t="shared" ref="G14" si="15">G8</f>
        <v>0.1</v>
      </c>
      <c r="H14" s="77">
        <f t="shared" si="2"/>
        <v>5</v>
      </c>
      <c r="I14" s="78">
        <f t="shared" si="11"/>
        <v>1056.3601506849313</v>
      </c>
      <c r="J14" s="78">
        <f t="shared" si="3"/>
        <v>1056.3599999999999</v>
      </c>
      <c r="K14" s="78">
        <f t="shared" si="4"/>
        <v>6971.97</v>
      </c>
      <c r="L14" s="78">
        <f t="shared" si="5"/>
        <v>39350.93</v>
      </c>
      <c r="M14" s="78">
        <f>M11</f>
        <v>46322.9</v>
      </c>
      <c r="N14" s="78">
        <v>0</v>
      </c>
      <c r="O14" s="78"/>
      <c r="P14" s="78">
        <f t="shared" si="14"/>
        <v>0</v>
      </c>
      <c r="Q14" s="78">
        <f t="shared" si="7"/>
        <v>0</v>
      </c>
      <c r="R14" s="78">
        <f t="shared" si="8"/>
        <v>0</v>
      </c>
      <c r="S14" s="78">
        <f t="shared" si="9"/>
        <v>731791.97999999986</v>
      </c>
      <c r="U14" s="17">
        <f t="shared" si="12"/>
        <v>1.5068500000000001E-4</v>
      </c>
    </row>
    <row r="15" spans="1:23" x14ac:dyDescent="0.25">
      <c r="A15" s="73">
        <f t="shared" si="10"/>
        <v>8</v>
      </c>
      <c r="B15" s="74">
        <v>43003</v>
      </c>
      <c r="C15" s="73" t="s">
        <v>5</v>
      </c>
      <c r="D15" s="73" t="s">
        <v>5</v>
      </c>
      <c r="E15" s="73" t="s">
        <v>5</v>
      </c>
      <c r="F15" s="75">
        <f t="shared" si="0"/>
        <v>731791.97999999986</v>
      </c>
      <c r="G15" s="76">
        <f t="shared" si="1"/>
        <v>0.1</v>
      </c>
      <c r="H15" s="77">
        <f t="shared" si="2"/>
        <v>31</v>
      </c>
      <c r="I15" s="78">
        <f t="shared" si="11"/>
        <v>6215.2197068493833</v>
      </c>
      <c r="J15" s="78">
        <f t="shared" si="3"/>
        <v>6215.22</v>
      </c>
      <c r="K15" s="78">
        <f t="shared" si="4"/>
        <v>6215.22</v>
      </c>
      <c r="L15" s="78">
        <f t="shared" si="5"/>
        <v>40107.68</v>
      </c>
      <c r="M15" s="78">
        <f t="shared" si="13"/>
        <v>46322.9</v>
      </c>
      <c r="N15" s="78">
        <v>0</v>
      </c>
      <c r="O15" s="78"/>
      <c r="P15" s="78">
        <f t="shared" si="14"/>
        <v>0</v>
      </c>
      <c r="Q15" s="78">
        <f t="shared" si="7"/>
        <v>0</v>
      </c>
      <c r="R15" s="78">
        <f t="shared" si="8"/>
        <v>0</v>
      </c>
      <c r="S15" s="78">
        <f t="shared" si="9"/>
        <v>691684.29999999981</v>
      </c>
      <c r="U15" s="17">
        <f t="shared" si="12"/>
        <v>-2.9315100000000001E-4</v>
      </c>
    </row>
    <row r="16" spans="1:23" x14ac:dyDescent="0.25">
      <c r="A16" s="73">
        <f t="shared" si="10"/>
        <v>9</v>
      </c>
      <c r="B16" s="74">
        <v>43033</v>
      </c>
      <c r="C16" s="73" t="s">
        <v>5</v>
      </c>
      <c r="D16" s="73" t="s">
        <v>5</v>
      </c>
      <c r="E16" s="73" t="s">
        <v>5</v>
      </c>
      <c r="F16" s="75">
        <f t="shared" si="0"/>
        <v>691684.29999999981</v>
      </c>
      <c r="G16" s="76">
        <f t="shared" si="1"/>
        <v>0.1</v>
      </c>
      <c r="H16" s="77">
        <f t="shared" si="2"/>
        <v>30</v>
      </c>
      <c r="I16" s="78">
        <f t="shared" si="11"/>
        <v>5685.0761452051629</v>
      </c>
      <c r="J16" s="78">
        <f t="shared" si="3"/>
        <v>5685.08</v>
      </c>
      <c r="K16" s="78">
        <f t="shared" si="4"/>
        <v>5685.08</v>
      </c>
      <c r="L16" s="78">
        <f t="shared" si="5"/>
        <v>40666.369999999995</v>
      </c>
      <c r="M16" s="78">
        <v>46351.45</v>
      </c>
      <c r="N16" s="78">
        <v>0</v>
      </c>
      <c r="O16" s="78"/>
      <c r="P16" s="78">
        <f t="shared" si="14"/>
        <v>0</v>
      </c>
      <c r="Q16" s="78">
        <f t="shared" si="7"/>
        <v>0</v>
      </c>
      <c r="R16" s="78">
        <f t="shared" si="8"/>
        <v>0</v>
      </c>
      <c r="S16" s="78">
        <f t="shared" si="9"/>
        <v>651017.92999999982</v>
      </c>
      <c r="U16" s="17">
        <f t="shared" si="12"/>
        <v>-3.8547949999999998E-3</v>
      </c>
    </row>
    <row r="17" spans="1:21" x14ac:dyDescent="0.25">
      <c r="A17" s="73">
        <f t="shared" si="10"/>
        <v>10</v>
      </c>
      <c r="B17" s="74">
        <v>43064</v>
      </c>
      <c r="C17" s="73" t="s">
        <v>5</v>
      </c>
      <c r="D17" s="73" t="s">
        <v>5</v>
      </c>
      <c r="E17" s="73" t="s">
        <v>5</v>
      </c>
      <c r="F17" s="75">
        <f t="shared" si="0"/>
        <v>651017.92999999982</v>
      </c>
      <c r="G17" s="76">
        <f t="shared" si="1"/>
        <v>0.1</v>
      </c>
      <c r="H17" s="77">
        <f t="shared" si="2"/>
        <v>31</v>
      </c>
      <c r="I17" s="78">
        <f t="shared" si="11"/>
        <v>5529.1895232871902</v>
      </c>
      <c r="J17" s="78">
        <f t="shared" si="3"/>
        <v>5529.19</v>
      </c>
      <c r="K17" s="78">
        <f t="shared" si="4"/>
        <v>5529.19</v>
      </c>
      <c r="L17" s="78">
        <f t="shared" si="5"/>
        <v>40822.259999999995</v>
      </c>
      <c r="M17" s="78">
        <f t="shared" si="13"/>
        <v>46351.45</v>
      </c>
      <c r="N17" s="78">
        <v>0</v>
      </c>
      <c r="O17" s="78"/>
      <c r="P17" s="78">
        <f t="shared" si="14"/>
        <v>0</v>
      </c>
      <c r="Q17" s="78">
        <f t="shared" si="7"/>
        <v>0</v>
      </c>
      <c r="R17" s="78">
        <f t="shared" si="8"/>
        <v>0</v>
      </c>
      <c r="S17" s="78">
        <f t="shared" si="9"/>
        <v>610195.66999999981</v>
      </c>
      <c r="U17" s="17">
        <f t="shared" si="12"/>
        <v>-4.7671299999999997E-4</v>
      </c>
    </row>
    <row r="18" spans="1:21" x14ac:dyDescent="0.25">
      <c r="A18" s="44"/>
      <c r="B18" s="45">
        <v>43079</v>
      </c>
      <c r="C18" s="44" t="s">
        <v>11</v>
      </c>
      <c r="D18" s="44" t="s">
        <v>11</v>
      </c>
      <c r="E18" s="44" t="s">
        <v>11</v>
      </c>
      <c r="F18" s="46">
        <f t="shared" si="0"/>
        <v>610195.66999999981</v>
      </c>
      <c r="G18" s="47">
        <v>0.13</v>
      </c>
      <c r="H18" s="48">
        <f t="shared" si="2"/>
        <v>15</v>
      </c>
      <c r="I18" s="49">
        <f t="shared" si="11"/>
        <v>2507.6529616431635</v>
      </c>
      <c r="J18" s="49">
        <f t="shared" si="3"/>
        <v>2507.65</v>
      </c>
      <c r="K18" s="49">
        <f t="shared" si="4"/>
        <v>0</v>
      </c>
      <c r="L18" s="49">
        <f t="shared" si="5"/>
        <v>0</v>
      </c>
      <c r="M18" s="49">
        <v>0</v>
      </c>
      <c r="N18" s="49">
        <v>0</v>
      </c>
      <c r="O18" s="49"/>
      <c r="P18" s="49">
        <f t="shared" si="14"/>
        <v>0</v>
      </c>
      <c r="Q18" s="49">
        <f t="shared" si="7"/>
        <v>2507.65</v>
      </c>
      <c r="R18" s="49">
        <f t="shared" si="8"/>
        <v>0</v>
      </c>
      <c r="S18" s="49">
        <f t="shared" si="9"/>
        <v>610195.66999999981</v>
      </c>
      <c r="U18" s="17"/>
    </row>
    <row r="19" spans="1:21" x14ac:dyDescent="0.25">
      <c r="A19" s="44"/>
      <c r="B19" s="45">
        <v>43089</v>
      </c>
      <c r="C19" s="44" t="s">
        <v>11</v>
      </c>
      <c r="D19" s="44" t="s">
        <v>11</v>
      </c>
      <c r="E19" s="44" t="s">
        <v>11</v>
      </c>
      <c r="F19" s="46">
        <f t="shared" si="0"/>
        <v>610195.66999999981</v>
      </c>
      <c r="G19" s="47">
        <f>G17</f>
        <v>0.1</v>
      </c>
      <c r="H19" s="48">
        <f t="shared" si="2"/>
        <v>10</v>
      </c>
      <c r="I19" s="49">
        <f t="shared" si="11"/>
        <v>2173.2996465753417</v>
      </c>
      <c r="J19" s="49">
        <f t="shared" si="3"/>
        <v>2173.3000000000002</v>
      </c>
      <c r="K19" s="49">
        <f t="shared" si="4"/>
        <v>0</v>
      </c>
      <c r="L19" s="49">
        <f t="shared" si="5"/>
        <v>0</v>
      </c>
      <c r="M19" s="49">
        <f t="shared" si="13"/>
        <v>0</v>
      </c>
      <c r="N19" s="49">
        <v>0</v>
      </c>
      <c r="O19" s="49"/>
      <c r="P19" s="49">
        <f t="shared" si="14"/>
        <v>0</v>
      </c>
      <c r="Q19" s="49">
        <f t="shared" si="7"/>
        <v>4680.9500000000007</v>
      </c>
      <c r="R19" s="49">
        <f t="shared" si="8"/>
        <v>0</v>
      </c>
      <c r="S19" s="49">
        <f t="shared" si="9"/>
        <v>610195.66999999981</v>
      </c>
      <c r="U19" s="17"/>
    </row>
    <row r="20" spans="1:21" x14ac:dyDescent="0.25">
      <c r="A20" s="73">
        <f>A17+1</f>
        <v>11</v>
      </c>
      <c r="B20" s="74">
        <v>43094</v>
      </c>
      <c r="C20" s="73" t="s">
        <v>5</v>
      </c>
      <c r="D20" s="73" t="s">
        <v>5</v>
      </c>
      <c r="E20" s="73" t="s">
        <v>5</v>
      </c>
      <c r="F20" s="75">
        <f t="shared" si="0"/>
        <v>610195.66999999981</v>
      </c>
      <c r="G20" s="76">
        <f t="shared" ref="G20" si="16">G14</f>
        <v>0.1</v>
      </c>
      <c r="H20" s="77">
        <f t="shared" si="2"/>
        <v>5</v>
      </c>
      <c r="I20" s="78">
        <f t="shared" si="11"/>
        <v>835.88447945205451</v>
      </c>
      <c r="J20" s="78">
        <f t="shared" si="3"/>
        <v>835.88</v>
      </c>
      <c r="K20" s="78">
        <f t="shared" si="4"/>
        <v>5516.8300000000008</v>
      </c>
      <c r="L20" s="78">
        <f t="shared" si="5"/>
        <v>40834.619999999995</v>
      </c>
      <c r="M20" s="78">
        <f>M17</f>
        <v>46351.45</v>
      </c>
      <c r="N20" s="78">
        <v>0</v>
      </c>
      <c r="O20" s="78"/>
      <c r="P20" s="78">
        <f t="shared" si="14"/>
        <v>0</v>
      </c>
      <c r="Q20" s="78">
        <f t="shared" si="7"/>
        <v>0</v>
      </c>
      <c r="R20" s="78">
        <f t="shared" si="8"/>
        <v>0</v>
      </c>
      <c r="S20" s="78">
        <f t="shared" si="9"/>
        <v>569361.04999999981</v>
      </c>
      <c r="U20" s="17">
        <f t="shared" si="12"/>
        <v>4.4794520000000001E-3</v>
      </c>
    </row>
    <row r="21" spans="1:21" x14ac:dyDescent="0.25">
      <c r="A21" s="73">
        <f t="shared" si="10"/>
        <v>12</v>
      </c>
      <c r="B21" s="74">
        <v>43125</v>
      </c>
      <c r="C21" s="73" t="s">
        <v>5</v>
      </c>
      <c r="D21" s="73" t="s">
        <v>5</v>
      </c>
      <c r="E21" s="73" t="s">
        <v>5</v>
      </c>
      <c r="F21" s="75">
        <f t="shared" si="0"/>
        <v>569361.04999999981</v>
      </c>
      <c r="G21" s="76">
        <f t="shared" si="1"/>
        <v>0.1</v>
      </c>
      <c r="H21" s="77">
        <f t="shared" si="2"/>
        <v>31</v>
      </c>
      <c r="I21" s="78">
        <f t="shared" si="11"/>
        <v>4835.6736712328202</v>
      </c>
      <c r="J21" s="78">
        <f t="shared" si="3"/>
        <v>4835.67</v>
      </c>
      <c r="K21" s="78">
        <f t="shared" si="4"/>
        <v>4835.67</v>
      </c>
      <c r="L21" s="78">
        <f t="shared" si="5"/>
        <v>41515.78</v>
      </c>
      <c r="M21" s="78">
        <f t="shared" si="13"/>
        <v>46351.45</v>
      </c>
      <c r="N21" s="78">
        <v>0</v>
      </c>
      <c r="O21" s="78"/>
      <c r="P21" s="78">
        <f t="shared" si="14"/>
        <v>0</v>
      </c>
      <c r="Q21" s="78">
        <f t="shared" si="7"/>
        <v>0</v>
      </c>
      <c r="R21" s="78">
        <f t="shared" si="8"/>
        <v>0</v>
      </c>
      <c r="S21" s="78">
        <f t="shared" si="9"/>
        <v>527845.26999999979</v>
      </c>
      <c r="U21" s="17">
        <f t="shared" si="12"/>
        <v>3.6712329999999999E-3</v>
      </c>
    </row>
    <row r="22" spans="1:21" x14ac:dyDescent="0.25">
      <c r="A22" s="73">
        <f t="shared" si="10"/>
        <v>13</v>
      </c>
      <c r="B22" s="74">
        <v>43156</v>
      </c>
      <c r="C22" s="73" t="s">
        <v>5</v>
      </c>
      <c r="D22" s="73" t="s">
        <v>5</v>
      </c>
      <c r="E22" s="73" t="s">
        <v>5</v>
      </c>
      <c r="F22" s="75">
        <f t="shared" si="0"/>
        <v>527845.26999999979</v>
      </c>
      <c r="G22" s="76">
        <f t="shared" si="1"/>
        <v>0.1</v>
      </c>
      <c r="H22" s="77">
        <f t="shared" si="2"/>
        <v>31</v>
      </c>
      <c r="I22" s="78">
        <f t="shared" si="11"/>
        <v>4483.0730876713542</v>
      </c>
      <c r="J22" s="78">
        <f t="shared" si="3"/>
        <v>4483.07</v>
      </c>
      <c r="K22" s="78">
        <f t="shared" si="4"/>
        <v>4483.07</v>
      </c>
      <c r="L22" s="78">
        <f t="shared" si="5"/>
        <v>41868.379999999997</v>
      </c>
      <c r="M22" s="78">
        <f t="shared" si="13"/>
        <v>46351.45</v>
      </c>
      <c r="N22" s="78">
        <v>0</v>
      </c>
      <c r="O22" s="78"/>
      <c r="P22" s="78">
        <f t="shared" si="14"/>
        <v>0</v>
      </c>
      <c r="Q22" s="78">
        <f t="shared" si="7"/>
        <v>0</v>
      </c>
      <c r="R22" s="78">
        <f t="shared" si="8"/>
        <v>0</v>
      </c>
      <c r="S22" s="78">
        <f t="shared" si="9"/>
        <v>485976.88999999978</v>
      </c>
      <c r="U22" s="17">
        <f t="shared" si="12"/>
        <v>3.0876710000000002E-3</v>
      </c>
    </row>
    <row r="23" spans="1:21" x14ac:dyDescent="0.25">
      <c r="A23" s="73">
        <f t="shared" si="10"/>
        <v>14</v>
      </c>
      <c r="B23" s="74">
        <v>43184</v>
      </c>
      <c r="C23" s="73" t="s">
        <v>5</v>
      </c>
      <c r="D23" s="73" t="s">
        <v>5</v>
      </c>
      <c r="E23" s="73" t="s">
        <v>5</v>
      </c>
      <c r="F23" s="75">
        <f t="shared" si="0"/>
        <v>485976.88999999978</v>
      </c>
      <c r="G23" s="76">
        <f t="shared" si="1"/>
        <v>0.1</v>
      </c>
      <c r="H23" s="77">
        <f t="shared" si="2"/>
        <v>28</v>
      </c>
      <c r="I23" s="78">
        <f t="shared" si="11"/>
        <v>3728.044983561409</v>
      </c>
      <c r="J23" s="78">
        <f t="shared" si="3"/>
        <v>3728.04</v>
      </c>
      <c r="K23" s="78">
        <f t="shared" si="4"/>
        <v>3728.04</v>
      </c>
      <c r="L23" s="78">
        <f t="shared" si="5"/>
        <v>42623.409999999996</v>
      </c>
      <c r="M23" s="78">
        <f t="shared" si="13"/>
        <v>46351.45</v>
      </c>
      <c r="N23" s="78">
        <v>0</v>
      </c>
      <c r="O23" s="78"/>
      <c r="P23" s="78">
        <f t="shared" si="14"/>
        <v>0</v>
      </c>
      <c r="Q23" s="78">
        <f t="shared" si="7"/>
        <v>0</v>
      </c>
      <c r="R23" s="78">
        <f t="shared" si="8"/>
        <v>0</v>
      </c>
      <c r="S23" s="78">
        <f t="shared" si="9"/>
        <v>443353.47999999981</v>
      </c>
      <c r="U23" s="17">
        <f t="shared" si="12"/>
        <v>4.9835610000000001E-3</v>
      </c>
    </row>
    <row r="24" spans="1:21" x14ac:dyDescent="0.25">
      <c r="A24" s="73">
        <f t="shared" si="10"/>
        <v>15</v>
      </c>
      <c r="B24" s="74">
        <v>43215</v>
      </c>
      <c r="C24" s="73" t="s">
        <v>5</v>
      </c>
      <c r="D24" s="73" t="s">
        <v>5</v>
      </c>
      <c r="E24" s="73" t="s">
        <v>5</v>
      </c>
      <c r="F24" s="75">
        <f t="shared" si="0"/>
        <v>443353.47999999981</v>
      </c>
      <c r="G24" s="76">
        <f t="shared" si="1"/>
        <v>0.1</v>
      </c>
      <c r="H24" s="77">
        <f t="shared" si="2"/>
        <v>31</v>
      </c>
      <c r="I24" s="78">
        <f t="shared" si="11"/>
        <v>3765.4728958897654</v>
      </c>
      <c r="J24" s="78">
        <f t="shared" si="3"/>
        <v>3765.47</v>
      </c>
      <c r="K24" s="78">
        <f t="shared" si="4"/>
        <v>3765.47</v>
      </c>
      <c r="L24" s="78">
        <f t="shared" si="5"/>
        <v>42585.979999999996</v>
      </c>
      <c r="M24" s="78">
        <f t="shared" si="13"/>
        <v>46351.45</v>
      </c>
      <c r="N24" s="78">
        <v>0</v>
      </c>
      <c r="O24" s="78"/>
      <c r="P24" s="78">
        <f t="shared" si="14"/>
        <v>0</v>
      </c>
      <c r="Q24" s="78">
        <f t="shared" si="7"/>
        <v>0</v>
      </c>
      <c r="R24" s="78">
        <f t="shared" si="8"/>
        <v>0</v>
      </c>
      <c r="S24" s="78">
        <f t="shared" si="9"/>
        <v>400767.49999999983</v>
      </c>
      <c r="U24" s="17">
        <f t="shared" si="12"/>
        <v>2.8958899999999999E-3</v>
      </c>
    </row>
    <row r="25" spans="1:21" x14ac:dyDescent="0.25">
      <c r="A25" s="73">
        <f t="shared" si="10"/>
        <v>16</v>
      </c>
      <c r="B25" s="74">
        <v>43245</v>
      </c>
      <c r="C25" s="73" t="s">
        <v>5</v>
      </c>
      <c r="D25" s="73" t="s">
        <v>5</v>
      </c>
      <c r="E25" s="73" t="s">
        <v>5</v>
      </c>
      <c r="F25" s="75">
        <f t="shared" si="0"/>
        <v>400767.49999999983</v>
      </c>
      <c r="G25" s="76">
        <f t="shared" si="1"/>
        <v>0.1</v>
      </c>
      <c r="H25" s="77">
        <f t="shared" si="2"/>
        <v>30</v>
      </c>
      <c r="I25" s="78">
        <f t="shared" si="11"/>
        <v>3293.9823479447937</v>
      </c>
      <c r="J25" s="78">
        <f t="shared" si="3"/>
        <v>3293.98</v>
      </c>
      <c r="K25" s="78">
        <f t="shared" si="4"/>
        <v>3293.98</v>
      </c>
      <c r="L25" s="78">
        <f t="shared" si="5"/>
        <v>43057.469999999994</v>
      </c>
      <c r="M25" s="78">
        <f t="shared" si="13"/>
        <v>46351.45</v>
      </c>
      <c r="N25" s="78">
        <v>0</v>
      </c>
      <c r="O25" s="78"/>
      <c r="P25" s="78">
        <f t="shared" si="14"/>
        <v>0</v>
      </c>
      <c r="Q25" s="78">
        <f t="shared" si="7"/>
        <v>0</v>
      </c>
      <c r="R25" s="78">
        <f t="shared" si="8"/>
        <v>0</v>
      </c>
      <c r="S25" s="78">
        <f t="shared" si="9"/>
        <v>357710.02999999985</v>
      </c>
      <c r="U25" s="17">
        <f t="shared" si="12"/>
        <v>2.3479450000000002E-3</v>
      </c>
    </row>
    <row r="26" spans="1:21" x14ac:dyDescent="0.25">
      <c r="A26" s="73">
        <f t="shared" si="10"/>
        <v>17</v>
      </c>
      <c r="B26" s="74">
        <v>43276</v>
      </c>
      <c r="C26" s="73" t="s">
        <v>5</v>
      </c>
      <c r="D26" s="73" t="s">
        <v>5</v>
      </c>
      <c r="E26" s="73" t="s">
        <v>5</v>
      </c>
      <c r="F26" s="75">
        <f t="shared" si="0"/>
        <v>357710.02999999985</v>
      </c>
      <c r="G26" s="76">
        <f t="shared" si="1"/>
        <v>0.1</v>
      </c>
      <c r="H26" s="77">
        <f t="shared" si="2"/>
        <v>31</v>
      </c>
      <c r="I26" s="78">
        <f t="shared" si="11"/>
        <v>3038.0875342463692</v>
      </c>
      <c r="J26" s="78">
        <f t="shared" si="3"/>
        <v>3038.09</v>
      </c>
      <c r="K26" s="78">
        <f t="shared" si="4"/>
        <v>3038.09</v>
      </c>
      <c r="L26" s="78">
        <f t="shared" si="5"/>
        <v>43313.36</v>
      </c>
      <c r="M26" s="78">
        <f t="shared" si="13"/>
        <v>46351.45</v>
      </c>
      <c r="N26" s="78">
        <v>0</v>
      </c>
      <c r="O26" s="78"/>
      <c r="P26" s="78">
        <f t="shared" si="14"/>
        <v>0</v>
      </c>
      <c r="Q26" s="78">
        <f t="shared" si="7"/>
        <v>0</v>
      </c>
      <c r="R26" s="78">
        <f t="shared" si="8"/>
        <v>0</v>
      </c>
      <c r="S26" s="78">
        <f t="shared" si="9"/>
        <v>314396.66999999987</v>
      </c>
      <c r="U26" s="17">
        <f t="shared" si="12"/>
        <v>-2.4657540000000001E-3</v>
      </c>
    </row>
    <row r="27" spans="1:21" x14ac:dyDescent="0.25">
      <c r="A27" s="73">
        <f t="shared" si="10"/>
        <v>18</v>
      </c>
      <c r="B27" s="74">
        <v>43306</v>
      </c>
      <c r="C27" s="73" t="s">
        <v>5</v>
      </c>
      <c r="D27" s="73" t="s">
        <v>5</v>
      </c>
      <c r="E27" s="73" t="s">
        <v>5</v>
      </c>
      <c r="F27" s="75">
        <f t="shared" si="0"/>
        <v>314396.66999999987</v>
      </c>
      <c r="G27" s="76">
        <f t="shared" si="1"/>
        <v>0.1</v>
      </c>
      <c r="H27" s="77">
        <f t="shared" si="2"/>
        <v>30</v>
      </c>
      <c r="I27" s="78">
        <f t="shared" si="11"/>
        <v>2584.079753424081</v>
      </c>
      <c r="J27" s="78">
        <f t="shared" si="3"/>
        <v>2584.08</v>
      </c>
      <c r="K27" s="78">
        <f t="shared" si="4"/>
        <v>2584.08</v>
      </c>
      <c r="L27" s="78">
        <f t="shared" si="5"/>
        <v>43767.369999999995</v>
      </c>
      <c r="M27" s="78">
        <f t="shared" si="13"/>
        <v>46351.45</v>
      </c>
      <c r="N27" s="78">
        <v>0</v>
      </c>
      <c r="O27" s="78"/>
      <c r="P27" s="78">
        <f t="shared" si="14"/>
        <v>0</v>
      </c>
      <c r="Q27" s="78">
        <f t="shared" si="7"/>
        <v>0</v>
      </c>
      <c r="R27" s="78">
        <f t="shared" si="8"/>
        <v>0</v>
      </c>
      <c r="S27" s="78">
        <f t="shared" si="9"/>
        <v>270629.29999999987</v>
      </c>
      <c r="U27" s="17">
        <f t="shared" si="12"/>
        <v>-2.4657599999999998E-4</v>
      </c>
    </row>
    <row r="28" spans="1:21" x14ac:dyDescent="0.25">
      <c r="A28" s="73">
        <f t="shared" si="10"/>
        <v>19</v>
      </c>
      <c r="B28" s="74">
        <v>43337</v>
      </c>
      <c r="C28" s="73" t="s">
        <v>5</v>
      </c>
      <c r="D28" s="73" t="s">
        <v>5</v>
      </c>
      <c r="E28" s="73" t="s">
        <v>5</v>
      </c>
      <c r="F28" s="75">
        <f t="shared" si="0"/>
        <v>270629.29999999987</v>
      </c>
      <c r="G28" s="76">
        <f t="shared" si="1"/>
        <v>0.1</v>
      </c>
      <c r="H28" s="77">
        <f t="shared" si="2"/>
        <v>31</v>
      </c>
      <c r="I28" s="78">
        <f t="shared" si="11"/>
        <v>2298.4951780815336</v>
      </c>
      <c r="J28" s="78">
        <f t="shared" si="3"/>
        <v>2298.5</v>
      </c>
      <c r="K28" s="78">
        <f t="shared" si="4"/>
        <v>2298.5</v>
      </c>
      <c r="L28" s="78">
        <f t="shared" si="5"/>
        <v>44052.95</v>
      </c>
      <c r="M28" s="78">
        <f t="shared" si="13"/>
        <v>46351.45</v>
      </c>
      <c r="N28" s="78">
        <v>0</v>
      </c>
      <c r="O28" s="78"/>
      <c r="P28" s="78">
        <f t="shared" si="14"/>
        <v>0</v>
      </c>
      <c r="Q28" s="78">
        <f t="shared" si="7"/>
        <v>0</v>
      </c>
      <c r="R28" s="78">
        <f t="shared" si="8"/>
        <v>0</v>
      </c>
      <c r="S28" s="78">
        <f t="shared" si="9"/>
        <v>226576.34999999986</v>
      </c>
      <c r="U28" s="17">
        <f t="shared" si="12"/>
        <v>-4.8219179999999997E-3</v>
      </c>
    </row>
    <row r="29" spans="1:21" x14ac:dyDescent="0.25">
      <c r="A29" s="73">
        <f t="shared" si="10"/>
        <v>20</v>
      </c>
      <c r="B29" s="74">
        <v>43368</v>
      </c>
      <c r="C29" s="73" t="s">
        <v>5</v>
      </c>
      <c r="D29" s="73" t="s">
        <v>5</v>
      </c>
      <c r="E29" s="73" t="s">
        <v>5</v>
      </c>
      <c r="F29" s="75">
        <f t="shared" si="0"/>
        <v>226576.34999999986</v>
      </c>
      <c r="G29" s="76">
        <f t="shared" si="1"/>
        <v>0.1</v>
      </c>
      <c r="H29" s="77">
        <f t="shared" si="2"/>
        <v>31</v>
      </c>
      <c r="I29" s="78">
        <f t="shared" si="11"/>
        <v>1924.3422602737796</v>
      </c>
      <c r="J29" s="78">
        <f t="shared" si="3"/>
        <v>1924.34</v>
      </c>
      <c r="K29" s="78">
        <f t="shared" si="4"/>
        <v>1924.34</v>
      </c>
      <c r="L29" s="78">
        <f t="shared" si="5"/>
        <v>44427.11</v>
      </c>
      <c r="M29" s="78">
        <f t="shared" si="13"/>
        <v>46351.45</v>
      </c>
      <c r="N29" s="78">
        <v>0</v>
      </c>
      <c r="O29" s="78"/>
      <c r="P29" s="78">
        <f t="shared" si="14"/>
        <v>0</v>
      </c>
      <c r="Q29" s="78">
        <f t="shared" si="7"/>
        <v>0</v>
      </c>
      <c r="R29" s="78">
        <f t="shared" si="8"/>
        <v>0</v>
      </c>
      <c r="S29" s="78">
        <f t="shared" si="9"/>
        <v>182149.23999999987</v>
      </c>
      <c r="U29" s="17">
        <f t="shared" si="12"/>
        <v>2.2602740000000001E-3</v>
      </c>
    </row>
    <row r="30" spans="1:21" x14ac:dyDescent="0.25">
      <c r="A30" s="73">
        <f t="shared" si="10"/>
        <v>21</v>
      </c>
      <c r="B30" s="74">
        <v>43398</v>
      </c>
      <c r="C30" s="73" t="s">
        <v>5</v>
      </c>
      <c r="D30" s="73" t="s">
        <v>5</v>
      </c>
      <c r="E30" s="73" t="s">
        <v>5</v>
      </c>
      <c r="F30" s="75">
        <f t="shared" si="0"/>
        <v>182149.23999999987</v>
      </c>
      <c r="G30" s="76">
        <f t="shared" si="1"/>
        <v>0.1</v>
      </c>
      <c r="H30" s="77">
        <f t="shared" si="2"/>
        <v>30</v>
      </c>
      <c r="I30" s="78">
        <f t="shared" si="11"/>
        <v>1497.1193013698894</v>
      </c>
      <c r="J30" s="78">
        <f t="shared" si="3"/>
        <v>1497.12</v>
      </c>
      <c r="K30" s="78">
        <f t="shared" si="4"/>
        <v>1497.12</v>
      </c>
      <c r="L30" s="78">
        <f t="shared" si="5"/>
        <v>44854.329999999994</v>
      </c>
      <c r="M30" s="78">
        <f t="shared" si="13"/>
        <v>46351.45</v>
      </c>
      <c r="N30" s="78">
        <v>0</v>
      </c>
      <c r="O30" s="78"/>
      <c r="P30" s="78">
        <f t="shared" si="14"/>
        <v>0</v>
      </c>
      <c r="Q30" s="78">
        <f t="shared" si="7"/>
        <v>0</v>
      </c>
      <c r="R30" s="78">
        <f t="shared" si="8"/>
        <v>0</v>
      </c>
      <c r="S30" s="78">
        <f t="shared" si="9"/>
        <v>137294.90999999989</v>
      </c>
      <c r="U30" s="17">
        <f t="shared" si="12"/>
        <v>-6.9863E-4</v>
      </c>
    </row>
    <row r="31" spans="1:21" x14ac:dyDescent="0.25">
      <c r="A31" s="73">
        <f t="shared" si="10"/>
        <v>22</v>
      </c>
      <c r="B31" s="74">
        <v>43429</v>
      </c>
      <c r="C31" s="73" t="s">
        <v>5</v>
      </c>
      <c r="D31" s="73" t="s">
        <v>5</v>
      </c>
      <c r="E31" s="73" t="s">
        <v>5</v>
      </c>
      <c r="F31" s="75">
        <f t="shared" si="0"/>
        <v>137294.90999999989</v>
      </c>
      <c r="G31" s="76">
        <f t="shared" si="1"/>
        <v>0.1</v>
      </c>
      <c r="H31" s="77">
        <f t="shared" si="2"/>
        <v>31</v>
      </c>
      <c r="I31" s="78">
        <f t="shared" si="11"/>
        <v>1166.0656602741087</v>
      </c>
      <c r="J31" s="78">
        <f t="shared" si="3"/>
        <v>1166.07</v>
      </c>
      <c r="K31" s="78">
        <f t="shared" si="4"/>
        <v>1166.07</v>
      </c>
      <c r="L31" s="78">
        <f t="shared" si="5"/>
        <v>45185.38</v>
      </c>
      <c r="M31" s="78">
        <f t="shared" si="13"/>
        <v>46351.45</v>
      </c>
      <c r="N31" s="78">
        <v>0</v>
      </c>
      <c r="O31" s="78"/>
      <c r="P31" s="78">
        <f t="shared" si="14"/>
        <v>0</v>
      </c>
      <c r="Q31" s="78">
        <f t="shared" si="7"/>
        <v>0</v>
      </c>
      <c r="R31" s="78">
        <f t="shared" si="8"/>
        <v>0</v>
      </c>
      <c r="S31" s="78">
        <f t="shared" si="9"/>
        <v>92109.529999999882</v>
      </c>
      <c r="U31" s="17">
        <f t="shared" si="12"/>
        <v>-4.3397260000000003E-3</v>
      </c>
    </row>
    <row r="32" spans="1:21" x14ac:dyDescent="0.25">
      <c r="A32" s="40">
        <f t="shared" si="10"/>
        <v>23</v>
      </c>
      <c r="B32" s="41">
        <v>43459</v>
      </c>
      <c r="C32" s="40" t="s">
        <v>5</v>
      </c>
      <c r="D32" s="40" t="s">
        <v>5</v>
      </c>
      <c r="E32" s="40" t="s">
        <v>5</v>
      </c>
      <c r="F32" s="42">
        <f t="shared" si="0"/>
        <v>92109.529999999882</v>
      </c>
      <c r="G32" s="43">
        <f t="shared" si="1"/>
        <v>0.1</v>
      </c>
      <c r="H32" s="50">
        <f t="shared" si="2"/>
        <v>30</v>
      </c>
      <c r="I32" s="51">
        <f t="shared" si="11"/>
        <v>757.06029041098543</v>
      </c>
      <c r="J32" s="51">
        <f t="shared" si="3"/>
        <v>757.06</v>
      </c>
      <c r="K32" s="51">
        <f t="shared" si="4"/>
        <v>757.06</v>
      </c>
      <c r="L32" s="51">
        <f t="shared" si="5"/>
        <v>45872.584989996016</v>
      </c>
      <c r="M32" s="51">
        <v>46629.644989996013</v>
      </c>
      <c r="N32" s="51">
        <v>0</v>
      </c>
      <c r="O32" s="51"/>
      <c r="P32" s="51">
        <f t="shared" si="14"/>
        <v>0</v>
      </c>
      <c r="Q32" s="51">
        <f t="shared" si="7"/>
        <v>0</v>
      </c>
      <c r="R32" s="51">
        <f t="shared" si="8"/>
        <v>0</v>
      </c>
      <c r="S32" s="51">
        <f t="shared" si="9"/>
        <v>46236.945010003867</v>
      </c>
      <c r="U32" s="17">
        <f t="shared" si="12"/>
        <v>2.9041100000000002E-4</v>
      </c>
    </row>
    <row r="33" spans="1:21" x14ac:dyDescent="0.25">
      <c r="A33" s="55">
        <f t="shared" si="10"/>
        <v>24</v>
      </c>
      <c r="B33" s="56">
        <v>43490</v>
      </c>
      <c r="C33" s="55" t="s">
        <v>5</v>
      </c>
      <c r="D33" s="55" t="s">
        <v>5</v>
      </c>
      <c r="E33" s="55" t="s">
        <v>5</v>
      </c>
      <c r="F33" s="57">
        <f t="shared" si="0"/>
        <v>46236.945010003867</v>
      </c>
      <c r="G33" s="58">
        <f t="shared" si="1"/>
        <v>0.1</v>
      </c>
      <c r="H33" s="59">
        <f t="shared" si="2"/>
        <v>31</v>
      </c>
      <c r="I33" s="60">
        <f t="shared" si="11"/>
        <v>392.6976315918547</v>
      </c>
      <c r="J33" s="60">
        <f t="shared" si="3"/>
        <v>392.7</v>
      </c>
      <c r="K33" s="60">
        <f>J33+Q32-R32</f>
        <v>392.7</v>
      </c>
      <c r="L33" s="60">
        <f>S32</f>
        <v>46236.945010003867</v>
      </c>
      <c r="M33" s="60">
        <f>L33+K33</f>
        <v>46629.645010003864</v>
      </c>
      <c r="N33" s="60">
        <v>0</v>
      </c>
      <c r="O33" s="60"/>
      <c r="P33" s="60">
        <f t="shared" si="14"/>
        <v>0</v>
      </c>
      <c r="Q33" s="60">
        <f t="shared" si="7"/>
        <v>0</v>
      </c>
      <c r="R33" s="60">
        <f t="shared" si="8"/>
        <v>0</v>
      </c>
      <c r="S33" s="60">
        <f t="shared" si="9"/>
        <v>0</v>
      </c>
      <c r="U33" s="17">
        <f t="shared" si="12"/>
        <v>-2.3684079999999998E-3</v>
      </c>
    </row>
    <row r="34" spans="1:21" x14ac:dyDescent="0.25">
      <c r="A34" s="14"/>
      <c r="B34" s="14"/>
      <c r="C34" s="14"/>
      <c r="D34" s="14"/>
      <c r="E34" s="14"/>
      <c r="F34" s="14"/>
      <c r="G34" s="14"/>
      <c r="H34" s="14"/>
      <c r="I34" s="15">
        <f>SUM(I3:I33)</f>
        <v>113016.87017953252</v>
      </c>
      <c r="J34" s="15">
        <f>SUM(J3:J33)</f>
        <v>113016.85999999999</v>
      </c>
      <c r="K34" s="15">
        <f>SUM(K3:K33)</f>
        <v>113016.85999999999</v>
      </c>
      <c r="L34" s="15">
        <f>SUM(L3:L33)</f>
        <v>999999.99999999977</v>
      </c>
      <c r="M34" s="15">
        <f>SUM(M3:M33)</f>
        <v>1113016.8599999994</v>
      </c>
      <c r="N34" s="14"/>
      <c r="O34" s="14"/>
      <c r="P34" s="15">
        <f>SUM(P3:P33)</f>
        <v>0</v>
      </c>
      <c r="Q34" s="14"/>
      <c r="R34" s="14"/>
      <c r="S34" s="14"/>
    </row>
    <row r="37" spans="1:21" x14ac:dyDescent="0.25">
      <c r="M37" s="5"/>
      <c r="N37" s="1" t="s">
        <v>30</v>
      </c>
    </row>
    <row r="38" spans="1:21" x14ac:dyDescent="0.25">
      <c r="N38" s="4">
        <f>M32-M33</f>
        <v>-2.0007850253023207E-5</v>
      </c>
      <c r="O38" s="1" t="s">
        <v>33</v>
      </c>
      <c r="P38" s="1" t="s">
        <v>32</v>
      </c>
    </row>
    <row r="39" spans="1:21" x14ac:dyDescent="0.25">
      <c r="P39" s="1" t="s">
        <v>34</v>
      </c>
    </row>
  </sheetData>
  <dataValidations count="2">
    <dataValidation type="list" allowBlank="1" showInputMessage="1" showErrorMessage="1" sqref="G1">
      <formula1>"PD,AD"</formula1>
    </dataValidation>
    <dataValidation type="list" allowBlank="1" showInputMessage="1" showErrorMessage="1" sqref="R1">
      <formula1>"DD, PS, FI, ET, NI"</formula1>
    </dataValidation>
  </dataValidation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>
      <pane ySplit="2" topLeftCell="A3" activePane="bottomLeft" state="frozen"/>
      <selection pane="bottomLeft" activeCell="J18" sqref="J18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4.28515625" style="1" bestFit="1" customWidth="1"/>
    <col min="4" max="4" width="7" style="1" bestFit="1" customWidth="1"/>
    <col min="5" max="5" width="4.42578125" style="1" bestFit="1" customWidth="1"/>
    <col min="6" max="6" width="13.7109375" style="1" bestFit="1" customWidth="1"/>
    <col min="7" max="7" width="7.140625" style="1" bestFit="1" customWidth="1"/>
    <col min="8" max="8" width="5.140625" style="1" bestFit="1" customWidth="1"/>
    <col min="9" max="9" width="18" style="1" bestFit="1" customWidth="1"/>
    <col min="10" max="10" width="16.140625" style="1" bestFit="1" customWidth="1"/>
    <col min="11" max="11" width="13.28515625" style="1" bestFit="1" customWidth="1"/>
    <col min="12" max="12" width="13.42578125" style="1" bestFit="1" customWidth="1"/>
    <col min="13" max="13" width="13.28515625" style="1" bestFit="1" customWidth="1"/>
    <col min="14" max="14" width="13.5703125" style="1" bestFit="1" customWidth="1"/>
    <col min="15" max="15" width="11" style="1" bestFit="1" customWidth="1"/>
    <col min="16" max="16" width="11" style="1" customWidth="1"/>
    <col min="17" max="17" width="11.140625" style="1" bestFit="1" customWidth="1"/>
    <col min="18" max="18" width="11" style="1" bestFit="1" customWidth="1"/>
    <col min="19" max="19" width="12.5703125" style="1" bestFit="1" customWidth="1"/>
    <col min="20" max="20" width="9.140625" style="1"/>
    <col min="21" max="21" width="10.7109375" style="1" bestFit="1" customWidth="1"/>
    <col min="22" max="23" width="9.140625" style="1"/>
    <col min="24" max="24" width="11" style="1" bestFit="1" customWidth="1"/>
    <col min="25" max="16384" width="9.140625" style="1"/>
  </cols>
  <sheetData>
    <row r="1" spans="1:24" x14ac:dyDescent="0.25">
      <c r="F1" s="1" t="s">
        <v>19</v>
      </c>
      <c r="G1" s="16" t="s">
        <v>24</v>
      </c>
      <c r="I1" s="1" t="s">
        <v>17</v>
      </c>
      <c r="M1" s="3">
        <v>61798.5</v>
      </c>
      <c r="N1" s="5">
        <f>M1-M27</f>
        <v>0.10000000009313226</v>
      </c>
      <c r="P1" s="3" t="s">
        <v>20</v>
      </c>
      <c r="Q1" s="3">
        <v>10000</v>
      </c>
      <c r="R1" s="16" t="s">
        <v>21</v>
      </c>
      <c r="S1" s="4">
        <f>ROUND(IF(R1="FI",Q1,IF(R1="NI",Q1/5,IF(R1="ET",Q1/48,0))),2)</f>
        <v>0</v>
      </c>
    </row>
    <row r="2" spans="1:24" s="2" customFormat="1" x14ac:dyDescent="0.25">
      <c r="A2" s="6" t="s">
        <v>3</v>
      </c>
      <c r="B2" s="7" t="s">
        <v>0</v>
      </c>
      <c r="C2" s="7" t="s">
        <v>6</v>
      </c>
      <c r="D2" s="7" t="s">
        <v>12</v>
      </c>
      <c r="E2" s="7" t="s">
        <v>7</v>
      </c>
      <c r="F2" s="7" t="s">
        <v>13</v>
      </c>
      <c r="G2" s="7" t="s">
        <v>2</v>
      </c>
      <c r="H2" s="7" t="s">
        <v>1</v>
      </c>
      <c r="I2" s="7" t="s">
        <v>14</v>
      </c>
      <c r="J2" s="7" t="s">
        <v>25</v>
      </c>
      <c r="K2" s="7" t="s">
        <v>15</v>
      </c>
      <c r="L2" s="7" t="s">
        <v>10</v>
      </c>
      <c r="M2" s="7" t="s">
        <v>9</v>
      </c>
      <c r="N2" s="7" t="s">
        <v>8</v>
      </c>
      <c r="O2" s="7" t="s">
        <v>18</v>
      </c>
      <c r="P2" s="7" t="s">
        <v>22</v>
      </c>
      <c r="Q2" s="7" t="s">
        <v>16</v>
      </c>
      <c r="R2" s="7" t="s">
        <v>23</v>
      </c>
      <c r="S2" s="7" t="s">
        <v>4</v>
      </c>
      <c r="U2" s="2" t="s">
        <v>26</v>
      </c>
    </row>
    <row r="3" spans="1:24" x14ac:dyDescent="0.25">
      <c r="A3" s="8">
        <v>0</v>
      </c>
      <c r="B3" s="9">
        <v>42745</v>
      </c>
      <c r="C3" s="8" t="s">
        <v>11</v>
      </c>
      <c r="D3" s="8" t="s">
        <v>11</v>
      </c>
      <c r="E3" s="8" t="s">
        <v>11</v>
      </c>
      <c r="F3" s="10">
        <v>0</v>
      </c>
      <c r="G3" s="11">
        <v>0.1</v>
      </c>
      <c r="H3" s="12">
        <v>0</v>
      </c>
      <c r="I3" s="13">
        <v>0</v>
      </c>
      <c r="J3" s="13"/>
      <c r="K3" s="13">
        <v>0</v>
      </c>
      <c r="L3" s="13">
        <v>0</v>
      </c>
      <c r="M3" s="13">
        <f>IF(E3&lt;&gt;"Y",0,IF(A3=24,(F3+K3),#REF!))</f>
        <v>0</v>
      </c>
      <c r="N3" s="13">
        <v>1100000</v>
      </c>
      <c r="O3" s="13">
        <v>100000</v>
      </c>
      <c r="P3" s="13">
        <v>0</v>
      </c>
      <c r="Q3" s="13">
        <v>0</v>
      </c>
      <c r="R3" s="13">
        <f>IF(C3="Y",Q3,0)</f>
        <v>0</v>
      </c>
      <c r="S3" s="13">
        <f>IF(R1="PS",N3-O3+Q1,N3-O3)</f>
        <v>1000000</v>
      </c>
    </row>
    <row r="4" spans="1:24" x14ac:dyDescent="0.25">
      <c r="A4" s="79">
        <v>1</v>
      </c>
      <c r="B4" s="80">
        <v>42791</v>
      </c>
      <c r="C4" s="79" t="s">
        <v>11</v>
      </c>
      <c r="D4" s="79" t="s">
        <v>11</v>
      </c>
      <c r="E4" s="79" t="s">
        <v>11</v>
      </c>
      <c r="F4" s="81">
        <f t="shared" ref="F4:F27" si="0">S3</f>
        <v>1000000</v>
      </c>
      <c r="G4" s="82">
        <f t="shared" ref="G4:G27" si="1">G3</f>
        <v>0.1</v>
      </c>
      <c r="H4" s="83">
        <f t="shared" ref="H4:H27" si="2">IF($G$1="PD",(360*(YEAR(B4)-YEAR(B3)))+(30*(MONTH(B4)-MONTH(B3)))+(DAY(B4)-DAY(B3)),B4-B3)</f>
        <v>46</v>
      </c>
      <c r="I4" s="84">
        <f>(F4*G3*H4/365)+U3</f>
        <v>12602.739726027397</v>
      </c>
      <c r="J4" s="84">
        <f t="shared" ref="J4:J27" si="3">ROUND(I4,2)</f>
        <v>12602.74</v>
      </c>
      <c r="K4" s="84">
        <f>IF(D4="Y",J4+Q3-R3,0)</f>
        <v>0</v>
      </c>
      <c r="L4" s="84">
        <v>0</v>
      </c>
      <c r="M4" s="84">
        <f>K4+L4</f>
        <v>0</v>
      </c>
      <c r="N4" s="84">
        <v>0</v>
      </c>
      <c r="O4" s="84"/>
      <c r="P4" s="84">
        <f>IF(OR($R$1="NI",$R$1="ET"),$S$1,0)</f>
        <v>0</v>
      </c>
      <c r="Q4" s="84">
        <f t="shared" ref="Q4:Q27" si="4">Q3-R3+J4-K4</f>
        <v>12602.74</v>
      </c>
      <c r="R4" s="84">
        <f t="shared" ref="R4:R27" si="5">IF(C4="Y",Q4,0)</f>
        <v>0</v>
      </c>
      <c r="S4" s="84">
        <f t="shared" ref="S4:S27" si="6">S3-L4+N4+R4-O4</f>
        <v>1000000</v>
      </c>
      <c r="U4" s="17">
        <f>ROUND(I4-J4,9)</f>
        <v>-2.73973E-4</v>
      </c>
    </row>
    <row r="5" spans="1:24" x14ac:dyDescent="0.25">
      <c r="A5" s="79">
        <f t="shared" ref="A5:A27" si="7">A4+1</f>
        <v>2</v>
      </c>
      <c r="B5" s="80">
        <v>42819</v>
      </c>
      <c r="C5" s="79" t="s">
        <v>11</v>
      </c>
      <c r="D5" s="79" t="s">
        <v>11</v>
      </c>
      <c r="E5" s="79" t="s">
        <v>11</v>
      </c>
      <c r="F5" s="81">
        <f t="shared" si="0"/>
        <v>1000000</v>
      </c>
      <c r="G5" s="82">
        <f t="shared" si="1"/>
        <v>0.1</v>
      </c>
      <c r="H5" s="83">
        <f t="shared" si="2"/>
        <v>28</v>
      </c>
      <c r="I5" s="84">
        <f>(F5*G4*H5/365)+U4</f>
        <v>7671.2326027393292</v>
      </c>
      <c r="J5" s="84">
        <f t="shared" si="3"/>
        <v>7671.23</v>
      </c>
      <c r="K5" s="84">
        <f t="shared" ref="K5:K9" si="8">IF(D5="Y",J5+Q4-R4,0)</f>
        <v>0</v>
      </c>
      <c r="L5" s="84">
        <v>0</v>
      </c>
      <c r="M5" s="84">
        <f t="shared" ref="M5:M9" si="9">K5+L5</f>
        <v>0</v>
      </c>
      <c r="N5" s="84">
        <v>0</v>
      </c>
      <c r="O5" s="84"/>
      <c r="P5" s="84">
        <f>IF(OR($R$1="NI",$R$1="ET"),$S$1,0)</f>
        <v>0</v>
      </c>
      <c r="Q5" s="84">
        <f t="shared" si="4"/>
        <v>20273.97</v>
      </c>
      <c r="R5" s="84">
        <f t="shared" si="5"/>
        <v>0</v>
      </c>
      <c r="S5" s="84">
        <f t="shared" si="6"/>
        <v>1000000</v>
      </c>
      <c r="U5" s="17">
        <f t="shared" ref="U5:U27" si="10">ROUND(I5-J5,9)</f>
        <v>2.6027390000000002E-3</v>
      </c>
    </row>
    <row r="6" spans="1:24" x14ac:dyDescent="0.25">
      <c r="A6" s="79">
        <f t="shared" si="7"/>
        <v>3</v>
      </c>
      <c r="B6" s="80">
        <v>42850</v>
      </c>
      <c r="C6" s="79" t="s">
        <v>5</v>
      </c>
      <c r="D6" s="79" t="s">
        <v>11</v>
      </c>
      <c r="E6" s="79" t="s">
        <v>11</v>
      </c>
      <c r="F6" s="81">
        <f t="shared" si="0"/>
        <v>1000000</v>
      </c>
      <c r="G6" s="82">
        <f t="shared" si="1"/>
        <v>0.1</v>
      </c>
      <c r="H6" s="83">
        <f t="shared" si="2"/>
        <v>31</v>
      </c>
      <c r="I6" s="84">
        <f t="shared" ref="I6:I27" si="11">(F6*G5*H6/365)+U5</f>
        <v>8493.153287670506</v>
      </c>
      <c r="J6" s="84">
        <f t="shared" si="3"/>
        <v>8493.15</v>
      </c>
      <c r="K6" s="84">
        <f t="shared" si="8"/>
        <v>0</v>
      </c>
      <c r="L6" s="84">
        <v>0</v>
      </c>
      <c r="M6" s="84">
        <f t="shared" si="9"/>
        <v>0</v>
      </c>
      <c r="N6" s="84">
        <v>0</v>
      </c>
      <c r="O6" s="84"/>
      <c r="P6" s="84">
        <f>IF(OR($R$1="NI",$R$1="ET"),$S$1,0)</f>
        <v>0</v>
      </c>
      <c r="Q6" s="84">
        <f t="shared" si="4"/>
        <v>28767.120000000003</v>
      </c>
      <c r="R6" s="84">
        <f t="shared" si="5"/>
        <v>28767.120000000003</v>
      </c>
      <c r="S6" s="84">
        <f t="shared" si="6"/>
        <v>1028767.12</v>
      </c>
      <c r="U6" s="17">
        <f t="shared" si="10"/>
        <v>3.2876709999999998E-3</v>
      </c>
      <c r="X6" s="4"/>
    </row>
    <row r="7" spans="1:24" x14ac:dyDescent="0.25">
      <c r="A7" s="79">
        <f t="shared" si="7"/>
        <v>4</v>
      </c>
      <c r="B7" s="80">
        <v>42880</v>
      </c>
      <c r="C7" s="79" t="s">
        <v>11</v>
      </c>
      <c r="D7" s="79" t="s">
        <v>11</v>
      </c>
      <c r="E7" s="79" t="s">
        <v>11</v>
      </c>
      <c r="F7" s="81">
        <f t="shared" si="0"/>
        <v>1028767.12</v>
      </c>
      <c r="G7" s="82">
        <f t="shared" si="1"/>
        <v>0.1</v>
      </c>
      <c r="H7" s="83">
        <f t="shared" si="2"/>
        <v>30</v>
      </c>
      <c r="I7" s="84">
        <f t="shared" si="11"/>
        <v>8455.6234520545604</v>
      </c>
      <c r="J7" s="84">
        <f t="shared" si="3"/>
        <v>8455.6200000000008</v>
      </c>
      <c r="K7" s="84">
        <f t="shared" si="8"/>
        <v>0</v>
      </c>
      <c r="L7" s="84">
        <v>0</v>
      </c>
      <c r="M7" s="84">
        <f t="shared" si="9"/>
        <v>0</v>
      </c>
      <c r="N7" s="84">
        <v>0</v>
      </c>
      <c r="O7" s="84"/>
      <c r="P7" s="84">
        <f>IF(OR($R$1="NI",$R$1="ET"),$S$1,0)</f>
        <v>0</v>
      </c>
      <c r="Q7" s="84">
        <f t="shared" si="4"/>
        <v>8455.6200000000008</v>
      </c>
      <c r="R7" s="84">
        <f t="shared" si="5"/>
        <v>0</v>
      </c>
      <c r="S7" s="84">
        <f t="shared" si="6"/>
        <v>1028767.12</v>
      </c>
      <c r="U7" s="17">
        <f t="shared" si="10"/>
        <v>3.4520549999999999E-3</v>
      </c>
      <c r="X7" s="4">
        <f>S6-S9</f>
        <v>0</v>
      </c>
    </row>
    <row r="8" spans="1:24" x14ac:dyDescent="0.25">
      <c r="A8" s="79">
        <f t="shared" si="7"/>
        <v>5</v>
      </c>
      <c r="B8" s="80">
        <v>42911</v>
      </c>
      <c r="C8" s="79" t="s">
        <v>11</v>
      </c>
      <c r="D8" s="79" t="s">
        <v>11</v>
      </c>
      <c r="E8" s="79" t="s">
        <v>11</v>
      </c>
      <c r="F8" s="81">
        <f t="shared" si="0"/>
        <v>1028767.12</v>
      </c>
      <c r="G8" s="82">
        <f t="shared" si="1"/>
        <v>0.1</v>
      </c>
      <c r="H8" s="83">
        <f t="shared" si="2"/>
        <v>31</v>
      </c>
      <c r="I8" s="84">
        <f t="shared" si="11"/>
        <v>8737.477621918013</v>
      </c>
      <c r="J8" s="84">
        <f t="shared" si="3"/>
        <v>8737.48</v>
      </c>
      <c r="K8" s="84">
        <f t="shared" si="8"/>
        <v>0</v>
      </c>
      <c r="L8" s="84">
        <v>0</v>
      </c>
      <c r="M8" s="84">
        <f t="shared" si="9"/>
        <v>0</v>
      </c>
      <c r="N8" s="84">
        <v>0</v>
      </c>
      <c r="O8" s="84"/>
      <c r="P8" s="84">
        <f>IF(OR($R$1="NI",$R$1="ET"),$S$1,0)</f>
        <v>0</v>
      </c>
      <c r="Q8" s="84">
        <f t="shared" si="4"/>
        <v>17193.099999999999</v>
      </c>
      <c r="R8" s="84">
        <f t="shared" si="5"/>
        <v>0</v>
      </c>
      <c r="S8" s="84">
        <f t="shared" si="6"/>
        <v>1028767.12</v>
      </c>
      <c r="U8" s="17">
        <f t="shared" si="10"/>
        <v>-2.3780820000000001E-3</v>
      </c>
      <c r="X8" s="4">
        <f>S7-S10</f>
        <v>53061.030000000028</v>
      </c>
    </row>
    <row r="9" spans="1:24" x14ac:dyDescent="0.25">
      <c r="A9" s="79">
        <f t="shared" si="7"/>
        <v>6</v>
      </c>
      <c r="B9" s="80">
        <v>42941</v>
      </c>
      <c r="C9" s="79" t="s">
        <v>5</v>
      </c>
      <c r="D9" s="79" t="s">
        <v>5</v>
      </c>
      <c r="E9" s="79" t="s">
        <v>11</v>
      </c>
      <c r="F9" s="81">
        <f t="shared" si="0"/>
        <v>1028767.12</v>
      </c>
      <c r="G9" s="82">
        <f t="shared" si="1"/>
        <v>0.1</v>
      </c>
      <c r="H9" s="83">
        <f t="shared" si="2"/>
        <v>30</v>
      </c>
      <c r="I9" s="84">
        <f t="shared" si="11"/>
        <v>8455.6177863015619</v>
      </c>
      <c r="J9" s="84">
        <f t="shared" si="3"/>
        <v>8455.6200000000008</v>
      </c>
      <c r="K9" s="84">
        <f t="shared" si="8"/>
        <v>25648.720000000001</v>
      </c>
      <c r="L9" s="84">
        <v>0</v>
      </c>
      <c r="M9" s="84">
        <f t="shared" si="9"/>
        <v>25648.720000000001</v>
      </c>
      <c r="N9" s="84">
        <v>0</v>
      </c>
      <c r="O9" s="84"/>
      <c r="P9" s="84">
        <f t="shared" ref="P9:P27" si="12">IF($R$1="ET",$S$1,0)</f>
        <v>0</v>
      </c>
      <c r="Q9" s="84">
        <f t="shared" si="4"/>
        <v>0</v>
      </c>
      <c r="R9" s="84">
        <f t="shared" si="5"/>
        <v>0</v>
      </c>
      <c r="S9" s="84">
        <f t="shared" si="6"/>
        <v>1028767.12</v>
      </c>
      <c r="U9" s="17">
        <f t="shared" si="10"/>
        <v>-2.2136980000000001E-3</v>
      </c>
      <c r="X9" s="5"/>
    </row>
    <row r="10" spans="1:24" x14ac:dyDescent="0.25">
      <c r="A10" s="19">
        <v>1</v>
      </c>
      <c r="B10" s="20">
        <v>42972</v>
      </c>
      <c r="C10" s="19" t="s">
        <v>5</v>
      </c>
      <c r="D10" s="19" t="s">
        <v>5</v>
      </c>
      <c r="E10" s="19" t="s">
        <v>5</v>
      </c>
      <c r="F10" s="21">
        <f t="shared" si="0"/>
        <v>1028767.12</v>
      </c>
      <c r="G10" s="22">
        <f t="shared" si="1"/>
        <v>0.1</v>
      </c>
      <c r="H10" s="23">
        <f t="shared" si="2"/>
        <v>31</v>
      </c>
      <c r="I10" s="18">
        <f t="shared" si="11"/>
        <v>8737.4719561650127</v>
      </c>
      <c r="J10" s="18">
        <f t="shared" si="3"/>
        <v>8737.4699999999993</v>
      </c>
      <c r="K10" s="18">
        <f t="shared" ref="K10:K26" si="13">IF(M10&gt;(J10+Q9-R9),(J10+Q9-R9),M10)</f>
        <v>8737.4699999999993</v>
      </c>
      <c r="L10" s="18">
        <f t="shared" ref="L10:L26" si="14">M10-K10</f>
        <v>53061.03</v>
      </c>
      <c r="M10" s="18">
        <f>M1</f>
        <v>61798.5</v>
      </c>
      <c r="N10" s="18">
        <v>0</v>
      </c>
      <c r="O10" s="18"/>
      <c r="P10" s="18">
        <f t="shared" si="12"/>
        <v>0</v>
      </c>
      <c r="Q10" s="18">
        <f t="shared" si="4"/>
        <v>0</v>
      </c>
      <c r="R10" s="18">
        <f t="shared" si="5"/>
        <v>0</v>
      </c>
      <c r="S10" s="18">
        <f t="shared" si="6"/>
        <v>975706.09</v>
      </c>
      <c r="U10" s="17">
        <f t="shared" si="10"/>
        <v>1.9561650000000002E-3</v>
      </c>
    </row>
    <row r="11" spans="1:24" x14ac:dyDescent="0.25">
      <c r="A11" s="19">
        <f t="shared" si="7"/>
        <v>2</v>
      </c>
      <c r="B11" s="20">
        <v>43003</v>
      </c>
      <c r="C11" s="19" t="s">
        <v>5</v>
      </c>
      <c r="D11" s="19" t="s">
        <v>5</v>
      </c>
      <c r="E11" s="19" t="s">
        <v>5</v>
      </c>
      <c r="F11" s="21">
        <f t="shared" si="0"/>
        <v>975706.09</v>
      </c>
      <c r="G11" s="22">
        <f t="shared" si="1"/>
        <v>0.1</v>
      </c>
      <c r="H11" s="23">
        <f t="shared" si="2"/>
        <v>31</v>
      </c>
      <c r="I11" s="18">
        <f t="shared" si="11"/>
        <v>8286.8208027403416</v>
      </c>
      <c r="J11" s="18">
        <f t="shared" si="3"/>
        <v>8286.82</v>
      </c>
      <c r="K11" s="18">
        <f t="shared" si="13"/>
        <v>8286.82</v>
      </c>
      <c r="L11" s="18">
        <f t="shared" si="14"/>
        <v>53511.68</v>
      </c>
      <c r="M11" s="18">
        <f t="shared" ref="M11:M26" si="15">M10</f>
        <v>61798.5</v>
      </c>
      <c r="N11" s="18">
        <v>0</v>
      </c>
      <c r="O11" s="18"/>
      <c r="P11" s="18">
        <f t="shared" si="12"/>
        <v>0</v>
      </c>
      <c r="Q11" s="18">
        <f t="shared" si="4"/>
        <v>0</v>
      </c>
      <c r="R11" s="18">
        <f t="shared" si="5"/>
        <v>0</v>
      </c>
      <c r="S11" s="18">
        <f t="shared" si="6"/>
        <v>922194.40999999992</v>
      </c>
      <c r="U11" s="17">
        <f t="shared" si="10"/>
        <v>8.0274000000000003E-4</v>
      </c>
    </row>
    <row r="12" spans="1:24" x14ac:dyDescent="0.25">
      <c r="A12" s="19">
        <f t="shared" si="7"/>
        <v>3</v>
      </c>
      <c r="B12" s="20">
        <v>43033</v>
      </c>
      <c r="C12" s="19" t="s">
        <v>5</v>
      </c>
      <c r="D12" s="19" t="s">
        <v>5</v>
      </c>
      <c r="E12" s="19" t="s">
        <v>5</v>
      </c>
      <c r="F12" s="21">
        <f t="shared" si="0"/>
        <v>922194.40999999992</v>
      </c>
      <c r="G12" s="22">
        <f t="shared" si="1"/>
        <v>0.1</v>
      </c>
      <c r="H12" s="23">
        <f t="shared" si="2"/>
        <v>30</v>
      </c>
      <c r="I12" s="18">
        <f t="shared" si="11"/>
        <v>7579.6808849317795</v>
      </c>
      <c r="J12" s="18">
        <f t="shared" si="3"/>
        <v>7579.68</v>
      </c>
      <c r="K12" s="18">
        <f t="shared" si="13"/>
        <v>7579.68</v>
      </c>
      <c r="L12" s="18">
        <f t="shared" si="14"/>
        <v>54218.82</v>
      </c>
      <c r="M12" s="18">
        <f t="shared" si="15"/>
        <v>61798.5</v>
      </c>
      <c r="N12" s="18">
        <v>0</v>
      </c>
      <c r="O12" s="18"/>
      <c r="P12" s="18">
        <f t="shared" si="12"/>
        <v>0</v>
      </c>
      <c r="Q12" s="18">
        <f t="shared" si="4"/>
        <v>0</v>
      </c>
      <c r="R12" s="18">
        <f t="shared" si="5"/>
        <v>0</v>
      </c>
      <c r="S12" s="18">
        <f t="shared" si="6"/>
        <v>867975.59</v>
      </c>
      <c r="U12" s="17">
        <f t="shared" si="10"/>
        <v>8.8493199999999995E-4</v>
      </c>
    </row>
    <row r="13" spans="1:24" x14ac:dyDescent="0.25">
      <c r="A13" s="19">
        <f t="shared" si="7"/>
        <v>4</v>
      </c>
      <c r="B13" s="20">
        <v>43064</v>
      </c>
      <c r="C13" s="19" t="s">
        <v>5</v>
      </c>
      <c r="D13" s="19" t="s">
        <v>5</v>
      </c>
      <c r="E13" s="19" t="s">
        <v>5</v>
      </c>
      <c r="F13" s="21">
        <f t="shared" si="0"/>
        <v>867975.59</v>
      </c>
      <c r="G13" s="22">
        <f t="shared" si="1"/>
        <v>0.1</v>
      </c>
      <c r="H13" s="23">
        <f t="shared" si="2"/>
        <v>31</v>
      </c>
      <c r="I13" s="18">
        <f t="shared" si="11"/>
        <v>7371.84836164433</v>
      </c>
      <c r="J13" s="18">
        <f t="shared" si="3"/>
        <v>7371.85</v>
      </c>
      <c r="K13" s="18">
        <f t="shared" si="13"/>
        <v>7371.85</v>
      </c>
      <c r="L13" s="18">
        <f t="shared" si="14"/>
        <v>54426.65</v>
      </c>
      <c r="M13" s="18">
        <f t="shared" si="15"/>
        <v>61798.5</v>
      </c>
      <c r="N13" s="18">
        <v>0</v>
      </c>
      <c r="O13" s="18"/>
      <c r="P13" s="18">
        <f t="shared" si="12"/>
        <v>0</v>
      </c>
      <c r="Q13" s="18">
        <f t="shared" si="4"/>
        <v>0</v>
      </c>
      <c r="R13" s="18">
        <f t="shared" si="5"/>
        <v>0</v>
      </c>
      <c r="S13" s="18">
        <f t="shared" si="6"/>
        <v>813548.94</v>
      </c>
      <c r="U13" s="17">
        <f t="shared" si="10"/>
        <v>-1.6383560000000001E-3</v>
      </c>
    </row>
    <row r="14" spans="1:24" x14ac:dyDescent="0.25">
      <c r="A14" s="19">
        <f t="shared" si="7"/>
        <v>5</v>
      </c>
      <c r="B14" s="20">
        <v>43094</v>
      </c>
      <c r="C14" s="19" t="s">
        <v>5</v>
      </c>
      <c r="D14" s="19" t="s">
        <v>5</v>
      </c>
      <c r="E14" s="19" t="s">
        <v>5</v>
      </c>
      <c r="F14" s="21">
        <f t="shared" si="0"/>
        <v>813548.94</v>
      </c>
      <c r="G14" s="22">
        <f t="shared" si="1"/>
        <v>0.1</v>
      </c>
      <c r="H14" s="23">
        <f t="shared" si="2"/>
        <v>30</v>
      </c>
      <c r="I14" s="18">
        <f t="shared" si="11"/>
        <v>6686.7019780823557</v>
      </c>
      <c r="J14" s="18">
        <f t="shared" si="3"/>
        <v>6686.7</v>
      </c>
      <c r="K14" s="18">
        <f t="shared" si="13"/>
        <v>6686.7</v>
      </c>
      <c r="L14" s="18">
        <f t="shared" si="14"/>
        <v>55111.8</v>
      </c>
      <c r="M14" s="18">
        <f t="shared" si="15"/>
        <v>61798.5</v>
      </c>
      <c r="N14" s="18">
        <v>0</v>
      </c>
      <c r="O14" s="18"/>
      <c r="P14" s="18">
        <f t="shared" si="12"/>
        <v>0</v>
      </c>
      <c r="Q14" s="18">
        <f t="shared" si="4"/>
        <v>0</v>
      </c>
      <c r="R14" s="18">
        <f t="shared" si="5"/>
        <v>0</v>
      </c>
      <c r="S14" s="18">
        <f t="shared" si="6"/>
        <v>758437.1399999999</v>
      </c>
      <c r="U14" s="17">
        <f t="shared" si="10"/>
        <v>1.9780819999999999E-3</v>
      </c>
    </row>
    <row r="15" spans="1:24" x14ac:dyDescent="0.25">
      <c r="A15" s="19">
        <f t="shared" si="7"/>
        <v>6</v>
      </c>
      <c r="B15" s="20">
        <v>43125</v>
      </c>
      <c r="C15" s="19" t="s">
        <v>5</v>
      </c>
      <c r="D15" s="19" t="s">
        <v>5</v>
      </c>
      <c r="E15" s="19" t="s">
        <v>5</v>
      </c>
      <c r="F15" s="21">
        <f t="shared" si="0"/>
        <v>758437.1399999999</v>
      </c>
      <c r="G15" s="22">
        <f t="shared" si="1"/>
        <v>0.1</v>
      </c>
      <c r="H15" s="23">
        <f t="shared" si="2"/>
        <v>31</v>
      </c>
      <c r="I15" s="18">
        <f t="shared" si="11"/>
        <v>6441.5228931504926</v>
      </c>
      <c r="J15" s="18">
        <f t="shared" si="3"/>
        <v>6441.52</v>
      </c>
      <c r="K15" s="18">
        <f t="shared" si="13"/>
        <v>6441.52</v>
      </c>
      <c r="L15" s="18">
        <f t="shared" si="14"/>
        <v>55356.979999999996</v>
      </c>
      <c r="M15" s="18">
        <f t="shared" si="15"/>
        <v>61798.5</v>
      </c>
      <c r="N15" s="18">
        <v>0</v>
      </c>
      <c r="O15" s="18"/>
      <c r="P15" s="18">
        <f t="shared" si="12"/>
        <v>0</v>
      </c>
      <c r="Q15" s="18">
        <f t="shared" si="4"/>
        <v>0</v>
      </c>
      <c r="R15" s="18">
        <f t="shared" si="5"/>
        <v>0</v>
      </c>
      <c r="S15" s="18">
        <f t="shared" si="6"/>
        <v>703080.15999999992</v>
      </c>
      <c r="U15" s="17">
        <f t="shared" si="10"/>
        <v>2.8931500000000001E-3</v>
      </c>
    </row>
    <row r="16" spans="1:24" x14ac:dyDescent="0.25">
      <c r="A16" s="19">
        <f t="shared" si="7"/>
        <v>7</v>
      </c>
      <c r="B16" s="20">
        <v>43156</v>
      </c>
      <c r="C16" s="19" t="s">
        <v>5</v>
      </c>
      <c r="D16" s="19" t="s">
        <v>5</v>
      </c>
      <c r="E16" s="19" t="s">
        <v>5</v>
      </c>
      <c r="F16" s="21">
        <f t="shared" si="0"/>
        <v>703080.15999999992</v>
      </c>
      <c r="G16" s="22">
        <f t="shared" si="1"/>
        <v>0.1</v>
      </c>
      <c r="H16" s="23">
        <f t="shared" si="2"/>
        <v>31</v>
      </c>
      <c r="I16" s="18">
        <f t="shared" si="11"/>
        <v>5971.3686356157532</v>
      </c>
      <c r="J16" s="18">
        <f t="shared" si="3"/>
        <v>5971.37</v>
      </c>
      <c r="K16" s="18">
        <f t="shared" si="13"/>
        <v>5971.37</v>
      </c>
      <c r="L16" s="18">
        <f t="shared" si="14"/>
        <v>55827.13</v>
      </c>
      <c r="M16" s="18">
        <f t="shared" si="15"/>
        <v>61798.5</v>
      </c>
      <c r="N16" s="18">
        <v>0</v>
      </c>
      <c r="O16" s="18"/>
      <c r="P16" s="18">
        <f t="shared" si="12"/>
        <v>0</v>
      </c>
      <c r="Q16" s="18">
        <f t="shared" si="4"/>
        <v>0</v>
      </c>
      <c r="R16" s="18">
        <f t="shared" si="5"/>
        <v>0</v>
      </c>
      <c r="S16" s="18">
        <f t="shared" si="6"/>
        <v>647253.02999999991</v>
      </c>
      <c r="U16" s="17">
        <f t="shared" si="10"/>
        <v>-1.364384E-3</v>
      </c>
    </row>
    <row r="17" spans="1:21" x14ac:dyDescent="0.25">
      <c r="A17" s="19">
        <f t="shared" si="7"/>
        <v>8</v>
      </c>
      <c r="B17" s="20">
        <v>43184</v>
      </c>
      <c r="C17" s="19" t="s">
        <v>5</v>
      </c>
      <c r="D17" s="19" t="s">
        <v>5</v>
      </c>
      <c r="E17" s="19" t="s">
        <v>5</v>
      </c>
      <c r="F17" s="21">
        <f t="shared" si="0"/>
        <v>647253.02999999991</v>
      </c>
      <c r="G17" s="22">
        <f t="shared" si="1"/>
        <v>0.1</v>
      </c>
      <c r="H17" s="23">
        <f t="shared" si="2"/>
        <v>28</v>
      </c>
      <c r="I17" s="18">
        <f t="shared" si="11"/>
        <v>4965.2273589036704</v>
      </c>
      <c r="J17" s="18">
        <f t="shared" si="3"/>
        <v>4965.2299999999996</v>
      </c>
      <c r="K17" s="18">
        <f t="shared" si="13"/>
        <v>4965.2299999999996</v>
      </c>
      <c r="L17" s="18">
        <f t="shared" si="14"/>
        <v>56833.270000000004</v>
      </c>
      <c r="M17" s="18">
        <f t="shared" si="15"/>
        <v>61798.5</v>
      </c>
      <c r="N17" s="18">
        <v>0</v>
      </c>
      <c r="O17" s="18"/>
      <c r="P17" s="18">
        <f t="shared" si="12"/>
        <v>0</v>
      </c>
      <c r="Q17" s="18">
        <f t="shared" si="4"/>
        <v>0</v>
      </c>
      <c r="R17" s="18">
        <f t="shared" si="5"/>
        <v>0</v>
      </c>
      <c r="S17" s="18">
        <f t="shared" si="6"/>
        <v>590419.75999999989</v>
      </c>
      <c r="U17" s="17">
        <f t="shared" si="10"/>
        <v>-2.6410959999999999E-3</v>
      </c>
    </row>
    <row r="18" spans="1:21" x14ac:dyDescent="0.25">
      <c r="A18" s="19">
        <f t="shared" si="7"/>
        <v>9</v>
      </c>
      <c r="B18" s="20">
        <v>43215</v>
      </c>
      <c r="C18" s="19" t="s">
        <v>5</v>
      </c>
      <c r="D18" s="19" t="s">
        <v>5</v>
      </c>
      <c r="E18" s="19" t="s">
        <v>5</v>
      </c>
      <c r="F18" s="21">
        <f t="shared" si="0"/>
        <v>590419.75999999989</v>
      </c>
      <c r="G18" s="22">
        <f t="shared" si="1"/>
        <v>0.1</v>
      </c>
      <c r="H18" s="23">
        <f t="shared" si="2"/>
        <v>31</v>
      </c>
      <c r="I18" s="18">
        <f t="shared" si="11"/>
        <v>5014.5213479450958</v>
      </c>
      <c r="J18" s="18">
        <f t="shared" si="3"/>
        <v>5014.5200000000004</v>
      </c>
      <c r="K18" s="18">
        <f t="shared" si="13"/>
        <v>5014.5200000000004</v>
      </c>
      <c r="L18" s="18">
        <f t="shared" si="14"/>
        <v>56783.979999999996</v>
      </c>
      <c r="M18" s="18">
        <f t="shared" si="15"/>
        <v>61798.5</v>
      </c>
      <c r="N18" s="18">
        <v>0</v>
      </c>
      <c r="O18" s="18"/>
      <c r="P18" s="18">
        <f t="shared" si="12"/>
        <v>0</v>
      </c>
      <c r="Q18" s="18">
        <f t="shared" si="4"/>
        <v>0</v>
      </c>
      <c r="R18" s="18">
        <f t="shared" si="5"/>
        <v>0</v>
      </c>
      <c r="S18" s="18">
        <f t="shared" si="6"/>
        <v>533635.77999999991</v>
      </c>
      <c r="U18" s="17">
        <f t="shared" si="10"/>
        <v>1.3479449999999999E-3</v>
      </c>
    </row>
    <row r="19" spans="1:21" x14ac:dyDescent="0.25">
      <c r="A19" s="19">
        <f t="shared" si="7"/>
        <v>10</v>
      </c>
      <c r="B19" s="20">
        <v>43245</v>
      </c>
      <c r="C19" s="19" t="s">
        <v>5</v>
      </c>
      <c r="D19" s="19" t="s">
        <v>5</v>
      </c>
      <c r="E19" s="19" t="s">
        <v>5</v>
      </c>
      <c r="F19" s="21">
        <f t="shared" si="0"/>
        <v>533635.77999999991</v>
      </c>
      <c r="G19" s="22">
        <f t="shared" si="1"/>
        <v>0.1</v>
      </c>
      <c r="H19" s="23">
        <f t="shared" si="2"/>
        <v>30</v>
      </c>
      <c r="I19" s="18">
        <f t="shared" si="11"/>
        <v>4386.0488547943141</v>
      </c>
      <c r="J19" s="18">
        <f t="shared" si="3"/>
        <v>4386.05</v>
      </c>
      <c r="K19" s="18">
        <f t="shared" si="13"/>
        <v>4386.05</v>
      </c>
      <c r="L19" s="18">
        <f t="shared" si="14"/>
        <v>57412.45</v>
      </c>
      <c r="M19" s="18">
        <f t="shared" si="15"/>
        <v>61798.5</v>
      </c>
      <c r="N19" s="18">
        <v>0</v>
      </c>
      <c r="O19" s="18"/>
      <c r="P19" s="18">
        <f t="shared" si="12"/>
        <v>0</v>
      </c>
      <c r="Q19" s="18">
        <f t="shared" si="4"/>
        <v>0</v>
      </c>
      <c r="R19" s="18">
        <f t="shared" si="5"/>
        <v>0</v>
      </c>
      <c r="S19" s="18">
        <f t="shared" si="6"/>
        <v>476223.3299999999</v>
      </c>
      <c r="U19" s="17">
        <f t="shared" si="10"/>
        <v>-1.145206E-3</v>
      </c>
    </row>
    <row r="20" spans="1:21" x14ac:dyDescent="0.25">
      <c r="A20" s="19">
        <f t="shared" si="7"/>
        <v>11</v>
      </c>
      <c r="B20" s="20">
        <v>43276</v>
      </c>
      <c r="C20" s="19" t="s">
        <v>5</v>
      </c>
      <c r="D20" s="19" t="s">
        <v>5</v>
      </c>
      <c r="E20" s="19" t="s">
        <v>5</v>
      </c>
      <c r="F20" s="21">
        <f t="shared" si="0"/>
        <v>476223.3299999999</v>
      </c>
      <c r="G20" s="22">
        <f t="shared" si="1"/>
        <v>0.1</v>
      </c>
      <c r="H20" s="23">
        <f t="shared" si="2"/>
        <v>31</v>
      </c>
      <c r="I20" s="18">
        <f t="shared" si="11"/>
        <v>4044.6353561638621</v>
      </c>
      <c r="J20" s="18">
        <f t="shared" si="3"/>
        <v>4044.64</v>
      </c>
      <c r="K20" s="18">
        <f t="shared" si="13"/>
        <v>4044.64</v>
      </c>
      <c r="L20" s="18">
        <f t="shared" si="14"/>
        <v>57753.86</v>
      </c>
      <c r="M20" s="18">
        <f t="shared" si="15"/>
        <v>61798.5</v>
      </c>
      <c r="N20" s="18">
        <v>0</v>
      </c>
      <c r="O20" s="18"/>
      <c r="P20" s="18">
        <f t="shared" si="12"/>
        <v>0</v>
      </c>
      <c r="Q20" s="18">
        <f t="shared" si="4"/>
        <v>0</v>
      </c>
      <c r="R20" s="18">
        <f t="shared" si="5"/>
        <v>0</v>
      </c>
      <c r="S20" s="18">
        <f t="shared" si="6"/>
        <v>418469.46999999991</v>
      </c>
      <c r="U20" s="17">
        <f t="shared" si="10"/>
        <v>-4.6438360000000001E-3</v>
      </c>
    </row>
    <row r="21" spans="1:21" x14ac:dyDescent="0.25">
      <c r="A21" s="19">
        <f t="shared" si="7"/>
        <v>12</v>
      </c>
      <c r="B21" s="20">
        <v>43306</v>
      </c>
      <c r="C21" s="19" t="s">
        <v>5</v>
      </c>
      <c r="D21" s="19" t="s">
        <v>5</v>
      </c>
      <c r="E21" s="19" t="s">
        <v>5</v>
      </c>
      <c r="F21" s="21">
        <f t="shared" si="0"/>
        <v>418469.46999999991</v>
      </c>
      <c r="G21" s="22">
        <f t="shared" si="1"/>
        <v>0.1</v>
      </c>
      <c r="H21" s="23">
        <f t="shared" si="2"/>
        <v>30</v>
      </c>
      <c r="I21" s="18">
        <f t="shared" si="11"/>
        <v>3439.4704520544101</v>
      </c>
      <c r="J21" s="18">
        <f t="shared" si="3"/>
        <v>3439.47</v>
      </c>
      <c r="K21" s="18">
        <f t="shared" si="13"/>
        <v>3439.47</v>
      </c>
      <c r="L21" s="18">
        <f t="shared" si="14"/>
        <v>58359.03</v>
      </c>
      <c r="M21" s="18">
        <f t="shared" si="15"/>
        <v>61798.5</v>
      </c>
      <c r="N21" s="18">
        <v>0</v>
      </c>
      <c r="O21" s="18"/>
      <c r="P21" s="18">
        <f t="shared" si="12"/>
        <v>0</v>
      </c>
      <c r="Q21" s="18">
        <f t="shared" si="4"/>
        <v>0</v>
      </c>
      <c r="R21" s="18">
        <f t="shared" si="5"/>
        <v>0</v>
      </c>
      <c r="S21" s="18">
        <f t="shared" si="6"/>
        <v>360110.43999999994</v>
      </c>
      <c r="U21" s="17">
        <f t="shared" si="10"/>
        <v>4.5205400000000002E-4</v>
      </c>
    </row>
    <row r="22" spans="1:21" x14ac:dyDescent="0.25">
      <c r="A22" s="19">
        <f t="shared" si="7"/>
        <v>13</v>
      </c>
      <c r="B22" s="20">
        <v>43337</v>
      </c>
      <c r="C22" s="19" t="s">
        <v>5</v>
      </c>
      <c r="D22" s="19" t="s">
        <v>5</v>
      </c>
      <c r="E22" s="19" t="s">
        <v>5</v>
      </c>
      <c r="F22" s="21">
        <f t="shared" si="0"/>
        <v>360110.43999999994</v>
      </c>
      <c r="G22" s="22">
        <f t="shared" si="1"/>
        <v>0.1</v>
      </c>
      <c r="H22" s="23">
        <f t="shared" si="2"/>
        <v>31</v>
      </c>
      <c r="I22" s="18">
        <f t="shared" si="11"/>
        <v>3058.4726821909858</v>
      </c>
      <c r="J22" s="18">
        <f t="shared" si="3"/>
        <v>3058.47</v>
      </c>
      <c r="K22" s="18">
        <f t="shared" si="13"/>
        <v>3058.47</v>
      </c>
      <c r="L22" s="18">
        <f t="shared" si="14"/>
        <v>58740.03</v>
      </c>
      <c r="M22" s="18">
        <f t="shared" si="15"/>
        <v>61798.5</v>
      </c>
      <c r="N22" s="18">
        <v>0</v>
      </c>
      <c r="O22" s="18"/>
      <c r="P22" s="18">
        <f t="shared" si="12"/>
        <v>0</v>
      </c>
      <c r="Q22" s="18">
        <f t="shared" si="4"/>
        <v>0</v>
      </c>
      <c r="R22" s="18">
        <f t="shared" si="5"/>
        <v>0</v>
      </c>
      <c r="S22" s="18">
        <f t="shared" si="6"/>
        <v>301370.40999999992</v>
      </c>
      <c r="U22" s="17">
        <f t="shared" si="10"/>
        <v>2.682191E-3</v>
      </c>
    </row>
    <row r="23" spans="1:21" x14ac:dyDescent="0.25">
      <c r="A23" s="19">
        <f t="shared" si="7"/>
        <v>14</v>
      </c>
      <c r="B23" s="20">
        <v>43368</v>
      </c>
      <c r="C23" s="19" t="s">
        <v>5</v>
      </c>
      <c r="D23" s="19" t="s">
        <v>5</v>
      </c>
      <c r="E23" s="19" t="s">
        <v>5</v>
      </c>
      <c r="F23" s="21">
        <f t="shared" si="0"/>
        <v>301370.40999999992</v>
      </c>
      <c r="G23" s="22">
        <f t="shared" si="1"/>
        <v>0.1</v>
      </c>
      <c r="H23" s="23">
        <f t="shared" si="2"/>
        <v>31</v>
      </c>
      <c r="I23" s="18">
        <f t="shared" si="11"/>
        <v>2559.5869863005887</v>
      </c>
      <c r="J23" s="18">
        <f t="shared" si="3"/>
        <v>2559.59</v>
      </c>
      <c r="K23" s="18">
        <f t="shared" si="13"/>
        <v>2559.59</v>
      </c>
      <c r="L23" s="18">
        <f t="shared" si="14"/>
        <v>59238.91</v>
      </c>
      <c r="M23" s="18">
        <f t="shared" si="15"/>
        <v>61798.5</v>
      </c>
      <c r="N23" s="18">
        <v>0</v>
      </c>
      <c r="O23" s="18"/>
      <c r="P23" s="18">
        <f t="shared" si="12"/>
        <v>0</v>
      </c>
      <c r="Q23" s="18">
        <f t="shared" si="4"/>
        <v>0</v>
      </c>
      <c r="R23" s="18">
        <f t="shared" si="5"/>
        <v>0</v>
      </c>
      <c r="S23" s="18">
        <f t="shared" si="6"/>
        <v>242131.49999999991</v>
      </c>
      <c r="U23" s="17">
        <f t="shared" si="10"/>
        <v>-3.0136989999999999E-3</v>
      </c>
    </row>
    <row r="24" spans="1:21" x14ac:dyDescent="0.25">
      <c r="A24" s="19">
        <f t="shared" si="7"/>
        <v>15</v>
      </c>
      <c r="B24" s="20">
        <v>43398</v>
      </c>
      <c r="C24" s="19" t="s">
        <v>5</v>
      </c>
      <c r="D24" s="19" t="s">
        <v>5</v>
      </c>
      <c r="E24" s="19" t="s">
        <v>5</v>
      </c>
      <c r="F24" s="21">
        <f t="shared" si="0"/>
        <v>242131.49999999991</v>
      </c>
      <c r="G24" s="22">
        <f t="shared" si="1"/>
        <v>0.1</v>
      </c>
      <c r="H24" s="23">
        <f t="shared" si="2"/>
        <v>30</v>
      </c>
      <c r="I24" s="18">
        <f t="shared" si="11"/>
        <v>1990.1189041092186</v>
      </c>
      <c r="J24" s="18">
        <f t="shared" si="3"/>
        <v>1990.12</v>
      </c>
      <c r="K24" s="18">
        <f t="shared" si="13"/>
        <v>1990.12</v>
      </c>
      <c r="L24" s="18">
        <f t="shared" si="14"/>
        <v>59808.38</v>
      </c>
      <c r="M24" s="18">
        <f t="shared" si="15"/>
        <v>61798.5</v>
      </c>
      <c r="N24" s="18">
        <v>0</v>
      </c>
      <c r="O24" s="18"/>
      <c r="P24" s="18">
        <f t="shared" si="12"/>
        <v>0</v>
      </c>
      <c r="Q24" s="18">
        <f t="shared" si="4"/>
        <v>0</v>
      </c>
      <c r="R24" s="18">
        <f t="shared" si="5"/>
        <v>0</v>
      </c>
      <c r="S24" s="18">
        <f t="shared" si="6"/>
        <v>182323.11999999991</v>
      </c>
      <c r="U24" s="17">
        <f t="shared" si="10"/>
        <v>-1.0958910000000001E-3</v>
      </c>
    </row>
    <row r="25" spans="1:21" x14ac:dyDescent="0.25">
      <c r="A25" s="19">
        <f t="shared" si="7"/>
        <v>16</v>
      </c>
      <c r="B25" s="20">
        <v>43429</v>
      </c>
      <c r="C25" s="19" t="s">
        <v>5</v>
      </c>
      <c r="D25" s="19" t="s">
        <v>5</v>
      </c>
      <c r="E25" s="19" t="s">
        <v>5</v>
      </c>
      <c r="F25" s="21">
        <f t="shared" si="0"/>
        <v>182323.11999999991</v>
      </c>
      <c r="G25" s="22">
        <f t="shared" si="1"/>
        <v>0.1</v>
      </c>
      <c r="H25" s="23">
        <f t="shared" si="2"/>
        <v>31</v>
      </c>
      <c r="I25" s="18">
        <f t="shared" si="11"/>
        <v>1548.4966356158484</v>
      </c>
      <c r="J25" s="18">
        <f t="shared" si="3"/>
        <v>1548.5</v>
      </c>
      <c r="K25" s="18">
        <f t="shared" si="13"/>
        <v>1548.5</v>
      </c>
      <c r="L25" s="18">
        <f t="shared" si="14"/>
        <v>60250</v>
      </c>
      <c r="M25" s="18">
        <f t="shared" si="15"/>
        <v>61798.5</v>
      </c>
      <c r="N25" s="18">
        <v>0</v>
      </c>
      <c r="O25" s="18"/>
      <c r="P25" s="18">
        <f t="shared" si="12"/>
        <v>0</v>
      </c>
      <c r="Q25" s="18">
        <f t="shared" si="4"/>
        <v>0</v>
      </c>
      <c r="R25" s="18">
        <f t="shared" si="5"/>
        <v>0</v>
      </c>
      <c r="S25" s="18">
        <f t="shared" si="6"/>
        <v>122073.11999999991</v>
      </c>
      <c r="U25" s="17">
        <f t="shared" si="10"/>
        <v>-3.3643840000000002E-3</v>
      </c>
    </row>
    <row r="26" spans="1:21" x14ac:dyDescent="0.25">
      <c r="A26" s="19">
        <f t="shared" si="7"/>
        <v>17</v>
      </c>
      <c r="B26" s="20">
        <v>43459</v>
      </c>
      <c r="C26" s="19" t="s">
        <v>5</v>
      </c>
      <c r="D26" s="19" t="s">
        <v>5</v>
      </c>
      <c r="E26" s="19" t="s">
        <v>5</v>
      </c>
      <c r="F26" s="21">
        <f t="shared" si="0"/>
        <v>122073.11999999991</v>
      </c>
      <c r="G26" s="22">
        <f t="shared" si="1"/>
        <v>0.1</v>
      </c>
      <c r="H26" s="23">
        <f t="shared" si="2"/>
        <v>30</v>
      </c>
      <c r="I26" s="18">
        <f t="shared" si="11"/>
        <v>1003.3373479447665</v>
      </c>
      <c r="J26" s="18">
        <f t="shared" si="3"/>
        <v>1003.34</v>
      </c>
      <c r="K26" s="18">
        <f t="shared" si="13"/>
        <v>1003.34</v>
      </c>
      <c r="L26" s="18">
        <f t="shared" si="14"/>
        <v>60795.16</v>
      </c>
      <c r="M26" s="18">
        <f t="shared" si="15"/>
        <v>61798.5</v>
      </c>
      <c r="N26" s="18">
        <v>0</v>
      </c>
      <c r="O26" s="18"/>
      <c r="P26" s="18">
        <f t="shared" si="12"/>
        <v>0</v>
      </c>
      <c r="Q26" s="18">
        <f t="shared" si="4"/>
        <v>0</v>
      </c>
      <c r="R26" s="18">
        <f t="shared" si="5"/>
        <v>0</v>
      </c>
      <c r="S26" s="18">
        <f t="shared" si="6"/>
        <v>61277.959999999905</v>
      </c>
      <c r="U26" s="17">
        <f t="shared" si="10"/>
        <v>-2.652055E-3</v>
      </c>
    </row>
    <row r="27" spans="1:21" x14ac:dyDescent="0.25">
      <c r="A27" s="19">
        <f t="shared" si="7"/>
        <v>18</v>
      </c>
      <c r="B27" s="20">
        <v>43490</v>
      </c>
      <c r="C27" s="19" t="s">
        <v>5</v>
      </c>
      <c r="D27" s="19" t="s">
        <v>5</v>
      </c>
      <c r="E27" s="19" t="s">
        <v>5</v>
      </c>
      <c r="F27" s="21">
        <f t="shared" si="0"/>
        <v>61277.959999999905</v>
      </c>
      <c r="G27" s="22">
        <f t="shared" si="1"/>
        <v>0.1</v>
      </c>
      <c r="H27" s="23">
        <f t="shared" si="2"/>
        <v>31</v>
      </c>
      <c r="I27" s="18">
        <f t="shared" si="11"/>
        <v>520.44029589020465</v>
      </c>
      <c r="J27" s="18">
        <f t="shared" si="3"/>
        <v>520.44000000000005</v>
      </c>
      <c r="K27" s="18">
        <f>J27+Q26-R26</f>
        <v>520.44000000000005</v>
      </c>
      <c r="L27" s="18">
        <f>S26</f>
        <v>61277.959999999905</v>
      </c>
      <c r="M27" s="18">
        <f>L27+K27</f>
        <v>61798.399999999907</v>
      </c>
      <c r="N27" s="18">
        <v>0</v>
      </c>
      <c r="O27" s="18"/>
      <c r="P27" s="18">
        <f t="shared" si="12"/>
        <v>0</v>
      </c>
      <c r="Q27" s="18">
        <f t="shared" si="4"/>
        <v>0</v>
      </c>
      <c r="R27" s="18">
        <f t="shared" si="5"/>
        <v>0</v>
      </c>
      <c r="S27" s="18">
        <f t="shared" si="6"/>
        <v>0</v>
      </c>
      <c r="U27" s="17">
        <f t="shared" si="10"/>
        <v>2.9588999999999999E-4</v>
      </c>
    </row>
    <row r="28" spans="1:21" x14ac:dyDescent="0.25">
      <c r="A28" s="14"/>
      <c r="B28" s="14"/>
      <c r="C28" s="14"/>
      <c r="D28" s="14"/>
      <c r="E28" s="14"/>
      <c r="F28" s="14"/>
      <c r="G28" s="14"/>
      <c r="H28" s="14"/>
      <c r="I28" s="15">
        <f>SUM(I3:I27)</f>
        <v>138021.61621095441</v>
      </c>
      <c r="J28" s="15"/>
      <c r="K28" s="15">
        <f>SUM(K3:K27)</f>
        <v>109254.49999999999</v>
      </c>
      <c r="L28" s="15">
        <f>SUM(L3:L27)</f>
        <v>1028767.1199999999</v>
      </c>
      <c r="M28" s="15">
        <f>SUM(M3:M27)</f>
        <v>1138021.6199999999</v>
      </c>
      <c r="N28" s="14"/>
      <c r="O28" s="14"/>
      <c r="P28" s="15">
        <f>SUM(P3:P27)</f>
        <v>0</v>
      </c>
      <c r="Q28" s="14"/>
      <c r="R28" s="14"/>
      <c r="S28" s="14"/>
    </row>
    <row r="31" spans="1:21" x14ac:dyDescent="0.25">
      <c r="M31" s="5"/>
    </row>
  </sheetData>
  <dataValidations count="2">
    <dataValidation type="list" allowBlank="1" showInputMessage="1" showErrorMessage="1" sqref="G1">
      <formula1>"PD,AD"</formula1>
    </dataValidation>
    <dataValidation type="list" allowBlank="1" showInputMessage="1" showErrorMessage="1" sqref="R1">
      <formula1>"DD, PS, FI, ET, NI"</formula1>
    </dataValidation>
  </dataValidation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workbookViewId="0">
      <pane ySplit="2" topLeftCell="A3" activePane="bottomLeft" state="frozen"/>
      <selection pane="bottomLeft" activeCell="C8" sqref="C8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4.28515625" style="1" bestFit="1" customWidth="1"/>
    <col min="4" max="4" width="7" style="1" bestFit="1" customWidth="1"/>
    <col min="5" max="5" width="4.42578125" style="1" bestFit="1" customWidth="1"/>
    <col min="6" max="6" width="13.7109375" style="1" bestFit="1" customWidth="1"/>
    <col min="7" max="7" width="7.140625" style="1" bestFit="1" customWidth="1"/>
    <col min="8" max="8" width="5.140625" style="1" bestFit="1" customWidth="1"/>
    <col min="9" max="9" width="18" style="1" bestFit="1" customWidth="1"/>
    <col min="10" max="10" width="16.140625" style="1" bestFit="1" customWidth="1"/>
    <col min="11" max="11" width="13.28515625" style="1" bestFit="1" customWidth="1"/>
    <col min="12" max="12" width="13.42578125" style="1" bestFit="1" customWidth="1"/>
    <col min="13" max="13" width="13.28515625" style="1" bestFit="1" customWidth="1"/>
    <col min="14" max="14" width="13.5703125" style="1" bestFit="1" customWidth="1"/>
    <col min="15" max="15" width="11" style="1" bestFit="1" customWidth="1"/>
    <col min="16" max="16" width="11" style="1" customWidth="1"/>
    <col min="17" max="17" width="11.140625" style="1" bestFit="1" customWidth="1"/>
    <col min="18" max="18" width="11" style="1" bestFit="1" customWidth="1"/>
    <col min="19" max="19" width="12.5703125" style="1" bestFit="1" customWidth="1"/>
    <col min="20" max="20" width="9.140625" style="1"/>
    <col min="21" max="21" width="10.7109375" style="1" bestFit="1" customWidth="1"/>
    <col min="22" max="23" width="9.140625" style="1"/>
    <col min="24" max="24" width="11" style="1" bestFit="1" customWidth="1"/>
    <col min="25" max="16384" width="9.140625" style="1"/>
  </cols>
  <sheetData>
    <row r="1" spans="1:24" x14ac:dyDescent="0.25">
      <c r="F1" s="1" t="s">
        <v>19</v>
      </c>
      <c r="G1" s="16" t="s">
        <v>24</v>
      </c>
      <c r="I1" s="1" t="s">
        <v>17</v>
      </c>
      <c r="M1" s="3">
        <v>63319.14</v>
      </c>
      <c r="N1" s="5">
        <f>M1-M29</f>
        <v>-6.0000000281434041E-2</v>
      </c>
      <c r="P1" s="3" t="s">
        <v>20</v>
      </c>
      <c r="Q1" s="3">
        <v>10000</v>
      </c>
      <c r="R1" s="16" t="s">
        <v>21</v>
      </c>
      <c r="S1" s="4">
        <f>ROUND(IF(R1="FI",Q1,IF(R1="NI",Q1/5,IF(R1="ET",Q1/48,0))),2)</f>
        <v>0</v>
      </c>
    </row>
    <row r="2" spans="1:24" s="2" customFormat="1" x14ac:dyDescent="0.25">
      <c r="A2" s="6" t="s">
        <v>3</v>
      </c>
      <c r="B2" s="7" t="s">
        <v>0</v>
      </c>
      <c r="C2" s="7" t="s">
        <v>6</v>
      </c>
      <c r="D2" s="7" t="s">
        <v>12</v>
      </c>
      <c r="E2" s="7" t="s">
        <v>7</v>
      </c>
      <c r="F2" s="7" t="s">
        <v>13</v>
      </c>
      <c r="G2" s="7" t="s">
        <v>2</v>
      </c>
      <c r="H2" s="7" t="s">
        <v>1</v>
      </c>
      <c r="I2" s="7" t="s">
        <v>14</v>
      </c>
      <c r="J2" s="7" t="s">
        <v>25</v>
      </c>
      <c r="K2" s="7" t="s">
        <v>15</v>
      </c>
      <c r="L2" s="7" t="s">
        <v>10</v>
      </c>
      <c r="M2" s="7" t="s">
        <v>9</v>
      </c>
      <c r="N2" s="7" t="s">
        <v>8</v>
      </c>
      <c r="O2" s="7" t="s">
        <v>18</v>
      </c>
      <c r="P2" s="7" t="s">
        <v>22</v>
      </c>
      <c r="Q2" s="7" t="s">
        <v>16</v>
      </c>
      <c r="R2" s="7" t="s">
        <v>23</v>
      </c>
      <c r="S2" s="7" t="s">
        <v>4</v>
      </c>
      <c r="U2" s="2" t="s">
        <v>26</v>
      </c>
    </row>
    <row r="3" spans="1:24" x14ac:dyDescent="0.25">
      <c r="A3" s="8">
        <v>0</v>
      </c>
      <c r="B3" s="9">
        <v>42745</v>
      </c>
      <c r="C3" s="8" t="s">
        <v>11</v>
      </c>
      <c r="D3" s="8" t="s">
        <v>11</v>
      </c>
      <c r="E3" s="8" t="s">
        <v>11</v>
      </c>
      <c r="F3" s="10">
        <v>0</v>
      </c>
      <c r="G3" s="11">
        <v>0.1</v>
      </c>
      <c r="H3" s="12">
        <v>0</v>
      </c>
      <c r="I3" s="13">
        <v>0</v>
      </c>
      <c r="J3" s="13"/>
      <c r="K3" s="13">
        <v>0</v>
      </c>
      <c r="L3" s="13">
        <v>0</v>
      </c>
      <c r="M3" s="13">
        <f>IF(E3&lt;&gt;"Y",0,IF(A3=24,(F3+K3),#REF!))</f>
        <v>0</v>
      </c>
      <c r="N3" s="13">
        <v>1100000</v>
      </c>
      <c r="O3" s="13">
        <v>100000</v>
      </c>
      <c r="P3" s="13">
        <v>0</v>
      </c>
      <c r="Q3" s="13">
        <v>0</v>
      </c>
      <c r="R3" s="13">
        <f>IF(C3="Y",Q3,0)</f>
        <v>0</v>
      </c>
      <c r="S3" s="13">
        <f>IF(R1="PS",N3-O3+Q1,N3-O3)</f>
        <v>1000000</v>
      </c>
    </row>
    <row r="4" spans="1:24" x14ac:dyDescent="0.25">
      <c r="A4" s="79">
        <v>1</v>
      </c>
      <c r="B4" s="80">
        <v>42791</v>
      </c>
      <c r="C4" s="79" t="s">
        <v>11</v>
      </c>
      <c r="D4" s="79" t="s">
        <v>11</v>
      </c>
      <c r="E4" s="79" t="s">
        <v>11</v>
      </c>
      <c r="F4" s="81">
        <f t="shared" ref="F4:F9" si="0">S3</f>
        <v>1000000</v>
      </c>
      <c r="G4" s="82">
        <f t="shared" ref="G4:G9" si="1">G3</f>
        <v>0.1</v>
      </c>
      <c r="H4" s="83">
        <f t="shared" ref="H4:H9" si="2">IF($G$1="PD",(360*(YEAR(B4)-YEAR(B3)))+(30*(MONTH(B4)-MONTH(B3)))+(DAY(B4)-DAY(B3)),B4-B3)</f>
        <v>46</v>
      </c>
      <c r="I4" s="84">
        <f>(F4*G3*H4/365)+U3</f>
        <v>12602.739726027397</v>
      </c>
      <c r="J4" s="84">
        <f t="shared" ref="J4:J9" si="3">ROUND(I4,2)</f>
        <v>12602.74</v>
      </c>
      <c r="K4" s="84">
        <f>IF(D4="Y",J4+Q3-R3,0)</f>
        <v>0</v>
      </c>
      <c r="L4" s="84">
        <v>0</v>
      </c>
      <c r="M4" s="84">
        <f>K4+L4</f>
        <v>0</v>
      </c>
      <c r="N4" s="84">
        <v>0</v>
      </c>
      <c r="O4" s="84"/>
      <c r="P4" s="84">
        <f>IF(OR($R$1="NI",$R$1="ET"),$S$1,0)</f>
        <v>0</v>
      </c>
      <c r="Q4" s="84">
        <f t="shared" ref="Q4:Q9" si="4">Q3-R3+J4-K4</f>
        <v>12602.74</v>
      </c>
      <c r="R4" s="84">
        <f t="shared" ref="R4:R9" si="5">IF(C4="Y",Q4,0)</f>
        <v>0</v>
      </c>
      <c r="S4" s="84">
        <f t="shared" ref="S4:S29" si="6">S3-L4+N4+R4-O4</f>
        <v>1000000</v>
      </c>
      <c r="U4" s="17">
        <f>ROUND(I4-J4,9)</f>
        <v>-2.73973E-4</v>
      </c>
    </row>
    <row r="5" spans="1:24" x14ac:dyDescent="0.25">
      <c r="A5" s="79">
        <f t="shared" ref="A5:A29" si="7">A4+1</f>
        <v>2</v>
      </c>
      <c r="B5" s="80">
        <v>42819</v>
      </c>
      <c r="C5" s="79" t="s">
        <v>11</v>
      </c>
      <c r="D5" s="79" t="s">
        <v>11</v>
      </c>
      <c r="E5" s="79" t="s">
        <v>11</v>
      </c>
      <c r="F5" s="81">
        <f t="shared" si="0"/>
        <v>1000000</v>
      </c>
      <c r="G5" s="82">
        <f t="shared" si="1"/>
        <v>0.1</v>
      </c>
      <c r="H5" s="83">
        <f t="shared" si="2"/>
        <v>28</v>
      </c>
      <c r="I5" s="84">
        <f>(F5*G4*H5/365)+U4</f>
        <v>7671.2326027393292</v>
      </c>
      <c r="J5" s="84">
        <f t="shared" si="3"/>
        <v>7671.23</v>
      </c>
      <c r="K5" s="84">
        <f t="shared" ref="K5:K11" si="8">IF(D5="Y",J5+Q4-R4,0)</f>
        <v>0</v>
      </c>
      <c r="L5" s="84">
        <v>0</v>
      </c>
      <c r="M5" s="84">
        <f t="shared" ref="M5:M9" si="9">K5+L5</f>
        <v>0</v>
      </c>
      <c r="N5" s="84">
        <v>0</v>
      </c>
      <c r="O5" s="84"/>
      <c r="P5" s="84">
        <f>IF(OR($R$1="NI",$R$1="ET"),$S$1,0)</f>
        <v>0</v>
      </c>
      <c r="Q5" s="84">
        <f t="shared" si="4"/>
        <v>20273.97</v>
      </c>
      <c r="R5" s="84">
        <f t="shared" si="5"/>
        <v>0</v>
      </c>
      <c r="S5" s="84">
        <f t="shared" si="6"/>
        <v>1000000</v>
      </c>
      <c r="U5" s="17">
        <f t="shared" ref="U5:U29" si="10">ROUND(I5-J5,9)</f>
        <v>2.6027390000000002E-3</v>
      </c>
    </row>
    <row r="6" spans="1:24" x14ac:dyDescent="0.25">
      <c r="A6" s="79">
        <f t="shared" si="7"/>
        <v>3</v>
      </c>
      <c r="B6" s="80">
        <v>42850</v>
      </c>
      <c r="C6" s="79" t="s">
        <v>5</v>
      </c>
      <c r="D6" s="79" t="s">
        <v>11</v>
      </c>
      <c r="E6" s="79" t="s">
        <v>11</v>
      </c>
      <c r="F6" s="81">
        <f t="shared" si="0"/>
        <v>1000000</v>
      </c>
      <c r="G6" s="82">
        <f t="shared" si="1"/>
        <v>0.1</v>
      </c>
      <c r="H6" s="83">
        <f t="shared" si="2"/>
        <v>31</v>
      </c>
      <c r="I6" s="84">
        <f t="shared" ref="I6:I9" si="11">(F6*G5*H6/365)+U5</f>
        <v>8493.153287670506</v>
      </c>
      <c r="J6" s="84">
        <f t="shared" si="3"/>
        <v>8493.15</v>
      </c>
      <c r="K6" s="84">
        <f t="shared" si="8"/>
        <v>0</v>
      </c>
      <c r="L6" s="84">
        <v>0</v>
      </c>
      <c r="M6" s="84">
        <f t="shared" si="9"/>
        <v>0</v>
      </c>
      <c r="N6" s="84">
        <v>0</v>
      </c>
      <c r="O6" s="84"/>
      <c r="P6" s="84">
        <f>IF(OR($R$1="NI",$R$1="ET"),$S$1,0)</f>
        <v>0</v>
      </c>
      <c r="Q6" s="84">
        <f t="shared" si="4"/>
        <v>28767.120000000003</v>
      </c>
      <c r="R6" s="84">
        <f t="shared" si="5"/>
        <v>28767.120000000003</v>
      </c>
      <c r="S6" s="84">
        <f t="shared" si="6"/>
        <v>1028767.12</v>
      </c>
      <c r="U6" s="17">
        <f t="shared" si="10"/>
        <v>3.2876709999999998E-3</v>
      </c>
      <c r="X6" s="4"/>
    </row>
    <row r="7" spans="1:24" x14ac:dyDescent="0.25">
      <c r="A7" s="79">
        <f t="shared" si="7"/>
        <v>4</v>
      </c>
      <c r="B7" s="80">
        <v>42880</v>
      </c>
      <c r="C7" s="79" t="s">
        <v>11</v>
      </c>
      <c r="D7" s="79" t="s">
        <v>11</v>
      </c>
      <c r="E7" s="79" t="s">
        <v>11</v>
      </c>
      <c r="F7" s="81">
        <f t="shared" si="0"/>
        <v>1028767.12</v>
      </c>
      <c r="G7" s="82">
        <f t="shared" si="1"/>
        <v>0.1</v>
      </c>
      <c r="H7" s="83">
        <f t="shared" si="2"/>
        <v>30</v>
      </c>
      <c r="I7" s="84">
        <f t="shared" si="11"/>
        <v>8455.6234520545604</v>
      </c>
      <c r="J7" s="84">
        <f t="shared" si="3"/>
        <v>8455.6200000000008</v>
      </c>
      <c r="K7" s="84">
        <f t="shared" si="8"/>
        <v>0</v>
      </c>
      <c r="L7" s="84">
        <v>0</v>
      </c>
      <c r="M7" s="84">
        <f t="shared" si="9"/>
        <v>0</v>
      </c>
      <c r="N7" s="84">
        <v>0</v>
      </c>
      <c r="O7" s="84"/>
      <c r="P7" s="84">
        <f>IF(OR($R$1="NI",$R$1="ET"),$S$1,0)</f>
        <v>0</v>
      </c>
      <c r="Q7" s="84">
        <f t="shared" si="4"/>
        <v>8455.6200000000008</v>
      </c>
      <c r="R7" s="84">
        <f t="shared" si="5"/>
        <v>0</v>
      </c>
      <c r="S7" s="84">
        <f t="shared" si="6"/>
        <v>1028767.12</v>
      </c>
      <c r="U7" s="17">
        <f t="shared" si="10"/>
        <v>3.4520549999999999E-3</v>
      </c>
      <c r="X7" s="4">
        <f>S6-S9</f>
        <v>-25648.720000000088</v>
      </c>
    </row>
    <row r="8" spans="1:24" x14ac:dyDescent="0.25">
      <c r="A8" s="79">
        <f t="shared" si="7"/>
        <v>5</v>
      </c>
      <c r="B8" s="80">
        <v>42911</v>
      </c>
      <c r="C8" s="79" t="s">
        <v>11</v>
      </c>
      <c r="D8" s="79" t="s">
        <v>11</v>
      </c>
      <c r="E8" s="79" t="s">
        <v>11</v>
      </c>
      <c r="F8" s="81">
        <f t="shared" si="0"/>
        <v>1028767.12</v>
      </c>
      <c r="G8" s="82">
        <f t="shared" si="1"/>
        <v>0.1</v>
      </c>
      <c r="H8" s="83">
        <f t="shared" si="2"/>
        <v>31</v>
      </c>
      <c r="I8" s="84">
        <f t="shared" si="11"/>
        <v>8737.477621918013</v>
      </c>
      <c r="J8" s="84">
        <f t="shared" si="3"/>
        <v>8737.48</v>
      </c>
      <c r="K8" s="84">
        <f t="shared" si="8"/>
        <v>0</v>
      </c>
      <c r="L8" s="84">
        <v>0</v>
      </c>
      <c r="M8" s="84">
        <f t="shared" si="9"/>
        <v>0</v>
      </c>
      <c r="N8" s="84">
        <v>0</v>
      </c>
      <c r="O8" s="84"/>
      <c r="P8" s="84">
        <f>IF(OR($R$1="NI",$R$1="ET"),$S$1,0)</f>
        <v>0</v>
      </c>
      <c r="Q8" s="84">
        <f t="shared" si="4"/>
        <v>17193.099999999999</v>
      </c>
      <c r="R8" s="84">
        <f t="shared" si="5"/>
        <v>0</v>
      </c>
      <c r="S8" s="84">
        <f t="shared" si="6"/>
        <v>1028767.12</v>
      </c>
      <c r="U8" s="17">
        <f t="shared" si="10"/>
        <v>-2.3780820000000001E-3</v>
      </c>
      <c r="X8" s="4">
        <f>S7-S12</f>
        <v>29003.989999999874</v>
      </c>
    </row>
    <row r="9" spans="1:24" x14ac:dyDescent="0.25">
      <c r="A9" s="79">
        <f t="shared" si="7"/>
        <v>6</v>
      </c>
      <c r="B9" s="80">
        <v>42941</v>
      </c>
      <c r="C9" s="79" t="s">
        <v>5</v>
      </c>
      <c r="D9" s="79" t="s">
        <v>11</v>
      </c>
      <c r="E9" s="79" t="s">
        <v>11</v>
      </c>
      <c r="F9" s="81">
        <f t="shared" si="0"/>
        <v>1028767.12</v>
      </c>
      <c r="G9" s="82">
        <f t="shared" si="1"/>
        <v>0.1</v>
      </c>
      <c r="H9" s="83">
        <f t="shared" si="2"/>
        <v>30</v>
      </c>
      <c r="I9" s="84">
        <f t="shared" si="11"/>
        <v>8455.6177863015619</v>
      </c>
      <c r="J9" s="84">
        <f t="shared" si="3"/>
        <v>8455.6200000000008</v>
      </c>
      <c r="K9" s="84">
        <f t="shared" si="8"/>
        <v>0</v>
      </c>
      <c r="L9" s="84">
        <v>0</v>
      </c>
      <c r="M9" s="84">
        <f t="shared" si="9"/>
        <v>0</v>
      </c>
      <c r="N9" s="84">
        <v>0</v>
      </c>
      <c r="O9" s="84"/>
      <c r="P9" s="84">
        <f t="shared" ref="P9" si="12">IF($R$1="ET",$S$1,0)</f>
        <v>0</v>
      </c>
      <c r="Q9" s="84">
        <f t="shared" si="4"/>
        <v>25648.720000000001</v>
      </c>
      <c r="R9" s="84">
        <f t="shared" si="5"/>
        <v>25648.720000000001</v>
      </c>
      <c r="S9" s="84">
        <f t="shared" si="6"/>
        <v>1054415.8400000001</v>
      </c>
      <c r="U9" s="17">
        <f t="shared" si="10"/>
        <v>-2.2136980000000001E-3</v>
      </c>
      <c r="X9" s="5"/>
    </row>
    <row r="10" spans="1:24" x14ac:dyDescent="0.25">
      <c r="A10" s="79">
        <v>7</v>
      </c>
      <c r="B10" s="80">
        <v>42972</v>
      </c>
      <c r="C10" s="79" t="s">
        <v>11</v>
      </c>
      <c r="D10" s="79" t="s">
        <v>11</v>
      </c>
      <c r="E10" s="79" t="s">
        <v>5</v>
      </c>
      <c r="F10" s="81">
        <f t="shared" ref="F10:F12" si="13">S9</f>
        <v>1054415.8400000001</v>
      </c>
      <c r="G10" s="82">
        <f t="shared" ref="G10:G29" si="14">G9</f>
        <v>0.1</v>
      </c>
      <c r="H10" s="83">
        <f t="shared" ref="H10:H12" si="15">IF($G$1="PD",(360*(YEAR(B10)-YEAR(B9)))+(30*(MONTH(B10)-MONTH(B9)))+(DAY(B10)-DAY(B9)),B10-B9)</f>
        <v>31</v>
      </c>
      <c r="I10" s="84">
        <f t="shared" ref="I10:I12" si="16">(F10*G9*H10/365)+U9</f>
        <v>8955.3104000006315</v>
      </c>
      <c r="J10" s="84">
        <f t="shared" ref="J10:J12" si="17">ROUND(I10,2)</f>
        <v>8955.31</v>
      </c>
      <c r="K10" s="84">
        <f t="shared" si="8"/>
        <v>0</v>
      </c>
      <c r="L10" s="84">
        <v>0</v>
      </c>
      <c r="M10" s="84">
        <f t="shared" ref="M10:M11" si="18">K10+L10</f>
        <v>0</v>
      </c>
      <c r="N10" s="84">
        <v>0</v>
      </c>
      <c r="O10" s="84"/>
      <c r="P10" s="84">
        <f t="shared" ref="P10:P29" si="19">IF($R$1="ET",$S$1,0)</f>
        <v>0</v>
      </c>
      <c r="Q10" s="84">
        <f t="shared" ref="Q10:Q12" si="20">Q9-R9+J10-K10</f>
        <v>8955.31</v>
      </c>
      <c r="R10" s="84">
        <f t="shared" ref="R10:R12" si="21">IF(C10="Y",Q10,0)</f>
        <v>0</v>
      </c>
      <c r="S10" s="84">
        <f t="shared" ref="S10:S12" si="22">S9-L10+N10+R10-O10</f>
        <v>1054415.8400000001</v>
      </c>
      <c r="U10" s="17"/>
      <c r="X10" s="5"/>
    </row>
    <row r="11" spans="1:24" x14ac:dyDescent="0.25">
      <c r="A11" s="79">
        <v>8</v>
      </c>
      <c r="B11" s="80">
        <v>43003</v>
      </c>
      <c r="C11" s="79" t="s">
        <v>5</v>
      </c>
      <c r="D11" s="79" t="s">
        <v>5</v>
      </c>
      <c r="E11" s="79" t="s">
        <v>5</v>
      </c>
      <c r="F11" s="81">
        <f t="shared" si="13"/>
        <v>1054415.8400000001</v>
      </c>
      <c r="G11" s="82">
        <f t="shared" si="14"/>
        <v>0.1</v>
      </c>
      <c r="H11" s="83">
        <f t="shared" si="15"/>
        <v>31</v>
      </c>
      <c r="I11" s="84">
        <f t="shared" si="16"/>
        <v>8955.312613698632</v>
      </c>
      <c r="J11" s="84">
        <f t="shared" si="17"/>
        <v>8955.31</v>
      </c>
      <c r="K11" s="84">
        <f t="shared" si="8"/>
        <v>17910.62</v>
      </c>
      <c r="L11" s="84">
        <v>0</v>
      </c>
      <c r="M11" s="84">
        <f t="shared" si="18"/>
        <v>17910.62</v>
      </c>
      <c r="N11" s="84">
        <v>0</v>
      </c>
      <c r="O11" s="84"/>
      <c r="P11" s="84">
        <f t="shared" si="19"/>
        <v>0</v>
      </c>
      <c r="Q11" s="84">
        <f t="shared" si="20"/>
        <v>0</v>
      </c>
      <c r="R11" s="84">
        <f t="shared" si="21"/>
        <v>0</v>
      </c>
      <c r="S11" s="84">
        <f t="shared" si="22"/>
        <v>1054415.8400000001</v>
      </c>
      <c r="U11" s="17"/>
      <c r="X11" s="5"/>
    </row>
    <row r="12" spans="1:24" x14ac:dyDescent="0.25">
      <c r="A12" s="19">
        <v>1</v>
      </c>
      <c r="B12" s="9">
        <v>43033</v>
      </c>
      <c r="C12" s="19" t="s">
        <v>5</v>
      </c>
      <c r="D12" s="19" t="s">
        <v>5</v>
      </c>
      <c r="E12" s="19" t="s">
        <v>5</v>
      </c>
      <c r="F12" s="21">
        <f t="shared" si="13"/>
        <v>1054415.8400000001</v>
      </c>
      <c r="G12" s="22">
        <f t="shared" si="14"/>
        <v>0.1</v>
      </c>
      <c r="H12" s="23">
        <f t="shared" si="15"/>
        <v>30</v>
      </c>
      <c r="I12" s="18">
        <f t="shared" si="16"/>
        <v>8666.4315616438362</v>
      </c>
      <c r="J12" s="18">
        <f t="shared" si="17"/>
        <v>8666.43</v>
      </c>
      <c r="K12" s="18">
        <f t="shared" ref="K12" si="23">IF(M12&gt;(J12+Q11-R11),(J12+Q11-R11),M12)</f>
        <v>8666.43</v>
      </c>
      <c r="L12" s="18">
        <f t="shared" ref="L12" si="24">M12-K12</f>
        <v>54652.71</v>
      </c>
      <c r="M12" s="18">
        <f>M1</f>
        <v>63319.14</v>
      </c>
      <c r="N12" s="18">
        <v>0</v>
      </c>
      <c r="O12" s="18"/>
      <c r="P12" s="18">
        <f t="shared" si="19"/>
        <v>0</v>
      </c>
      <c r="Q12" s="18">
        <f t="shared" si="20"/>
        <v>0</v>
      </c>
      <c r="R12" s="18">
        <f t="shared" si="21"/>
        <v>0</v>
      </c>
      <c r="S12" s="18">
        <f t="shared" si="22"/>
        <v>999763.13000000012</v>
      </c>
      <c r="U12" s="17">
        <f t="shared" si="10"/>
        <v>1.5616440000000001E-3</v>
      </c>
    </row>
    <row r="13" spans="1:24" x14ac:dyDescent="0.25">
      <c r="A13" s="19">
        <f t="shared" si="7"/>
        <v>2</v>
      </c>
      <c r="B13" s="9">
        <v>43064</v>
      </c>
      <c r="C13" s="19" t="s">
        <v>5</v>
      </c>
      <c r="D13" s="19" t="s">
        <v>5</v>
      </c>
      <c r="E13" s="19" t="s">
        <v>5</v>
      </c>
      <c r="F13" s="21">
        <f t="shared" ref="F13:F29" si="25">S12</f>
        <v>999763.13000000012</v>
      </c>
      <c r="G13" s="22">
        <f t="shared" si="14"/>
        <v>0.1</v>
      </c>
      <c r="H13" s="23">
        <f t="shared" ref="H13:H29" si="26">IF($G$1="PD",(360*(YEAR(B13)-YEAR(B12)))+(30*(MONTH(B13)-MONTH(B12)))+(DAY(B13)-DAY(B12)),B13-B12)</f>
        <v>31</v>
      </c>
      <c r="I13" s="18">
        <f t="shared" ref="I13:I29" si="27">(F13*G12*H13/365)+U12</f>
        <v>8491.1404739727677</v>
      </c>
      <c r="J13" s="18">
        <f t="shared" ref="J13:J29" si="28">ROUND(I13,2)</f>
        <v>8491.14</v>
      </c>
      <c r="K13" s="18">
        <f t="shared" ref="K13:K28" si="29">IF(M13&gt;(J13+Q12-R12),(J13+Q12-R12),M13)</f>
        <v>8491.14</v>
      </c>
      <c r="L13" s="18">
        <f t="shared" ref="L13:L28" si="30">M13-K13</f>
        <v>54828</v>
      </c>
      <c r="M13" s="18">
        <f>M12</f>
        <v>63319.14</v>
      </c>
      <c r="N13" s="18">
        <v>0</v>
      </c>
      <c r="O13" s="18"/>
      <c r="P13" s="18">
        <f t="shared" si="19"/>
        <v>0</v>
      </c>
      <c r="Q13" s="18">
        <f t="shared" ref="Q13:Q29" si="31">Q12-R12+J13-K13</f>
        <v>0</v>
      </c>
      <c r="R13" s="18">
        <f t="shared" ref="R13:R29" si="32">IF(C13="Y",Q13,0)</f>
        <v>0</v>
      </c>
      <c r="S13" s="18">
        <f t="shared" si="6"/>
        <v>944935.13000000012</v>
      </c>
      <c r="U13" s="17">
        <f t="shared" si="10"/>
        <v>4.7397299999999998E-4</v>
      </c>
    </row>
    <row r="14" spans="1:24" x14ac:dyDescent="0.25">
      <c r="A14" s="19">
        <f t="shared" si="7"/>
        <v>3</v>
      </c>
      <c r="B14" s="9">
        <v>43094</v>
      </c>
      <c r="C14" s="19" t="s">
        <v>5</v>
      </c>
      <c r="D14" s="19" t="s">
        <v>5</v>
      </c>
      <c r="E14" s="19" t="s">
        <v>5</v>
      </c>
      <c r="F14" s="21">
        <f t="shared" si="25"/>
        <v>944935.13000000012</v>
      </c>
      <c r="G14" s="22">
        <f t="shared" si="14"/>
        <v>0.1</v>
      </c>
      <c r="H14" s="23">
        <f t="shared" si="26"/>
        <v>30</v>
      </c>
      <c r="I14" s="18">
        <f t="shared" si="27"/>
        <v>7766.5905835620433</v>
      </c>
      <c r="J14" s="18">
        <f t="shared" si="28"/>
        <v>7766.59</v>
      </c>
      <c r="K14" s="18">
        <f t="shared" si="29"/>
        <v>7766.59</v>
      </c>
      <c r="L14" s="18">
        <f t="shared" si="30"/>
        <v>55552.55</v>
      </c>
      <c r="M14" s="18">
        <f t="shared" ref="M14:M28" si="33">M13</f>
        <v>63319.14</v>
      </c>
      <c r="N14" s="18">
        <v>0</v>
      </c>
      <c r="O14" s="18"/>
      <c r="P14" s="18">
        <f t="shared" si="19"/>
        <v>0</v>
      </c>
      <c r="Q14" s="18">
        <f t="shared" si="31"/>
        <v>0</v>
      </c>
      <c r="R14" s="18">
        <f t="shared" si="32"/>
        <v>0</v>
      </c>
      <c r="S14" s="18">
        <f t="shared" si="6"/>
        <v>889382.58000000007</v>
      </c>
      <c r="U14" s="17">
        <f t="shared" si="10"/>
        <v>5.8356200000000003E-4</v>
      </c>
    </row>
    <row r="15" spans="1:24" x14ac:dyDescent="0.25">
      <c r="A15" s="19">
        <f t="shared" si="7"/>
        <v>4</v>
      </c>
      <c r="B15" s="9">
        <v>43125</v>
      </c>
      <c r="C15" s="19" t="s">
        <v>5</v>
      </c>
      <c r="D15" s="19" t="s">
        <v>5</v>
      </c>
      <c r="E15" s="19" t="s">
        <v>5</v>
      </c>
      <c r="F15" s="21">
        <f t="shared" si="25"/>
        <v>889382.58000000007</v>
      </c>
      <c r="G15" s="22">
        <f t="shared" si="14"/>
        <v>0.1</v>
      </c>
      <c r="H15" s="23">
        <f t="shared" si="26"/>
        <v>31</v>
      </c>
      <c r="I15" s="18">
        <f t="shared" si="27"/>
        <v>7553.6608520551526</v>
      </c>
      <c r="J15" s="18">
        <f t="shared" si="28"/>
        <v>7553.66</v>
      </c>
      <c r="K15" s="18">
        <f t="shared" si="29"/>
        <v>7553.66</v>
      </c>
      <c r="L15" s="18">
        <f t="shared" si="30"/>
        <v>55765.479999999996</v>
      </c>
      <c r="M15" s="18">
        <f t="shared" si="33"/>
        <v>63319.14</v>
      </c>
      <c r="N15" s="18">
        <v>0</v>
      </c>
      <c r="O15" s="18"/>
      <c r="P15" s="18">
        <f t="shared" si="19"/>
        <v>0</v>
      </c>
      <c r="Q15" s="18">
        <f t="shared" si="31"/>
        <v>0</v>
      </c>
      <c r="R15" s="18">
        <f t="shared" si="32"/>
        <v>0</v>
      </c>
      <c r="S15" s="18">
        <f t="shared" si="6"/>
        <v>833617.10000000009</v>
      </c>
      <c r="U15" s="17">
        <f t="shared" si="10"/>
        <v>8.52055E-4</v>
      </c>
    </row>
    <row r="16" spans="1:24" x14ac:dyDescent="0.25">
      <c r="A16" s="19">
        <f t="shared" si="7"/>
        <v>5</v>
      </c>
      <c r="B16" s="9">
        <v>43156</v>
      </c>
      <c r="C16" s="19" t="s">
        <v>5</v>
      </c>
      <c r="D16" s="19" t="s">
        <v>5</v>
      </c>
      <c r="E16" s="19" t="s">
        <v>5</v>
      </c>
      <c r="F16" s="21">
        <f t="shared" si="25"/>
        <v>833617.10000000009</v>
      </c>
      <c r="G16" s="22">
        <f t="shared" si="14"/>
        <v>0.1</v>
      </c>
      <c r="H16" s="23">
        <f t="shared" si="26"/>
        <v>31</v>
      </c>
      <c r="I16" s="18">
        <f t="shared" si="27"/>
        <v>7080.0364958906184</v>
      </c>
      <c r="J16" s="18">
        <f t="shared" si="28"/>
        <v>7080.04</v>
      </c>
      <c r="K16" s="18">
        <f t="shared" si="29"/>
        <v>7080.04</v>
      </c>
      <c r="L16" s="18">
        <f t="shared" si="30"/>
        <v>56239.1</v>
      </c>
      <c r="M16" s="18">
        <f t="shared" si="33"/>
        <v>63319.14</v>
      </c>
      <c r="N16" s="18">
        <v>0</v>
      </c>
      <c r="O16" s="18"/>
      <c r="P16" s="18">
        <f t="shared" si="19"/>
        <v>0</v>
      </c>
      <c r="Q16" s="18">
        <f t="shared" si="31"/>
        <v>0</v>
      </c>
      <c r="R16" s="18">
        <f t="shared" si="32"/>
        <v>0</v>
      </c>
      <c r="S16" s="18">
        <f t="shared" si="6"/>
        <v>777378.00000000012</v>
      </c>
      <c r="U16" s="17">
        <f t="shared" si="10"/>
        <v>-3.504109E-3</v>
      </c>
    </row>
    <row r="17" spans="1:21" x14ac:dyDescent="0.25">
      <c r="A17" s="19">
        <f t="shared" si="7"/>
        <v>6</v>
      </c>
      <c r="B17" s="9">
        <v>43184</v>
      </c>
      <c r="C17" s="19" t="s">
        <v>5</v>
      </c>
      <c r="D17" s="19" t="s">
        <v>5</v>
      </c>
      <c r="E17" s="19" t="s">
        <v>5</v>
      </c>
      <c r="F17" s="21">
        <f t="shared" si="25"/>
        <v>777378.00000000012</v>
      </c>
      <c r="G17" s="22">
        <f t="shared" si="14"/>
        <v>0.1</v>
      </c>
      <c r="H17" s="23">
        <f t="shared" si="26"/>
        <v>28</v>
      </c>
      <c r="I17" s="18">
        <f t="shared" si="27"/>
        <v>5963.4441671238783</v>
      </c>
      <c r="J17" s="18">
        <f t="shared" si="28"/>
        <v>5963.44</v>
      </c>
      <c r="K17" s="18">
        <f t="shared" si="29"/>
        <v>5963.44</v>
      </c>
      <c r="L17" s="18">
        <f t="shared" si="30"/>
        <v>57355.7</v>
      </c>
      <c r="M17" s="18">
        <f t="shared" si="33"/>
        <v>63319.14</v>
      </c>
      <c r="N17" s="18">
        <v>0</v>
      </c>
      <c r="O17" s="18"/>
      <c r="P17" s="18">
        <f t="shared" si="19"/>
        <v>0</v>
      </c>
      <c r="Q17" s="18">
        <f t="shared" si="31"/>
        <v>0</v>
      </c>
      <c r="R17" s="18">
        <f t="shared" si="32"/>
        <v>0</v>
      </c>
      <c r="S17" s="18">
        <f t="shared" si="6"/>
        <v>720022.30000000016</v>
      </c>
      <c r="U17" s="17">
        <f t="shared" si="10"/>
        <v>4.1671240000000003E-3</v>
      </c>
    </row>
    <row r="18" spans="1:21" x14ac:dyDescent="0.25">
      <c r="A18" s="19">
        <f t="shared" si="7"/>
        <v>7</v>
      </c>
      <c r="B18" s="9">
        <v>43215</v>
      </c>
      <c r="C18" s="19" t="s">
        <v>5</v>
      </c>
      <c r="D18" s="19" t="s">
        <v>5</v>
      </c>
      <c r="E18" s="19" t="s">
        <v>5</v>
      </c>
      <c r="F18" s="21">
        <f t="shared" si="25"/>
        <v>720022.30000000016</v>
      </c>
      <c r="G18" s="22">
        <f t="shared" si="14"/>
        <v>0.1</v>
      </c>
      <c r="H18" s="23">
        <f t="shared" si="26"/>
        <v>31</v>
      </c>
      <c r="I18" s="18">
        <f t="shared" si="27"/>
        <v>6115.2620575349611</v>
      </c>
      <c r="J18" s="18">
        <f t="shared" si="28"/>
        <v>6115.26</v>
      </c>
      <c r="K18" s="18">
        <f t="shared" si="29"/>
        <v>6115.26</v>
      </c>
      <c r="L18" s="18">
        <f t="shared" si="30"/>
        <v>57203.88</v>
      </c>
      <c r="M18" s="18">
        <f t="shared" si="33"/>
        <v>63319.14</v>
      </c>
      <c r="N18" s="18">
        <v>0</v>
      </c>
      <c r="O18" s="18"/>
      <c r="P18" s="18">
        <f t="shared" si="19"/>
        <v>0</v>
      </c>
      <c r="Q18" s="18">
        <f t="shared" si="31"/>
        <v>0</v>
      </c>
      <c r="R18" s="18">
        <f t="shared" si="32"/>
        <v>0</v>
      </c>
      <c r="S18" s="18">
        <f t="shared" si="6"/>
        <v>662818.42000000016</v>
      </c>
      <c r="U18" s="17">
        <f t="shared" si="10"/>
        <v>2.0575350000000001E-3</v>
      </c>
    </row>
    <row r="19" spans="1:21" x14ac:dyDescent="0.25">
      <c r="A19" s="19">
        <f t="shared" si="7"/>
        <v>8</v>
      </c>
      <c r="B19" s="9">
        <v>43245</v>
      </c>
      <c r="C19" s="19" t="s">
        <v>5</v>
      </c>
      <c r="D19" s="19" t="s">
        <v>5</v>
      </c>
      <c r="E19" s="19" t="s">
        <v>5</v>
      </c>
      <c r="F19" s="21">
        <f t="shared" si="25"/>
        <v>662818.42000000016</v>
      </c>
      <c r="G19" s="22">
        <f t="shared" si="14"/>
        <v>0.1</v>
      </c>
      <c r="H19" s="23">
        <f t="shared" si="26"/>
        <v>30</v>
      </c>
      <c r="I19" s="18">
        <f t="shared" si="27"/>
        <v>5447.8246876719877</v>
      </c>
      <c r="J19" s="18">
        <f t="shared" si="28"/>
        <v>5447.82</v>
      </c>
      <c r="K19" s="18">
        <f t="shared" si="29"/>
        <v>5447.82</v>
      </c>
      <c r="L19" s="18">
        <f t="shared" si="30"/>
        <v>57871.32</v>
      </c>
      <c r="M19" s="18">
        <f t="shared" si="33"/>
        <v>63319.14</v>
      </c>
      <c r="N19" s="18">
        <v>0</v>
      </c>
      <c r="O19" s="18"/>
      <c r="P19" s="18">
        <f t="shared" si="19"/>
        <v>0</v>
      </c>
      <c r="Q19" s="18">
        <f t="shared" si="31"/>
        <v>0</v>
      </c>
      <c r="R19" s="18">
        <f t="shared" si="32"/>
        <v>0</v>
      </c>
      <c r="S19" s="18">
        <f t="shared" si="6"/>
        <v>604947.10000000021</v>
      </c>
      <c r="U19" s="17">
        <f t="shared" si="10"/>
        <v>4.6876720000000004E-3</v>
      </c>
    </row>
    <row r="20" spans="1:21" x14ac:dyDescent="0.25">
      <c r="A20" s="19">
        <f t="shared" si="7"/>
        <v>9</v>
      </c>
      <c r="B20" s="9">
        <v>43276</v>
      </c>
      <c r="C20" s="19" t="s">
        <v>5</v>
      </c>
      <c r="D20" s="19" t="s">
        <v>5</v>
      </c>
      <c r="E20" s="19" t="s">
        <v>5</v>
      </c>
      <c r="F20" s="21">
        <f t="shared" si="25"/>
        <v>604947.10000000021</v>
      </c>
      <c r="G20" s="22">
        <f t="shared" si="14"/>
        <v>0.1</v>
      </c>
      <c r="H20" s="23">
        <f t="shared" si="26"/>
        <v>31</v>
      </c>
      <c r="I20" s="18">
        <f t="shared" si="27"/>
        <v>5137.9115643843306</v>
      </c>
      <c r="J20" s="18">
        <f t="shared" si="28"/>
        <v>5137.91</v>
      </c>
      <c r="K20" s="18">
        <f t="shared" si="29"/>
        <v>5137.91</v>
      </c>
      <c r="L20" s="18">
        <f t="shared" si="30"/>
        <v>58181.229999999996</v>
      </c>
      <c r="M20" s="18">
        <f t="shared" si="33"/>
        <v>63319.14</v>
      </c>
      <c r="N20" s="18">
        <v>0</v>
      </c>
      <c r="O20" s="18"/>
      <c r="P20" s="18">
        <f t="shared" si="19"/>
        <v>0</v>
      </c>
      <c r="Q20" s="18">
        <f t="shared" si="31"/>
        <v>0</v>
      </c>
      <c r="R20" s="18">
        <f t="shared" si="32"/>
        <v>0</v>
      </c>
      <c r="S20" s="18">
        <f t="shared" si="6"/>
        <v>546765.87000000023</v>
      </c>
      <c r="U20" s="17">
        <f t="shared" si="10"/>
        <v>1.564384E-3</v>
      </c>
    </row>
    <row r="21" spans="1:21" x14ac:dyDescent="0.25">
      <c r="A21" s="19">
        <f t="shared" si="7"/>
        <v>10</v>
      </c>
      <c r="B21" s="9">
        <v>43306</v>
      </c>
      <c r="C21" s="19" t="s">
        <v>5</v>
      </c>
      <c r="D21" s="19" t="s">
        <v>5</v>
      </c>
      <c r="E21" s="19" t="s">
        <v>5</v>
      </c>
      <c r="F21" s="21">
        <f t="shared" si="25"/>
        <v>546765.87000000023</v>
      </c>
      <c r="G21" s="22">
        <f t="shared" si="14"/>
        <v>0.1</v>
      </c>
      <c r="H21" s="23">
        <f t="shared" si="26"/>
        <v>30</v>
      </c>
      <c r="I21" s="18">
        <f t="shared" si="27"/>
        <v>4493.9676191785229</v>
      </c>
      <c r="J21" s="18">
        <f t="shared" si="28"/>
        <v>4493.97</v>
      </c>
      <c r="K21" s="18">
        <f t="shared" si="29"/>
        <v>4493.97</v>
      </c>
      <c r="L21" s="18">
        <f t="shared" si="30"/>
        <v>58825.17</v>
      </c>
      <c r="M21" s="18">
        <f t="shared" si="33"/>
        <v>63319.14</v>
      </c>
      <c r="N21" s="18">
        <v>0</v>
      </c>
      <c r="O21" s="18"/>
      <c r="P21" s="18">
        <f t="shared" si="19"/>
        <v>0</v>
      </c>
      <c r="Q21" s="18">
        <f t="shared" si="31"/>
        <v>0</v>
      </c>
      <c r="R21" s="18">
        <f t="shared" si="32"/>
        <v>0</v>
      </c>
      <c r="S21" s="18">
        <f t="shared" si="6"/>
        <v>487940.70000000024</v>
      </c>
      <c r="U21" s="17">
        <f t="shared" si="10"/>
        <v>-2.380821E-3</v>
      </c>
    </row>
    <row r="22" spans="1:21" x14ac:dyDescent="0.25">
      <c r="A22" s="19">
        <f t="shared" si="7"/>
        <v>11</v>
      </c>
      <c r="B22" s="9">
        <v>43337</v>
      </c>
      <c r="C22" s="19" t="s">
        <v>5</v>
      </c>
      <c r="D22" s="19" t="s">
        <v>5</v>
      </c>
      <c r="E22" s="19" t="s">
        <v>5</v>
      </c>
      <c r="F22" s="21">
        <f t="shared" si="25"/>
        <v>487940.70000000024</v>
      </c>
      <c r="G22" s="22">
        <f t="shared" si="14"/>
        <v>0.1</v>
      </c>
      <c r="H22" s="23">
        <f t="shared" si="26"/>
        <v>31</v>
      </c>
      <c r="I22" s="18">
        <f t="shared" si="27"/>
        <v>4144.1515095899613</v>
      </c>
      <c r="J22" s="18">
        <f t="shared" si="28"/>
        <v>4144.1499999999996</v>
      </c>
      <c r="K22" s="18">
        <f t="shared" si="29"/>
        <v>4144.1499999999996</v>
      </c>
      <c r="L22" s="18">
        <f t="shared" si="30"/>
        <v>59174.99</v>
      </c>
      <c r="M22" s="18">
        <f t="shared" si="33"/>
        <v>63319.14</v>
      </c>
      <c r="N22" s="18">
        <v>0</v>
      </c>
      <c r="O22" s="18"/>
      <c r="P22" s="18">
        <f t="shared" si="19"/>
        <v>0</v>
      </c>
      <c r="Q22" s="18">
        <f t="shared" si="31"/>
        <v>0</v>
      </c>
      <c r="R22" s="18">
        <f t="shared" si="32"/>
        <v>0</v>
      </c>
      <c r="S22" s="18">
        <f t="shared" si="6"/>
        <v>428765.71000000025</v>
      </c>
      <c r="U22" s="17">
        <f t="shared" si="10"/>
        <v>1.5095900000000001E-3</v>
      </c>
    </row>
    <row r="23" spans="1:21" x14ac:dyDescent="0.25">
      <c r="A23" s="19">
        <f t="shared" si="7"/>
        <v>12</v>
      </c>
      <c r="B23" s="9">
        <v>43368</v>
      </c>
      <c r="C23" s="19" t="s">
        <v>5</v>
      </c>
      <c r="D23" s="19" t="s">
        <v>5</v>
      </c>
      <c r="E23" s="19" t="s">
        <v>5</v>
      </c>
      <c r="F23" s="21">
        <f t="shared" si="25"/>
        <v>428765.71000000025</v>
      </c>
      <c r="G23" s="22">
        <f t="shared" si="14"/>
        <v>0.1</v>
      </c>
      <c r="H23" s="23">
        <f t="shared" si="26"/>
        <v>31</v>
      </c>
      <c r="I23" s="18">
        <f t="shared" si="27"/>
        <v>3641.5732931516459</v>
      </c>
      <c r="J23" s="18">
        <f t="shared" si="28"/>
        <v>3641.57</v>
      </c>
      <c r="K23" s="18">
        <f t="shared" si="29"/>
        <v>3641.57</v>
      </c>
      <c r="L23" s="18">
        <f t="shared" si="30"/>
        <v>59677.57</v>
      </c>
      <c r="M23" s="18">
        <f t="shared" si="33"/>
        <v>63319.14</v>
      </c>
      <c r="N23" s="18">
        <v>0</v>
      </c>
      <c r="O23" s="18"/>
      <c r="P23" s="18">
        <f t="shared" si="19"/>
        <v>0</v>
      </c>
      <c r="Q23" s="18">
        <f t="shared" si="31"/>
        <v>0</v>
      </c>
      <c r="R23" s="18">
        <f t="shared" si="32"/>
        <v>0</v>
      </c>
      <c r="S23" s="18">
        <f t="shared" si="6"/>
        <v>369088.14000000025</v>
      </c>
      <c r="U23" s="17">
        <f t="shared" si="10"/>
        <v>3.2931520000000001E-3</v>
      </c>
    </row>
    <row r="24" spans="1:21" x14ac:dyDescent="0.25">
      <c r="A24" s="19">
        <f t="shared" si="7"/>
        <v>13</v>
      </c>
      <c r="B24" s="9">
        <v>43398</v>
      </c>
      <c r="C24" s="19" t="s">
        <v>5</v>
      </c>
      <c r="D24" s="19" t="s">
        <v>5</v>
      </c>
      <c r="E24" s="19" t="s">
        <v>5</v>
      </c>
      <c r="F24" s="21">
        <f t="shared" si="25"/>
        <v>369088.14000000025</v>
      </c>
      <c r="G24" s="22">
        <f t="shared" si="14"/>
        <v>0.1</v>
      </c>
      <c r="H24" s="23">
        <f t="shared" si="26"/>
        <v>30</v>
      </c>
      <c r="I24" s="18">
        <f t="shared" si="27"/>
        <v>3033.604443836934</v>
      </c>
      <c r="J24" s="18">
        <f t="shared" si="28"/>
        <v>3033.6</v>
      </c>
      <c r="K24" s="18">
        <f t="shared" si="29"/>
        <v>3033.6</v>
      </c>
      <c r="L24" s="18">
        <f t="shared" si="30"/>
        <v>60285.54</v>
      </c>
      <c r="M24" s="18">
        <f t="shared" si="33"/>
        <v>63319.14</v>
      </c>
      <c r="N24" s="18">
        <v>0</v>
      </c>
      <c r="O24" s="18"/>
      <c r="P24" s="18">
        <f t="shared" si="19"/>
        <v>0</v>
      </c>
      <c r="Q24" s="18">
        <f t="shared" si="31"/>
        <v>0</v>
      </c>
      <c r="R24" s="18">
        <f t="shared" si="32"/>
        <v>0</v>
      </c>
      <c r="S24" s="18">
        <f t="shared" si="6"/>
        <v>308802.60000000027</v>
      </c>
      <c r="U24" s="17">
        <f t="shared" si="10"/>
        <v>4.443837E-3</v>
      </c>
    </row>
    <row r="25" spans="1:21" x14ac:dyDescent="0.25">
      <c r="A25" s="19">
        <f t="shared" si="7"/>
        <v>14</v>
      </c>
      <c r="B25" s="9">
        <v>43429</v>
      </c>
      <c r="C25" s="19" t="s">
        <v>5</v>
      </c>
      <c r="D25" s="19" t="s">
        <v>5</v>
      </c>
      <c r="E25" s="19" t="s">
        <v>5</v>
      </c>
      <c r="F25" s="21">
        <f t="shared" si="25"/>
        <v>308802.60000000027</v>
      </c>
      <c r="G25" s="22">
        <f t="shared" si="14"/>
        <v>0.1</v>
      </c>
      <c r="H25" s="23">
        <f t="shared" si="26"/>
        <v>31</v>
      </c>
      <c r="I25" s="18">
        <f t="shared" si="27"/>
        <v>2622.7114575356327</v>
      </c>
      <c r="J25" s="18">
        <f t="shared" si="28"/>
        <v>2622.71</v>
      </c>
      <c r="K25" s="18">
        <f t="shared" si="29"/>
        <v>2622.71</v>
      </c>
      <c r="L25" s="18">
        <f t="shared" si="30"/>
        <v>60696.43</v>
      </c>
      <c r="M25" s="18">
        <f t="shared" si="33"/>
        <v>63319.14</v>
      </c>
      <c r="N25" s="18">
        <v>0</v>
      </c>
      <c r="O25" s="18"/>
      <c r="P25" s="18">
        <f t="shared" si="19"/>
        <v>0</v>
      </c>
      <c r="Q25" s="18">
        <f t="shared" si="31"/>
        <v>0</v>
      </c>
      <c r="R25" s="18">
        <f t="shared" si="32"/>
        <v>0</v>
      </c>
      <c r="S25" s="18">
        <f t="shared" si="6"/>
        <v>248106.17000000027</v>
      </c>
      <c r="U25" s="17">
        <f t="shared" si="10"/>
        <v>1.4575359999999999E-3</v>
      </c>
    </row>
    <row r="26" spans="1:21" x14ac:dyDescent="0.25">
      <c r="A26" s="19">
        <f t="shared" si="7"/>
        <v>15</v>
      </c>
      <c r="B26" s="9">
        <v>43459</v>
      </c>
      <c r="C26" s="19" t="s">
        <v>5</v>
      </c>
      <c r="D26" s="19" t="s">
        <v>5</v>
      </c>
      <c r="E26" s="19" t="s">
        <v>5</v>
      </c>
      <c r="F26" s="21">
        <f t="shared" si="25"/>
        <v>248106.17000000027</v>
      </c>
      <c r="G26" s="22">
        <f t="shared" si="14"/>
        <v>0.1</v>
      </c>
      <c r="H26" s="23">
        <f t="shared" si="26"/>
        <v>30</v>
      </c>
      <c r="I26" s="18">
        <f t="shared" si="27"/>
        <v>2039.2302520565504</v>
      </c>
      <c r="J26" s="18">
        <f t="shared" si="28"/>
        <v>2039.23</v>
      </c>
      <c r="K26" s="18">
        <f t="shared" si="29"/>
        <v>2039.23</v>
      </c>
      <c r="L26" s="18">
        <f t="shared" si="30"/>
        <v>61279.909999999996</v>
      </c>
      <c r="M26" s="18">
        <f t="shared" si="33"/>
        <v>63319.14</v>
      </c>
      <c r="N26" s="18">
        <v>0</v>
      </c>
      <c r="O26" s="18"/>
      <c r="P26" s="18">
        <f t="shared" si="19"/>
        <v>0</v>
      </c>
      <c r="Q26" s="18">
        <f t="shared" si="31"/>
        <v>0</v>
      </c>
      <c r="R26" s="18">
        <f t="shared" si="32"/>
        <v>0</v>
      </c>
      <c r="S26" s="18">
        <f t="shared" si="6"/>
        <v>186826.26000000027</v>
      </c>
      <c r="U26" s="17">
        <f t="shared" si="10"/>
        <v>2.5205699999999998E-4</v>
      </c>
    </row>
    <row r="27" spans="1:21" x14ac:dyDescent="0.25">
      <c r="A27" s="19">
        <f t="shared" si="7"/>
        <v>16</v>
      </c>
      <c r="B27" s="9">
        <v>43490</v>
      </c>
      <c r="C27" s="19" t="s">
        <v>5</v>
      </c>
      <c r="D27" s="19" t="s">
        <v>5</v>
      </c>
      <c r="E27" s="19" t="s">
        <v>5</v>
      </c>
      <c r="F27" s="21">
        <f t="shared" si="25"/>
        <v>186826.26000000027</v>
      </c>
      <c r="G27" s="22">
        <f t="shared" si="14"/>
        <v>0.1</v>
      </c>
      <c r="H27" s="23">
        <f t="shared" si="26"/>
        <v>31</v>
      </c>
      <c r="I27" s="18">
        <f t="shared" si="27"/>
        <v>1586.7438301391942</v>
      </c>
      <c r="J27" s="18">
        <f t="shared" si="28"/>
        <v>1586.74</v>
      </c>
      <c r="K27" s="18">
        <f t="shared" si="29"/>
        <v>1586.74</v>
      </c>
      <c r="L27" s="18">
        <f t="shared" si="30"/>
        <v>61732.4</v>
      </c>
      <c r="M27" s="18">
        <f t="shared" si="33"/>
        <v>63319.14</v>
      </c>
      <c r="N27" s="18">
        <v>0</v>
      </c>
      <c r="O27" s="18"/>
      <c r="P27" s="18">
        <f t="shared" si="19"/>
        <v>0</v>
      </c>
      <c r="Q27" s="18">
        <f t="shared" si="31"/>
        <v>0</v>
      </c>
      <c r="R27" s="18">
        <f t="shared" si="32"/>
        <v>0</v>
      </c>
      <c r="S27" s="18">
        <f t="shared" si="6"/>
        <v>125093.86000000028</v>
      </c>
      <c r="U27" s="17">
        <f t="shared" si="10"/>
        <v>3.8301390000000002E-3</v>
      </c>
    </row>
    <row r="28" spans="1:21" x14ac:dyDescent="0.25">
      <c r="A28" s="19">
        <f t="shared" si="7"/>
        <v>17</v>
      </c>
      <c r="B28" s="9">
        <v>43521</v>
      </c>
      <c r="C28" s="19" t="s">
        <v>5</v>
      </c>
      <c r="D28" s="19" t="s">
        <v>5</v>
      </c>
      <c r="E28" s="19" t="s">
        <v>5</v>
      </c>
      <c r="F28" s="21">
        <f t="shared" si="25"/>
        <v>125093.86000000028</v>
      </c>
      <c r="G28" s="22">
        <f t="shared" si="14"/>
        <v>0.1</v>
      </c>
      <c r="H28" s="23">
        <f t="shared" si="26"/>
        <v>31</v>
      </c>
      <c r="I28" s="18">
        <f t="shared" si="27"/>
        <v>1062.4448328787282</v>
      </c>
      <c r="J28" s="18">
        <f t="shared" si="28"/>
        <v>1062.44</v>
      </c>
      <c r="K28" s="18">
        <f t="shared" si="29"/>
        <v>1062.44</v>
      </c>
      <c r="L28" s="18">
        <f t="shared" si="30"/>
        <v>62256.7</v>
      </c>
      <c r="M28" s="18">
        <f t="shared" si="33"/>
        <v>63319.14</v>
      </c>
      <c r="N28" s="18">
        <v>0</v>
      </c>
      <c r="O28" s="18"/>
      <c r="P28" s="18">
        <f t="shared" si="19"/>
        <v>0</v>
      </c>
      <c r="Q28" s="18">
        <f t="shared" si="31"/>
        <v>0</v>
      </c>
      <c r="R28" s="18">
        <f t="shared" si="32"/>
        <v>0</v>
      </c>
      <c r="S28" s="18">
        <f t="shared" si="6"/>
        <v>62837.16000000028</v>
      </c>
      <c r="U28" s="17">
        <f t="shared" si="10"/>
        <v>4.832879E-3</v>
      </c>
    </row>
    <row r="29" spans="1:21" x14ac:dyDescent="0.25">
      <c r="A29" s="19">
        <f t="shared" si="7"/>
        <v>18</v>
      </c>
      <c r="B29" s="9">
        <v>43549</v>
      </c>
      <c r="C29" s="19" t="s">
        <v>5</v>
      </c>
      <c r="D29" s="19" t="s">
        <v>5</v>
      </c>
      <c r="E29" s="19" t="s">
        <v>5</v>
      </c>
      <c r="F29" s="21">
        <f t="shared" si="25"/>
        <v>62837.16000000028</v>
      </c>
      <c r="G29" s="22">
        <f t="shared" si="14"/>
        <v>0.1</v>
      </c>
      <c r="H29" s="23">
        <f t="shared" si="26"/>
        <v>28</v>
      </c>
      <c r="I29" s="18">
        <f t="shared" si="27"/>
        <v>482.04332055023502</v>
      </c>
      <c r="J29" s="18">
        <f t="shared" si="28"/>
        <v>482.04</v>
      </c>
      <c r="K29" s="18">
        <f>J29+Q28-R28</f>
        <v>482.04</v>
      </c>
      <c r="L29" s="18">
        <f>S28</f>
        <v>62837.16000000028</v>
      </c>
      <c r="M29" s="18">
        <f>L29+K29</f>
        <v>63319.200000000281</v>
      </c>
      <c r="N29" s="18">
        <v>0</v>
      </c>
      <c r="O29" s="18"/>
      <c r="P29" s="18">
        <f t="shared" si="19"/>
        <v>0</v>
      </c>
      <c r="Q29" s="18">
        <f t="shared" si="31"/>
        <v>0</v>
      </c>
      <c r="R29" s="18">
        <f t="shared" si="32"/>
        <v>0</v>
      </c>
      <c r="S29" s="18">
        <f t="shared" si="6"/>
        <v>0</v>
      </c>
      <c r="U29" s="17">
        <f t="shared" si="10"/>
        <v>3.3205499999999998E-3</v>
      </c>
    </row>
    <row r="30" spans="1:21" x14ac:dyDescent="0.25">
      <c r="A30" s="14"/>
      <c r="B30" s="14"/>
      <c r="C30" s="14"/>
      <c r="D30" s="14"/>
      <c r="E30" s="14"/>
      <c r="F30" s="14"/>
      <c r="G30" s="14"/>
      <c r="H30" s="14"/>
      <c r="I30" s="15">
        <f>SUM(I3:I29)</f>
        <v>157655.24049316763</v>
      </c>
      <c r="J30" s="15"/>
      <c r="K30" s="15">
        <f>SUM(K3:K29)</f>
        <v>103239.36000000002</v>
      </c>
      <c r="L30" s="15">
        <f>SUM(L3:L29)</f>
        <v>1054415.8400000003</v>
      </c>
      <c r="M30" s="15">
        <f>SUM(M3:M29)</f>
        <v>1157655.2000000002</v>
      </c>
      <c r="N30" s="14"/>
      <c r="O30" s="14"/>
      <c r="P30" s="15">
        <f>SUM(P3:P29)</f>
        <v>0</v>
      </c>
      <c r="Q30" s="14"/>
      <c r="R30" s="14"/>
      <c r="S30" s="14"/>
    </row>
    <row r="33" spans="13:13" x14ac:dyDescent="0.25">
      <c r="M33" s="5"/>
    </row>
  </sheetData>
  <dataValidations disablePrompts="1" count="2">
    <dataValidation type="list" allowBlank="1" showInputMessage="1" showErrorMessage="1" sqref="R1">
      <formula1>"DD, PS, FI, ET, NI"</formula1>
    </dataValidation>
    <dataValidation type="list" allowBlank="1" showInputMessage="1" showErrorMessage="1" sqref="G1">
      <formula1>"PD,AD"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pane ySplit="2" topLeftCell="A3" activePane="bottomLeft" state="frozen"/>
      <selection pane="bottomLeft" activeCell="M1" sqref="M1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4.28515625" style="1" bestFit="1" customWidth="1"/>
    <col min="4" max="4" width="7" style="1" bestFit="1" customWidth="1"/>
    <col min="5" max="5" width="4.42578125" style="1" bestFit="1" customWidth="1"/>
    <col min="6" max="6" width="13.7109375" style="1" bestFit="1" customWidth="1"/>
    <col min="7" max="7" width="7.140625" style="1" bestFit="1" customWidth="1"/>
    <col min="8" max="8" width="5.140625" style="1" bestFit="1" customWidth="1"/>
    <col min="9" max="9" width="18" style="1" bestFit="1" customWidth="1"/>
    <col min="10" max="10" width="16.140625" style="1" bestFit="1" customWidth="1"/>
    <col min="11" max="11" width="13.28515625" style="1" bestFit="1" customWidth="1"/>
    <col min="12" max="12" width="13.42578125" style="1" bestFit="1" customWidth="1"/>
    <col min="13" max="13" width="13.28515625" style="1" bestFit="1" customWidth="1"/>
    <col min="14" max="14" width="13.5703125" style="1" bestFit="1" customWidth="1"/>
    <col min="15" max="15" width="11" style="1" bestFit="1" customWidth="1"/>
    <col min="16" max="16" width="11" style="1" customWidth="1"/>
    <col min="17" max="17" width="11.140625" style="1" bestFit="1" customWidth="1"/>
    <col min="18" max="18" width="11" style="1" bestFit="1" customWidth="1"/>
    <col min="19" max="19" width="12.5703125" style="1" bestFit="1" customWidth="1"/>
    <col min="20" max="20" width="9.140625" style="1"/>
    <col min="21" max="21" width="10.7109375" style="1" bestFit="1" customWidth="1"/>
    <col min="22" max="23" width="9.140625" style="1"/>
    <col min="24" max="24" width="11" style="1" bestFit="1" customWidth="1"/>
    <col min="25" max="16384" width="9.140625" style="1"/>
  </cols>
  <sheetData>
    <row r="1" spans="1:24" x14ac:dyDescent="0.25">
      <c r="F1" s="1" t="s">
        <v>19</v>
      </c>
      <c r="G1" s="16" t="s">
        <v>24</v>
      </c>
      <c r="I1" s="1" t="s">
        <v>17</v>
      </c>
      <c r="M1" s="3">
        <v>61799.41</v>
      </c>
      <c r="N1" s="5">
        <f>M1-M25</f>
        <v>-8.999999996740371E-2</v>
      </c>
      <c r="P1" s="3" t="s">
        <v>20</v>
      </c>
      <c r="Q1" s="3">
        <v>10000</v>
      </c>
      <c r="R1" s="16" t="s">
        <v>21</v>
      </c>
      <c r="S1" s="4">
        <f>ROUND(IF(R1="FI",Q1,IF(R1="NI",Q1/5,IF(R1="ET",Q1/48,0))),2)</f>
        <v>0</v>
      </c>
    </row>
    <row r="2" spans="1:24" s="2" customFormat="1" x14ac:dyDescent="0.25">
      <c r="A2" s="6" t="s">
        <v>3</v>
      </c>
      <c r="B2" s="7" t="s">
        <v>0</v>
      </c>
      <c r="C2" s="7" t="s">
        <v>6</v>
      </c>
      <c r="D2" s="7" t="s">
        <v>12</v>
      </c>
      <c r="E2" s="7" t="s">
        <v>7</v>
      </c>
      <c r="F2" s="7" t="s">
        <v>13</v>
      </c>
      <c r="G2" s="7" t="s">
        <v>2</v>
      </c>
      <c r="H2" s="7" t="s">
        <v>1</v>
      </c>
      <c r="I2" s="7" t="s">
        <v>14</v>
      </c>
      <c r="J2" s="7" t="s">
        <v>25</v>
      </c>
      <c r="K2" s="7" t="s">
        <v>15</v>
      </c>
      <c r="L2" s="7" t="s">
        <v>10</v>
      </c>
      <c r="M2" s="7" t="s">
        <v>9</v>
      </c>
      <c r="N2" s="7" t="s">
        <v>8</v>
      </c>
      <c r="O2" s="7" t="s">
        <v>18</v>
      </c>
      <c r="P2" s="7" t="s">
        <v>22</v>
      </c>
      <c r="Q2" s="7" t="s">
        <v>16</v>
      </c>
      <c r="R2" s="7" t="s">
        <v>23</v>
      </c>
      <c r="S2" s="7" t="s">
        <v>4</v>
      </c>
      <c r="U2" s="2" t="s">
        <v>26</v>
      </c>
    </row>
    <row r="3" spans="1:24" x14ac:dyDescent="0.25">
      <c r="A3" s="8">
        <v>0</v>
      </c>
      <c r="B3" s="9">
        <v>42745</v>
      </c>
      <c r="C3" s="8" t="s">
        <v>11</v>
      </c>
      <c r="D3" s="8" t="s">
        <v>11</v>
      </c>
      <c r="E3" s="8" t="s">
        <v>11</v>
      </c>
      <c r="F3" s="10">
        <v>0</v>
      </c>
      <c r="G3" s="11">
        <v>0.1</v>
      </c>
      <c r="H3" s="12">
        <v>0</v>
      </c>
      <c r="I3" s="13">
        <v>0</v>
      </c>
      <c r="J3" s="13"/>
      <c r="K3" s="13">
        <v>0</v>
      </c>
      <c r="L3" s="13">
        <v>0</v>
      </c>
      <c r="M3" s="13">
        <f>IF(E3&lt;&gt;"Y",0,IF(A3=24,(F3+K3),#REF!))</f>
        <v>0</v>
      </c>
      <c r="N3" s="13">
        <v>1100000</v>
      </c>
      <c r="O3" s="13">
        <v>100000</v>
      </c>
      <c r="P3" s="13">
        <v>0</v>
      </c>
      <c r="Q3" s="13">
        <v>0</v>
      </c>
      <c r="R3" s="13">
        <f>IF(C3="Y",Q3,0)</f>
        <v>0</v>
      </c>
      <c r="S3" s="13">
        <f>IF(R1="PS",N3-O3+Q1,N3-O3)</f>
        <v>1000000</v>
      </c>
    </row>
    <row r="4" spans="1:24" x14ac:dyDescent="0.25">
      <c r="A4" s="79">
        <v>1</v>
      </c>
      <c r="B4" s="80">
        <v>42791</v>
      </c>
      <c r="C4" s="79" t="s">
        <v>11</v>
      </c>
      <c r="D4" s="79" t="s">
        <v>11</v>
      </c>
      <c r="E4" s="79" t="s">
        <v>11</v>
      </c>
      <c r="F4" s="81">
        <f t="shared" ref="F4:F25" si="0">S3</f>
        <v>1000000</v>
      </c>
      <c r="G4" s="82">
        <f t="shared" ref="G4:G25" si="1">G3</f>
        <v>0.1</v>
      </c>
      <c r="H4" s="83">
        <f t="shared" ref="H4:H25" si="2">IF($G$1="PD",(360*(YEAR(B4)-YEAR(B3)))+(30*(MONTH(B4)-MONTH(B3)))+(DAY(B4)-DAY(B3)),B4-B3)</f>
        <v>46</v>
      </c>
      <c r="I4" s="84">
        <f>(F4*G3*H4/365)+U3</f>
        <v>12602.739726027397</v>
      </c>
      <c r="J4" s="84">
        <f t="shared" ref="J4:J25" si="3">ROUND(I4,2)</f>
        <v>12602.74</v>
      </c>
      <c r="K4" s="84">
        <f>IF(D4="Y",J4+Q3-R3,0)</f>
        <v>0</v>
      </c>
      <c r="L4" s="84">
        <v>0</v>
      </c>
      <c r="M4" s="84">
        <f>K4+L4</f>
        <v>0</v>
      </c>
      <c r="N4" s="84">
        <v>0</v>
      </c>
      <c r="O4" s="84"/>
      <c r="P4" s="84">
        <f>IF(OR($R$1="NI",$R$1="ET"),$S$1,0)</f>
        <v>0</v>
      </c>
      <c r="Q4" s="84">
        <f t="shared" ref="Q4:Q25" si="4">Q3-R3+J4-K4</f>
        <v>12602.74</v>
      </c>
      <c r="R4" s="84">
        <f t="shared" ref="R4:R25" si="5">IF(C4="Y",Q4,0)</f>
        <v>0</v>
      </c>
      <c r="S4" s="84">
        <f t="shared" ref="S4:S25" si="6">S3-L4+N4+R4-O4</f>
        <v>1000000</v>
      </c>
      <c r="U4" s="17">
        <f>ROUND(I4-J4,9)</f>
        <v>-2.73973E-4</v>
      </c>
    </row>
    <row r="5" spans="1:24" x14ac:dyDescent="0.25">
      <c r="A5" s="79">
        <f t="shared" ref="A5:A25" si="7">A4+1</f>
        <v>2</v>
      </c>
      <c r="B5" s="80">
        <v>42819</v>
      </c>
      <c r="C5" s="79" t="s">
        <v>11</v>
      </c>
      <c r="D5" s="79" t="s">
        <v>11</v>
      </c>
      <c r="E5" s="79" t="s">
        <v>11</v>
      </c>
      <c r="F5" s="81">
        <f t="shared" si="0"/>
        <v>1000000</v>
      </c>
      <c r="G5" s="82">
        <f t="shared" si="1"/>
        <v>0.1</v>
      </c>
      <c r="H5" s="83">
        <f t="shared" si="2"/>
        <v>28</v>
      </c>
      <c r="I5" s="84">
        <f>(F5*G4*H5/365)+U4</f>
        <v>7671.2326027393292</v>
      </c>
      <c r="J5" s="84">
        <f t="shared" si="3"/>
        <v>7671.23</v>
      </c>
      <c r="K5" s="84">
        <f t="shared" ref="K5:K7" si="8">IF(D5="Y",J5+Q4-R4,0)</f>
        <v>0</v>
      </c>
      <c r="L5" s="84">
        <v>0</v>
      </c>
      <c r="M5" s="84">
        <f t="shared" ref="M5:M7" si="9">K5+L5</f>
        <v>0</v>
      </c>
      <c r="N5" s="84">
        <v>0</v>
      </c>
      <c r="O5" s="84"/>
      <c r="P5" s="84">
        <f>IF(OR($R$1="NI",$R$1="ET"),$S$1,0)</f>
        <v>0</v>
      </c>
      <c r="Q5" s="84">
        <f t="shared" si="4"/>
        <v>20273.97</v>
      </c>
      <c r="R5" s="84">
        <f t="shared" si="5"/>
        <v>0</v>
      </c>
      <c r="S5" s="84">
        <f t="shared" si="6"/>
        <v>1000000</v>
      </c>
      <c r="U5" s="17">
        <f t="shared" ref="U5:U25" si="10">ROUND(I5-J5,9)</f>
        <v>2.6027390000000002E-3</v>
      </c>
    </row>
    <row r="6" spans="1:24" x14ac:dyDescent="0.25">
      <c r="A6" s="79">
        <f t="shared" si="7"/>
        <v>3</v>
      </c>
      <c r="B6" s="80">
        <v>42850</v>
      </c>
      <c r="C6" s="79" t="s">
        <v>5</v>
      </c>
      <c r="D6" s="79" t="s">
        <v>11</v>
      </c>
      <c r="E6" s="79" t="s">
        <v>11</v>
      </c>
      <c r="F6" s="81">
        <f t="shared" si="0"/>
        <v>1000000</v>
      </c>
      <c r="G6" s="82">
        <f t="shared" si="1"/>
        <v>0.1</v>
      </c>
      <c r="H6" s="83">
        <f t="shared" si="2"/>
        <v>31</v>
      </c>
      <c r="I6" s="84">
        <f t="shared" ref="I6:I25" si="11">(F6*G5*H6/365)+U5</f>
        <v>8493.153287670506</v>
      </c>
      <c r="J6" s="84">
        <f t="shared" si="3"/>
        <v>8493.15</v>
      </c>
      <c r="K6" s="84">
        <f t="shared" si="8"/>
        <v>0</v>
      </c>
      <c r="L6" s="84">
        <v>0</v>
      </c>
      <c r="M6" s="84">
        <f t="shared" si="9"/>
        <v>0</v>
      </c>
      <c r="N6" s="84">
        <v>0</v>
      </c>
      <c r="O6" s="84"/>
      <c r="P6" s="84">
        <f>IF(OR($R$1="NI",$R$1="ET"),$S$1,0)</f>
        <v>0</v>
      </c>
      <c r="Q6" s="84">
        <f t="shared" si="4"/>
        <v>28767.120000000003</v>
      </c>
      <c r="R6" s="84">
        <f t="shared" si="5"/>
        <v>28767.120000000003</v>
      </c>
      <c r="S6" s="84">
        <f t="shared" si="6"/>
        <v>1028767.12</v>
      </c>
      <c r="U6" s="17">
        <f t="shared" si="10"/>
        <v>3.2876709999999998E-3</v>
      </c>
      <c r="X6" s="4"/>
    </row>
    <row r="7" spans="1:24" x14ac:dyDescent="0.25">
      <c r="A7" s="79">
        <f t="shared" si="7"/>
        <v>4</v>
      </c>
      <c r="B7" s="80">
        <v>42880</v>
      </c>
      <c r="C7" s="79" t="s">
        <v>5</v>
      </c>
      <c r="D7" s="79" t="s">
        <v>5</v>
      </c>
      <c r="E7" s="79" t="s">
        <v>11</v>
      </c>
      <c r="F7" s="81">
        <f t="shared" si="0"/>
        <v>1028767.12</v>
      </c>
      <c r="G7" s="82">
        <f t="shared" si="1"/>
        <v>0.1</v>
      </c>
      <c r="H7" s="83">
        <f t="shared" si="2"/>
        <v>30</v>
      </c>
      <c r="I7" s="84">
        <f t="shared" si="11"/>
        <v>8455.6234520545604</v>
      </c>
      <c r="J7" s="84">
        <f t="shared" si="3"/>
        <v>8455.6200000000008</v>
      </c>
      <c r="K7" s="84">
        <f t="shared" si="8"/>
        <v>8455.6200000000026</v>
      </c>
      <c r="L7" s="84">
        <v>0</v>
      </c>
      <c r="M7" s="84">
        <f t="shared" si="9"/>
        <v>8455.6200000000026</v>
      </c>
      <c r="N7" s="84">
        <v>0</v>
      </c>
      <c r="O7" s="84"/>
      <c r="P7" s="84">
        <f>IF(OR($R$1="NI",$R$1="ET"),$S$1,0)</f>
        <v>0</v>
      </c>
      <c r="Q7" s="84">
        <f t="shared" si="4"/>
        <v>0</v>
      </c>
      <c r="R7" s="84">
        <f t="shared" si="5"/>
        <v>0</v>
      </c>
      <c r="S7" s="84">
        <f t="shared" si="6"/>
        <v>1028767.12</v>
      </c>
      <c r="U7" s="17">
        <f t="shared" si="10"/>
        <v>3.4520549999999999E-3</v>
      </c>
      <c r="X7" s="4">
        <f>S6-S9</f>
        <v>106841.85000000009</v>
      </c>
    </row>
    <row r="8" spans="1:24" x14ac:dyDescent="0.25">
      <c r="A8" s="19">
        <v>1</v>
      </c>
      <c r="B8" s="20">
        <v>42911</v>
      </c>
      <c r="C8" s="19" t="s">
        <v>5</v>
      </c>
      <c r="D8" s="19" t="s">
        <v>5</v>
      </c>
      <c r="E8" s="19" t="s">
        <v>5</v>
      </c>
      <c r="F8" s="21">
        <f t="shared" si="0"/>
        <v>1028767.12</v>
      </c>
      <c r="G8" s="22">
        <f t="shared" si="1"/>
        <v>0.1</v>
      </c>
      <c r="H8" s="23">
        <f t="shared" si="2"/>
        <v>31</v>
      </c>
      <c r="I8" s="18">
        <f t="shared" si="11"/>
        <v>8737.477621918013</v>
      </c>
      <c r="J8" s="18">
        <f t="shared" ref="J8:J9" si="12">ROUND(I8,2)</f>
        <v>8737.48</v>
      </c>
      <c r="K8" s="18">
        <f t="shared" ref="K8:K9" si="13">IF(M8&gt;(J8+Q7-R7),(J8+Q7-R7),M8)</f>
        <v>8737.48</v>
      </c>
      <c r="L8" s="18">
        <f t="shared" ref="L8:L9" si="14">M8-K8</f>
        <v>53061.930000000008</v>
      </c>
      <c r="M8" s="18">
        <f>M1</f>
        <v>61799.41</v>
      </c>
      <c r="N8" s="18">
        <v>0</v>
      </c>
      <c r="O8" s="18"/>
      <c r="P8" s="18">
        <f t="shared" ref="P8:P25" si="15">IF($R$1="ET",$S$1,0)</f>
        <v>0</v>
      </c>
      <c r="Q8" s="18">
        <f t="shared" si="4"/>
        <v>0</v>
      </c>
      <c r="R8" s="18">
        <f t="shared" ref="R8:R9" si="16">IF(C8="Y",Q8,0)</f>
        <v>0</v>
      </c>
      <c r="S8" s="18">
        <f t="shared" si="6"/>
        <v>975705.19</v>
      </c>
      <c r="U8" s="17">
        <f t="shared" si="10"/>
        <v>-2.3780820000000001E-3</v>
      </c>
      <c r="X8" s="4">
        <f>S7-S10</f>
        <v>160811.21000000008</v>
      </c>
    </row>
    <row r="9" spans="1:24" x14ac:dyDescent="0.25">
      <c r="A9" s="19">
        <f t="shared" si="7"/>
        <v>2</v>
      </c>
      <c r="B9" s="20">
        <v>42941</v>
      </c>
      <c r="C9" s="19" t="s">
        <v>5</v>
      </c>
      <c r="D9" s="19" t="s">
        <v>5</v>
      </c>
      <c r="E9" s="19" t="s">
        <v>5</v>
      </c>
      <c r="F9" s="21">
        <f t="shared" si="0"/>
        <v>975705.19</v>
      </c>
      <c r="G9" s="22">
        <f t="shared" si="1"/>
        <v>0.1</v>
      </c>
      <c r="H9" s="23">
        <f t="shared" si="2"/>
        <v>30</v>
      </c>
      <c r="I9" s="18">
        <f t="shared" si="11"/>
        <v>8019.4923342467664</v>
      </c>
      <c r="J9" s="18">
        <f t="shared" si="12"/>
        <v>8019.49</v>
      </c>
      <c r="K9" s="18">
        <f t="shared" si="13"/>
        <v>8019.49</v>
      </c>
      <c r="L9" s="18">
        <f t="shared" si="14"/>
        <v>53779.920000000006</v>
      </c>
      <c r="M9" s="18">
        <f t="shared" ref="M9" si="17">M8</f>
        <v>61799.41</v>
      </c>
      <c r="N9" s="18">
        <v>0</v>
      </c>
      <c r="O9" s="18"/>
      <c r="P9" s="18">
        <f t="shared" si="15"/>
        <v>0</v>
      </c>
      <c r="Q9" s="18">
        <f t="shared" si="4"/>
        <v>0</v>
      </c>
      <c r="R9" s="18">
        <f t="shared" si="16"/>
        <v>0</v>
      </c>
      <c r="S9" s="18">
        <f t="shared" si="6"/>
        <v>921925.2699999999</v>
      </c>
      <c r="U9" s="17">
        <f t="shared" si="10"/>
        <v>2.3342469999999998E-3</v>
      </c>
      <c r="X9" s="5"/>
    </row>
    <row r="10" spans="1:24" x14ac:dyDescent="0.25">
      <c r="A10" s="19">
        <f t="shared" si="7"/>
        <v>3</v>
      </c>
      <c r="B10" s="20">
        <v>42972</v>
      </c>
      <c r="C10" s="19" t="s">
        <v>5</v>
      </c>
      <c r="D10" s="19" t="s">
        <v>5</v>
      </c>
      <c r="E10" s="19" t="s">
        <v>5</v>
      </c>
      <c r="F10" s="21">
        <f>S9</f>
        <v>921925.2699999999</v>
      </c>
      <c r="G10" s="22">
        <f>G9</f>
        <v>0.1</v>
      </c>
      <c r="H10" s="23">
        <f>IF($G$1="PD",(360*(YEAR(B10)-YEAR(B9)))+(30*(MONTH(B10)-MONTH(B9)))+(DAY(B10)-DAY(B9)),B10-B9)</f>
        <v>31</v>
      </c>
      <c r="I10" s="18">
        <f>(F10*G9*H10/365)+U9</f>
        <v>7830.0525726031656</v>
      </c>
      <c r="J10" s="18">
        <f t="shared" si="3"/>
        <v>7830.05</v>
      </c>
      <c r="K10" s="18">
        <f>IF(M10&gt;(J10+Q9-R9),(J10+Q9-R9),M10)</f>
        <v>7830.05</v>
      </c>
      <c r="L10" s="18">
        <f t="shared" ref="L10:L24" si="18">M10-K10</f>
        <v>53969.36</v>
      </c>
      <c r="M10" s="18">
        <f>M9</f>
        <v>61799.41</v>
      </c>
      <c r="N10" s="18">
        <v>0</v>
      </c>
      <c r="O10" s="18"/>
      <c r="P10" s="18">
        <f t="shared" si="15"/>
        <v>0</v>
      </c>
      <c r="Q10" s="18">
        <f>Q9-R9+J10-K10</f>
        <v>0</v>
      </c>
      <c r="R10" s="18">
        <f t="shared" si="5"/>
        <v>0</v>
      </c>
      <c r="S10" s="18">
        <f>S9-L10+N10+R10-O10</f>
        <v>867955.90999999992</v>
      </c>
      <c r="U10" s="17">
        <f t="shared" si="10"/>
        <v>2.5726030000000001E-3</v>
      </c>
    </row>
    <row r="11" spans="1:24" x14ac:dyDescent="0.25">
      <c r="A11" s="19">
        <f t="shared" si="7"/>
        <v>4</v>
      </c>
      <c r="B11" s="20">
        <v>43003</v>
      </c>
      <c r="C11" s="19" t="s">
        <v>5</v>
      </c>
      <c r="D11" s="19" t="s">
        <v>5</v>
      </c>
      <c r="E11" s="19" t="s">
        <v>5</v>
      </c>
      <c r="F11" s="21">
        <f t="shared" si="0"/>
        <v>867955.90999999992</v>
      </c>
      <c r="G11" s="22">
        <f t="shared" si="1"/>
        <v>0.1</v>
      </c>
      <c r="H11" s="23">
        <f t="shared" si="2"/>
        <v>31</v>
      </c>
      <c r="I11" s="18">
        <f t="shared" si="11"/>
        <v>7371.682904109849</v>
      </c>
      <c r="J11" s="18">
        <f t="shared" si="3"/>
        <v>7371.68</v>
      </c>
      <c r="K11" s="18">
        <f t="shared" ref="K11:K24" si="19">IF(M11&gt;(J11+Q10-R10),(J11+Q10-R10),M11)</f>
        <v>7371.68</v>
      </c>
      <c r="L11" s="18">
        <f t="shared" si="18"/>
        <v>54427.73</v>
      </c>
      <c r="M11" s="18">
        <f t="shared" ref="M11:M24" si="20">M10</f>
        <v>61799.41</v>
      </c>
      <c r="N11" s="18">
        <v>0</v>
      </c>
      <c r="O11" s="18"/>
      <c r="P11" s="18">
        <f t="shared" si="15"/>
        <v>0</v>
      </c>
      <c r="Q11" s="18">
        <f t="shared" si="4"/>
        <v>0</v>
      </c>
      <c r="R11" s="18">
        <f t="shared" si="5"/>
        <v>0</v>
      </c>
      <c r="S11" s="18">
        <f t="shared" si="6"/>
        <v>813528.17999999993</v>
      </c>
      <c r="U11" s="17">
        <f t="shared" si="10"/>
        <v>2.9041100000000001E-3</v>
      </c>
    </row>
    <row r="12" spans="1:24" x14ac:dyDescent="0.25">
      <c r="A12" s="19">
        <f t="shared" si="7"/>
        <v>5</v>
      </c>
      <c r="B12" s="20">
        <v>43033</v>
      </c>
      <c r="C12" s="19" t="s">
        <v>5</v>
      </c>
      <c r="D12" s="19" t="s">
        <v>5</v>
      </c>
      <c r="E12" s="19" t="s">
        <v>5</v>
      </c>
      <c r="F12" s="21">
        <f t="shared" si="0"/>
        <v>813528.17999999993</v>
      </c>
      <c r="G12" s="22">
        <f t="shared" si="1"/>
        <v>0.1</v>
      </c>
      <c r="H12" s="23">
        <f t="shared" si="2"/>
        <v>30</v>
      </c>
      <c r="I12" s="18">
        <f t="shared" si="11"/>
        <v>6686.53589041137</v>
      </c>
      <c r="J12" s="18">
        <f t="shared" si="3"/>
        <v>6686.54</v>
      </c>
      <c r="K12" s="18">
        <f t="shared" si="19"/>
        <v>6686.54</v>
      </c>
      <c r="L12" s="18">
        <f t="shared" si="18"/>
        <v>55112.87</v>
      </c>
      <c r="M12" s="18">
        <f t="shared" si="20"/>
        <v>61799.41</v>
      </c>
      <c r="N12" s="18">
        <v>0</v>
      </c>
      <c r="O12" s="18"/>
      <c r="P12" s="18">
        <f t="shared" si="15"/>
        <v>0</v>
      </c>
      <c r="Q12" s="18">
        <f t="shared" si="4"/>
        <v>0</v>
      </c>
      <c r="R12" s="18">
        <f t="shared" si="5"/>
        <v>0</v>
      </c>
      <c r="S12" s="18">
        <f t="shared" si="6"/>
        <v>758415.30999999994</v>
      </c>
      <c r="U12" s="17">
        <f t="shared" si="10"/>
        <v>-4.1095890000000003E-3</v>
      </c>
    </row>
    <row r="13" spans="1:24" x14ac:dyDescent="0.25">
      <c r="A13" s="19">
        <f t="shared" si="7"/>
        <v>6</v>
      </c>
      <c r="B13" s="20">
        <v>43064</v>
      </c>
      <c r="C13" s="19" t="s">
        <v>5</v>
      </c>
      <c r="D13" s="19" t="s">
        <v>5</v>
      </c>
      <c r="E13" s="19" t="s">
        <v>5</v>
      </c>
      <c r="F13" s="21">
        <f t="shared" si="0"/>
        <v>758415.30999999994</v>
      </c>
      <c r="G13" s="22">
        <f t="shared" si="1"/>
        <v>0.1</v>
      </c>
      <c r="H13" s="23">
        <f t="shared" si="2"/>
        <v>31</v>
      </c>
      <c r="I13" s="18">
        <f t="shared" si="11"/>
        <v>6441.331400000041</v>
      </c>
      <c r="J13" s="18">
        <f t="shared" si="3"/>
        <v>6441.33</v>
      </c>
      <c r="K13" s="18">
        <f t="shared" si="19"/>
        <v>6441.33</v>
      </c>
      <c r="L13" s="18">
        <f t="shared" si="18"/>
        <v>55358.080000000002</v>
      </c>
      <c r="M13" s="18">
        <f t="shared" si="20"/>
        <v>61799.41</v>
      </c>
      <c r="N13" s="18">
        <v>0</v>
      </c>
      <c r="O13" s="18"/>
      <c r="P13" s="18">
        <f t="shared" si="15"/>
        <v>0</v>
      </c>
      <c r="Q13" s="18">
        <f t="shared" si="4"/>
        <v>0</v>
      </c>
      <c r="R13" s="18">
        <f t="shared" si="5"/>
        <v>0</v>
      </c>
      <c r="S13" s="18">
        <f t="shared" si="6"/>
        <v>703057.23</v>
      </c>
      <c r="U13" s="17">
        <f t="shared" si="10"/>
        <v>1.4E-3</v>
      </c>
    </row>
    <row r="14" spans="1:24" x14ac:dyDescent="0.25">
      <c r="A14" s="19">
        <f t="shared" si="7"/>
        <v>7</v>
      </c>
      <c r="B14" s="20">
        <v>43094</v>
      </c>
      <c r="C14" s="19" t="s">
        <v>5</v>
      </c>
      <c r="D14" s="19" t="s">
        <v>5</v>
      </c>
      <c r="E14" s="19" t="s">
        <v>5</v>
      </c>
      <c r="F14" s="21">
        <f t="shared" si="0"/>
        <v>703057.23</v>
      </c>
      <c r="G14" s="22">
        <f t="shared" si="1"/>
        <v>0.1</v>
      </c>
      <c r="H14" s="23">
        <f t="shared" si="2"/>
        <v>30</v>
      </c>
      <c r="I14" s="18">
        <f t="shared" si="11"/>
        <v>5778.5539753424655</v>
      </c>
      <c r="J14" s="18">
        <f t="shared" si="3"/>
        <v>5778.55</v>
      </c>
      <c r="K14" s="18">
        <f t="shared" si="19"/>
        <v>5778.55</v>
      </c>
      <c r="L14" s="18">
        <f t="shared" si="18"/>
        <v>56020.86</v>
      </c>
      <c r="M14" s="18">
        <f t="shared" si="20"/>
        <v>61799.41</v>
      </c>
      <c r="N14" s="18">
        <v>0</v>
      </c>
      <c r="O14" s="18"/>
      <c r="P14" s="18">
        <f t="shared" si="15"/>
        <v>0</v>
      </c>
      <c r="Q14" s="18">
        <f t="shared" si="4"/>
        <v>0</v>
      </c>
      <c r="R14" s="18">
        <f t="shared" si="5"/>
        <v>0</v>
      </c>
      <c r="S14" s="18">
        <f t="shared" si="6"/>
        <v>647036.37</v>
      </c>
      <c r="U14" s="17">
        <f t="shared" si="10"/>
        <v>3.9753419999999998E-3</v>
      </c>
    </row>
    <row r="15" spans="1:24" x14ac:dyDescent="0.25">
      <c r="A15" s="19">
        <f t="shared" si="7"/>
        <v>8</v>
      </c>
      <c r="B15" s="20">
        <v>43125</v>
      </c>
      <c r="C15" s="19" t="s">
        <v>5</v>
      </c>
      <c r="D15" s="19" t="s">
        <v>5</v>
      </c>
      <c r="E15" s="19" t="s">
        <v>5</v>
      </c>
      <c r="F15" s="21">
        <f t="shared" si="0"/>
        <v>647036.37</v>
      </c>
      <c r="G15" s="22">
        <f t="shared" si="1"/>
        <v>0.1</v>
      </c>
      <c r="H15" s="23">
        <f t="shared" si="2"/>
        <v>31</v>
      </c>
      <c r="I15" s="18">
        <f t="shared" si="11"/>
        <v>5495.3813643830954</v>
      </c>
      <c r="J15" s="18">
        <f t="shared" si="3"/>
        <v>5495.38</v>
      </c>
      <c r="K15" s="18">
        <f t="shared" si="19"/>
        <v>5495.38</v>
      </c>
      <c r="L15" s="18">
        <f t="shared" si="18"/>
        <v>56304.030000000006</v>
      </c>
      <c r="M15" s="18">
        <f t="shared" si="20"/>
        <v>61799.41</v>
      </c>
      <c r="N15" s="18">
        <v>0</v>
      </c>
      <c r="O15" s="18"/>
      <c r="P15" s="18">
        <f t="shared" si="15"/>
        <v>0</v>
      </c>
      <c r="Q15" s="18">
        <f t="shared" si="4"/>
        <v>0</v>
      </c>
      <c r="R15" s="18">
        <f t="shared" si="5"/>
        <v>0</v>
      </c>
      <c r="S15" s="18">
        <f t="shared" si="6"/>
        <v>590732.34</v>
      </c>
      <c r="U15" s="17">
        <f t="shared" si="10"/>
        <v>1.364383E-3</v>
      </c>
    </row>
    <row r="16" spans="1:24" x14ac:dyDescent="0.25">
      <c r="A16" s="19">
        <f t="shared" si="7"/>
        <v>9</v>
      </c>
      <c r="B16" s="20">
        <v>43156</v>
      </c>
      <c r="C16" s="19" t="s">
        <v>5</v>
      </c>
      <c r="D16" s="19" t="s">
        <v>5</v>
      </c>
      <c r="E16" s="19" t="s">
        <v>5</v>
      </c>
      <c r="F16" s="21">
        <f t="shared" si="0"/>
        <v>590732.34</v>
      </c>
      <c r="G16" s="22">
        <f t="shared" si="1"/>
        <v>0.1</v>
      </c>
      <c r="H16" s="23">
        <f t="shared" si="2"/>
        <v>31</v>
      </c>
      <c r="I16" s="18">
        <f t="shared" si="11"/>
        <v>5017.1801424651912</v>
      </c>
      <c r="J16" s="18">
        <f t="shared" si="3"/>
        <v>5017.18</v>
      </c>
      <c r="K16" s="18">
        <f t="shared" si="19"/>
        <v>5017.18</v>
      </c>
      <c r="L16" s="18">
        <f t="shared" si="18"/>
        <v>56782.23</v>
      </c>
      <c r="M16" s="18">
        <f t="shared" si="20"/>
        <v>61799.41</v>
      </c>
      <c r="N16" s="18">
        <v>0</v>
      </c>
      <c r="O16" s="18"/>
      <c r="P16" s="18">
        <f t="shared" si="15"/>
        <v>0</v>
      </c>
      <c r="Q16" s="18">
        <f t="shared" si="4"/>
        <v>0</v>
      </c>
      <c r="R16" s="18">
        <f t="shared" si="5"/>
        <v>0</v>
      </c>
      <c r="S16" s="18">
        <f t="shared" si="6"/>
        <v>533950.11</v>
      </c>
      <c r="U16" s="17">
        <f t="shared" si="10"/>
        <v>1.4246500000000001E-4</v>
      </c>
    </row>
    <row r="17" spans="1:21" x14ac:dyDescent="0.25">
      <c r="A17" s="19">
        <f t="shared" si="7"/>
        <v>10</v>
      </c>
      <c r="B17" s="20">
        <v>43184</v>
      </c>
      <c r="C17" s="19" t="s">
        <v>5</v>
      </c>
      <c r="D17" s="19" t="s">
        <v>5</v>
      </c>
      <c r="E17" s="19" t="s">
        <v>5</v>
      </c>
      <c r="F17" s="21">
        <f t="shared" si="0"/>
        <v>533950.11</v>
      </c>
      <c r="G17" s="22">
        <f t="shared" si="1"/>
        <v>0.1</v>
      </c>
      <c r="H17" s="23">
        <f t="shared" si="2"/>
        <v>28</v>
      </c>
      <c r="I17" s="18">
        <f t="shared" si="11"/>
        <v>4096.0557808211643</v>
      </c>
      <c r="J17" s="18">
        <f t="shared" si="3"/>
        <v>4096.0600000000004</v>
      </c>
      <c r="K17" s="18">
        <f t="shared" si="19"/>
        <v>4096.0600000000004</v>
      </c>
      <c r="L17" s="18">
        <f t="shared" si="18"/>
        <v>57703.350000000006</v>
      </c>
      <c r="M17" s="18">
        <f t="shared" si="20"/>
        <v>61799.41</v>
      </c>
      <c r="N17" s="18">
        <v>0</v>
      </c>
      <c r="O17" s="18"/>
      <c r="P17" s="18">
        <f t="shared" si="15"/>
        <v>0</v>
      </c>
      <c r="Q17" s="18">
        <f t="shared" si="4"/>
        <v>0</v>
      </c>
      <c r="R17" s="18">
        <f t="shared" si="5"/>
        <v>0</v>
      </c>
      <c r="S17" s="18">
        <f t="shared" si="6"/>
        <v>476246.76</v>
      </c>
      <c r="U17" s="17">
        <f t="shared" si="10"/>
        <v>-4.219179E-3</v>
      </c>
    </row>
    <row r="18" spans="1:21" x14ac:dyDescent="0.25">
      <c r="A18" s="19">
        <f t="shared" si="7"/>
        <v>11</v>
      </c>
      <c r="B18" s="20">
        <v>43215</v>
      </c>
      <c r="C18" s="19" t="s">
        <v>5</v>
      </c>
      <c r="D18" s="19" t="s">
        <v>5</v>
      </c>
      <c r="E18" s="19" t="s">
        <v>5</v>
      </c>
      <c r="F18" s="21">
        <f t="shared" si="0"/>
        <v>476246.76</v>
      </c>
      <c r="G18" s="22">
        <f t="shared" si="1"/>
        <v>0.1</v>
      </c>
      <c r="H18" s="23">
        <f t="shared" si="2"/>
        <v>31</v>
      </c>
      <c r="I18" s="18">
        <f t="shared" si="11"/>
        <v>4044.8312767114116</v>
      </c>
      <c r="J18" s="18">
        <f t="shared" si="3"/>
        <v>4044.83</v>
      </c>
      <c r="K18" s="18">
        <f t="shared" si="19"/>
        <v>4044.83</v>
      </c>
      <c r="L18" s="18">
        <f t="shared" si="18"/>
        <v>57754.58</v>
      </c>
      <c r="M18" s="18">
        <f t="shared" si="20"/>
        <v>61799.41</v>
      </c>
      <c r="N18" s="18">
        <v>0</v>
      </c>
      <c r="O18" s="18"/>
      <c r="P18" s="18">
        <f t="shared" si="15"/>
        <v>0</v>
      </c>
      <c r="Q18" s="18">
        <f t="shared" si="4"/>
        <v>0</v>
      </c>
      <c r="R18" s="18">
        <f t="shared" si="5"/>
        <v>0</v>
      </c>
      <c r="S18" s="18">
        <f t="shared" si="6"/>
        <v>418492.18</v>
      </c>
      <c r="U18" s="17">
        <f t="shared" si="10"/>
        <v>1.276711E-3</v>
      </c>
    </row>
    <row r="19" spans="1:21" x14ac:dyDescent="0.25">
      <c r="A19" s="19">
        <f t="shared" si="7"/>
        <v>12</v>
      </c>
      <c r="B19" s="20">
        <v>43245</v>
      </c>
      <c r="C19" s="19" t="s">
        <v>5</v>
      </c>
      <c r="D19" s="19" t="s">
        <v>5</v>
      </c>
      <c r="E19" s="19" t="s">
        <v>5</v>
      </c>
      <c r="F19" s="21">
        <f t="shared" si="0"/>
        <v>418492.18</v>
      </c>
      <c r="G19" s="22">
        <f t="shared" si="1"/>
        <v>0.1</v>
      </c>
      <c r="H19" s="23">
        <f t="shared" si="2"/>
        <v>30</v>
      </c>
      <c r="I19" s="18">
        <f t="shared" si="11"/>
        <v>3439.6630301356577</v>
      </c>
      <c r="J19" s="18">
        <f t="shared" si="3"/>
        <v>3439.66</v>
      </c>
      <c r="K19" s="18">
        <f t="shared" si="19"/>
        <v>3439.66</v>
      </c>
      <c r="L19" s="18">
        <f t="shared" si="18"/>
        <v>58359.75</v>
      </c>
      <c r="M19" s="18">
        <f t="shared" si="20"/>
        <v>61799.41</v>
      </c>
      <c r="N19" s="18">
        <v>0</v>
      </c>
      <c r="O19" s="18"/>
      <c r="P19" s="18">
        <f t="shared" si="15"/>
        <v>0</v>
      </c>
      <c r="Q19" s="18">
        <f t="shared" si="4"/>
        <v>0</v>
      </c>
      <c r="R19" s="18">
        <f t="shared" si="5"/>
        <v>0</v>
      </c>
      <c r="S19" s="18">
        <f t="shared" si="6"/>
        <v>360132.43</v>
      </c>
      <c r="U19" s="17">
        <f t="shared" si="10"/>
        <v>3.0301360000000001E-3</v>
      </c>
    </row>
    <row r="20" spans="1:21" x14ac:dyDescent="0.25">
      <c r="A20" s="19">
        <f t="shared" si="7"/>
        <v>13</v>
      </c>
      <c r="B20" s="20">
        <v>43276</v>
      </c>
      <c r="C20" s="19" t="s">
        <v>5</v>
      </c>
      <c r="D20" s="19" t="s">
        <v>5</v>
      </c>
      <c r="E20" s="19" t="s">
        <v>5</v>
      </c>
      <c r="F20" s="21">
        <f t="shared" si="0"/>
        <v>360132.43</v>
      </c>
      <c r="G20" s="22">
        <f t="shared" si="1"/>
        <v>0.1</v>
      </c>
      <c r="H20" s="23">
        <f t="shared" si="2"/>
        <v>31</v>
      </c>
      <c r="I20" s="18">
        <f t="shared" si="11"/>
        <v>3058.6620246565481</v>
      </c>
      <c r="J20" s="18">
        <f t="shared" si="3"/>
        <v>3058.66</v>
      </c>
      <c r="K20" s="18">
        <f t="shared" si="19"/>
        <v>3058.66</v>
      </c>
      <c r="L20" s="18">
        <f t="shared" si="18"/>
        <v>58740.75</v>
      </c>
      <c r="M20" s="18">
        <f t="shared" si="20"/>
        <v>61799.41</v>
      </c>
      <c r="N20" s="18">
        <v>0</v>
      </c>
      <c r="O20" s="18"/>
      <c r="P20" s="18">
        <f t="shared" si="15"/>
        <v>0</v>
      </c>
      <c r="Q20" s="18">
        <f t="shared" si="4"/>
        <v>0</v>
      </c>
      <c r="R20" s="18">
        <f t="shared" si="5"/>
        <v>0</v>
      </c>
      <c r="S20" s="18">
        <f t="shared" si="6"/>
        <v>301391.68</v>
      </c>
      <c r="U20" s="17">
        <f t="shared" si="10"/>
        <v>2.024657E-3</v>
      </c>
    </row>
    <row r="21" spans="1:21" x14ac:dyDescent="0.25">
      <c r="A21" s="19">
        <f t="shared" si="7"/>
        <v>14</v>
      </c>
      <c r="B21" s="20">
        <v>43306</v>
      </c>
      <c r="C21" s="19" t="s">
        <v>5</v>
      </c>
      <c r="D21" s="19" t="s">
        <v>5</v>
      </c>
      <c r="E21" s="19" t="s">
        <v>5</v>
      </c>
      <c r="F21" s="21">
        <f t="shared" si="0"/>
        <v>301391.68</v>
      </c>
      <c r="G21" s="22">
        <f t="shared" si="1"/>
        <v>0.1</v>
      </c>
      <c r="H21" s="23">
        <f t="shared" si="2"/>
        <v>30</v>
      </c>
      <c r="I21" s="18">
        <f t="shared" si="11"/>
        <v>2477.1939150679591</v>
      </c>
      <c r="J21" s="18">
        <f t="shared" si="3"/>
        <v>2477.19</v>
      </c>
      <c r="K21" s="18">
        <f t="shared" si="19"/>
        <v>2477.19</v>
      </c>
      <c r="L21" s="18">
        <f t="shared" si="18"/>
        <v>59322.22</v>
      </c>
      <c r="M21" s="18">
        <f t="shared" si="20"/>
        <v>61799.41</v>
      </c>
      <c r="N21" s="18">
        <v>0</v>
      </c>
      <c r="O21" s="18"/>
      <c r="P21" s="18">
        <f t="shared" si="15"/>
        <v>0</v>
      </c>
      <c r="Q21" s="18">
        <f t="shared" si="4"/>
        <v>0</v>
      </c>
      <c r="R21" s="18">
        <f t="shared" si="5"/>
        <v>0</v>
      </c>
      <c r="S21" s="18">
        <f t="shared" si="6"/>
        <v>242069.46</v>
      </c>
      <c r="U21" s="17">
        <f t="shared" si="10"/>
        <v>3.9150679999999998E-3</v>
      </c>
    </row>
    <row r="22" spans="1:21" x14ac:dyDescent="0.25">
      <c r="A22" s="19">
        <f t="shared" si="7"/>
        <v>15</v>
      </c>
      <c r="B22" s="20">
        <v>43337</v>
      </c>
      <c r="C22" s="19" t="s">
        <v>5</v>
      </c>
      <c r="D22" s="19" t="s">
        <v>5</v>
      </c>
      <c r="E22" s="19" t="s">
        <v>5</v>
      </c>
      <c r="F22" s="21">
        <f t="shared" si="0"/>
        <v>242069.46</v>
      </c>
      <c r="G22" s="22">
        <f t="shared" si="1"/>
        <v>0.1</v>
      </c>
      <c r="H22" s="23">
        <f t="shared" si="2"/>
        <v>31</v>
      </c>
      <c r="I22" s="18">
        <f t="shared" si="11"/>
        <v>2055.9363150680001</v>
      </c>
      <c r="J22" s="18">
        <f t="shared" si="3"/>
        <v>2055.94</v>
      </c>
      <c r="K22" s="18">
        <f t="shared" si="19"/>
        <v>2055.94</v>
      </c>
      <c r="L22" s="18">
        <f t="shared" si="18"/>
        <v>59743.47</v>
      </c>
      <c r="M22" s="18">
        <f t="shared" si="20"/>
        <v>61799.41</v>
      </c>
      <c r="N22" s="18">
        <v>0</v>
      </c>
      <c r="O22" s="18"/>
      <c r="P22" s="18">
        <f t="shared" si="15"/>
        <v>0</v>
      </c>
      <c r="Q22" s="18">
        <f t="shared" si="4"/>
        <v>0</v>
      </c>
      <c r="R22" s="18">
        <f t="shared" si="5"/>
        <v>0</v>
      </c>
      <c r="S22" s="18">
        <f t="shared" si="6"/>
        <v>182325.99</v>
      </c>
      <c r="U22" s="17">
        <f t="shared" si="10"/>
        <v>-3.6849320000000001E-3</v>
      </c>
    </row>
    <row r="23" spans="1:21" x14ac:dyDescent="0.25">
      <c r="A23" s="19">
        <f t="shared" si="7"/>
        <v>16</v>
      </c>
      <c r="B23" s="20">
        <v>43368</v>
      </c>
      <c r="C23" s="19" t="s">
        <v>5</v>
      </c>
      <c r="D23" s="19" t="s">
        <v>5</v>
      </c>
      <c r="E23" s="19" t="s">
        <v>5</v>
      </c>
      <c r="F23" s="21">
        <f t="shared" si="0"/>
        <v>182325.99</v>
      </c>
      <c r="G23" s="22">
        <f t="shared" si="1"/>
        <v>0.1</v>
      </c>
      <c r="H23" s="23">
        <f t="shared" si="2"/>
        <v>31</v>
      </c>
      <c r="I23" s="18">
        <f t="shared" si="11"/>
        <v>1548.5184219173148</v>
      </c>
      <c r="J23" s="18">
        <f t="shared" si="3"/>
        <v>1548.52</v>
      </c>
      <c r="K23" s="18">
        <f t="shared" si="19"/>
        <v>1548.52</v>
      </c>
      <c r="L23" s="18">
        <f t="shared" si="18"/>
        <v>60250.890000000007</v>
      </c>
      <c r="M23" s="18">
        <f t="shared" si="20"/>
        <v>61799.41</v>
      </c>
      <c r="N23" s="18">
        <v>0</v>
      </c>
      <c r="O23" s="18"/>
      <c r="P23" s="18">
        <f t="shared" si="15"/>
        <v>0</v>
      </c>
      <c r="Q23" s="18">
        <f t="shared" si="4"/>
        <v>0</v>
      </c>
      <c r="R23" s="18">
        <f t="shared" si="5"/>
        <v>0</v>
      </c>
      <c r="S23" s="18">
        <f t="shared" si="6"/>
        <v>122075.09999999998</v>
      </c>
      <c r="U23" s="17">
        <f t="shared" si="10"/>
        <v>-1.5780830000000001E-3</v>
      </c>
    </row>
    <row r="24" spans="1:21" x14ac:dyDescent="0.25">
      <c r="A24" s="19">
        <f t="shared" si="7"/>
        <v>17</v>
      </c>
      <c r="B24" s="20">
        <v>43398</v>
      </c>
      <c r="C24" s="19" t="s">
        <v>5</v>
      </c>
      <c r="D24" s="19" t="s">
        <v>5</v>
      </c>
      <c r="E24" s="19" t="s">
        <v>5</v>
      </c>
      <c r="F24" s="21">
        <f t="shared" si="0"/>
        <v>122075.09999999998</v>
      </c>
      <c r="G24" s="22">
        <f t="shared" si="1"/>
        <v>0.1</v>
      </c>
      <c r="H24" s="23">
        <f t="shared" si="2"/>
        <v>30</v>
      </c>
      <c r="I24" s="18">
        <f t="shared" si="11"/>
        <v>1003.3554082183697</v>
      </c>
      <c r="J24" s="18">
        <f t="shared" si="3"/>
        <v>1003.36</v>
      </c>
      <c r="K24" s="18">
        <f t="shared" si="19"/>
        <v>1003.36</v>
      </c>
      <c r="L24" s="18">
        <f t="shared" si="18"/>
        <v>60796.05</v>
      </c>
      <c r="M24" s="18">
        <f t="shared" si="20"/>
        <v>61799.41</v>
      </c>
      <c r="N24" s="18">
        <v>0</v>
      </c>
      <c r="O24" s="18"/>
      <c r="P24" s="18">
        <f t="shared" si="15"/>
        <v>0</v>
      </c>
      <c r="Q24" s="18">
        <f t="shared" si="4"/>
        <v>0</v>
      </c>
      <c r="R24" s="18">
        <f t="shared" si="5"/>
        <v>0</v>
      </c>
      <c r="S24" s="18">
        <f t="shared" si="6"/>
        <v>61279.049999999974</v>
      </c>
      <c r="U24" s="17">
        <f t="shared" si="10"/>
        <v>-4.591782E-3</v>
      </c>
    </row>
    <row r="25" spans="1:21" x14ac:dyDescent="0.25">
      <c r="A25" s="19">
        <f t="shared" si="7"/>
        <v>18</v>
      </c>
      <c r="B25" s="20">
        <v>43429</v>
      </c>
      <c r="C25" s="19" t="s">
        <v>5</v>
      </c>
      <c r="D25" s="19" t="s">
        <v>5</v>
      </c>
      <c r="E25" s="19" t="s">
        <v>5</v>
      </c>
      <c r="F25" s="21">
        <f t="shared" si="0"/>
        <v>61279.049999999974</v>
      </c>
      <c r="G25" s="22">
        <f t="shared" si="1"/>
        <v>0.1</v>
      </c>
      <c r="H25" s="23">
        <f t="shared" si="2"/>
        <v>31</v>
      </c>
      <c r="I25" s="18">
        <f t="shared" si="11"/>
        <v>520.44761369745186</v>
      </c>
      <c r="J25" s="18">
        <f t="shared" si="3"/>
        <v>520.45000000000005</v>
      </c>
      <c r="K25" s="18">
        <f>J25+Q24-R24</f>
        <v>520.45000000000005</v>
      </c>
      <c r="L25" s="18">
        <f>S24</f>
        <v>61279.049999999974</v>
      </c>
      <c r="M25" s="18">
        <f>L25+K25</f>
        <v>61799.499999999971</v>
      </c>
      <c r="N25" s="18">
        <v>0</v>
      </c>
      <c r="O25" s="18"/>
      <c r="P25" s="18">
        <f t="shared" si="15"/>
        <v>0</v>
      </c>
      <c r="Q25" s="18">
        <f t="shared" si="4"/>
        <v>0</v>
      </c>
      <c r="R25" s="18">
        <f t="shared" si="5"/>
        <v>0</v>
      </c>
      <c r="S25" s="18">
        <f t="shared" si="6"/>
        <v>0</v>
      </c>
      <c r="U25" s="17">
        <f t="shared" si="10"/>
        <v>-2.3863030000000002E-3</v>
      </c>
    </row>
    <row r="26" spans="1:21" x14ac:dyDescent="0.25">
      <c r="A26" s="14"/>
      <c r="B26" s="14"/>
      <c r="C26" s="14"/>
      <c r="D26" s="14"/>
      <c r="E26" s="14"/>
      <c r="F26" s="14"/>
      <c r="G26" s="14"/>
      <c r="H26" s="14"/>
      <c r="I26" s="15">
        <f>SUM(I3:I25)</f>
        <v>120845.10106026562</v>
      </c>
      <c r="J26" s="15"/>
      <c r="K26" s="15">
        <f>SUM(K3:K25)</f>
        <v>92077.97000000003</v>
      </c>
      <c r="L26" s="15">
        <f>SUM(L3:L25)</f>
        <v>1028767.12</v>
      </c>
      <c r="M26" s="15">
        <f>SUM(M3:M25)</f>
        <v>1120845.0900000003</v>
      </c>
      <c r="N26" s="14"/>
      <c r="O26" s="14"/>
      <c r="P26" s="15">
        <f>SUM(P3:P25)</f>
        <v>0</v>
      </c>
      <c r="Q26" s="14"/>
      <c r="R26" s="14"/>
      <c r="S26" s="14"/>
    </row>
    <row r="29" spans="1:21" x14ac:dyDescent="0.25">
      <c r="M29" s="5"/>
    </row>
  </sheetData>
  <dataValidations count="2">
    <dataValidation type="list" allowBlank="1" showInputMessage="1" showErrorMessage="1" sqref="R1">
      <formula1>"DD, PS, FI, ET, NI"</formula1>
    </dataValidation>
    <dataValidation type="list" allowBlank="1" showInputMessage="1" showErrorMessage="1" sqref="G1">
      <formula1>"PD,AD"</formula1>
    </dataValidation>
  </dataValidation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workbookViewId="0">
      <pane ySplit="2" topLeftCell="A3" activePane="bottomLeft" state="frozen"/>
      <selection pane="bottomLeft" activeCell="A11" sqref="A11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4.28515625" style="1" bestFit="1" customWidth="1"/>
    <col min="4" max="4" width="7" style="1" bestFit="1" customWidth="1"/>
    <col min="5" max="5" width="4.42578125" style="1" bestFit="1" customWidth="1"/>
    <col min="6" max="6" width="13.7109375" style="1" bestFit="1" customWidth="1"/>
    <col min="7" max="7" width="7.140625" style="1" bestFit="1" customWidth="1"/>
    <col min="8" max="8" width="5.140625" style="1" bestFit="1" customWidth="1"/>
    <col min="9" max="9" width="18" style="1" bestFit="1" customWidth="1"/>
    <col min="10" max="10" width="16.140625" style="1" bestFit="1" customWidth="1"/>
    <col min="11" max="11" width="13.28515625" style="1" bestFit="1" customWidth="1"/>
    <col min="12" max="12" width="13.42578125" style="1" bestFit="1" customWidth="1"/>
    <col min="13" max="13" width="13.28515625" style="1" bestFit="1" customWidth="1"/>
    <col min="14" max="14" width="13.5703125" style="1" bestFit="1" customWidth="1"/>
    <col min="15" max="15" width="11" style="1" bestFit="1" customWidth="1"/>
    <col min="16" max="16" width="11" style="1" customWidth="1"/>
    <col min="17" max="17" width="11.140625" style="1" bestFit="1" customWidth="1"/>
    <col min="18" max="18" width="11" style="1" bestFit="1" customWidth="1"/>
    <col min="19" max="19" width="12.5703125" style="1" bestFit="1" customWidth="1"/>
    <col min="20" max="20" width="9.140625" style="1"/>
    <col min="21" max="21" width="10.7109375" style="1" bestFit="1" customWidth="1"/>
    <col min="22" max="23" width="9.140625" style="1"/>
    <col min="24" max="24" width="11" style="1" bestFit="1" customWidth="1"/>
    <col min="25" max="16384" width="9.140625" style="1"/>
  </cols>
  <sheetData>
    <row r="1" spans="1:24" x14ac:dyDescent="0.25">
      <c r="F1" s="1" t="s">
        <v>19</v>
      </c>
      <c r="G1" s="16" t="s">
        <v>24</v>
      </c>
      <c r="I1" s="1" t="s">
        <v>17</v>
      </c>
      <c r="M1" s="3">
        <v>63491.21</v>
      </c>
      <c r="N1" s="5">
        <f>M1-M29</f>
        <v>6.9999999810534064E-2</v>
      </c>
      <c r="P1" s="3" t="s">
        <v>20</v>
      </c>
      <c r="Q1" s="3">
        <v>10000</v>
      </c>
      <c r="R1" s="16" t="s">
        <v>21</v>
      </c>
      <c r="S1" s="4">
        <f>ROUND(IF(R1="FI",Q1,IF(R1="NI",Q1/5,IF(R1="ET",Q1/48,0))),2)</f>
        <v>0</v>
      </c>
    </row>
    <row r="2" spans="1:24" s="2" customFormat="1" x14ac:dyDescent="0.25">
      <c r="A2" s="6" t="s">
        <v>3</v>
      </c>
      <c r="B2" s="7" t="s">
        <v>0</v>
      </c>
      <c r="C2" s="7" t="s">
        <v>6</v>
      </c>
      <c r="D2" s="7" t="s">
        <v>12</v>
      </c>
      <c r="E2" s="7" t="s">
        <v>7</v>
      </c>
      <c r="F2" s="7" t="s">
        <v>13</v>
      </c>
      <c r="G2" s="7" t="s">
        <v>2</v>
      </c>
      <c r="H2" s="7" t="s">
        <v>1</v>
      </c>
      <c r="I2" s="7" t="s">
        <v>14</v>
      </c>
      <c r="J2" s="7" t="s">
        <v>25</v>
      </c>
      <c r="K2" s="7" t="s">
        <v>15</v>
      </c>
      <c r="L2" s="7" t="s">
        <v>10</v>
      </c>
      <c r="M2" s="7" t="s">
        <v>9</v>
      </c>
      <c r="N2" s="7" t="s">
        <v>8</v>
      </c>
      <c r="O2" s="7" t="s">
        <v>18</v>
      </c>
      <c r="P2" s="7" t="s">
        <v>22</v>
      </c>
      <c r="Q2" s="7" t="s">
        <v>16</v>
      </c>
      <c r="R2" s="7" t="s">
        <v>23</v>
      </c>
      <c r="S2" s="7" t="s">
        <v>4</v>
      </c>
      <c r="U2" s="2" t="s">
        <v>26</v>
      </c>
    </row>
    <row r="3" spans="1:24" x14ac:dyDescent="0.25">
      <c r="A3" s="8">
        <v>0</v>
      </c>
      <c r="B3" s="9">
        <v>42745</v>
      </c>
      <c r="C3" s="8" t="s">
        <v>11</v>
      </c>
      <c r="D3" s="8" t="s">
        <v>11</v>
      </c>
      <c r="E3" s="8" t="s">
        <v>11</v>
      </c>
      <c r="F3" s="10">
        <v>0</v>
      </c>
      <c r="G3" s="11">
        <v>0.1</v>
      </c>
      <c r="H3" s="12">
        <v>0</v>
      </c>
      <c r="I3" s="13">
        <v>0</v>
      </c>
      <c r="J3" s="13"/>
      <c r="K3" s="13">
        <v>0</v>
      </c>
      <c r="L3" s="13">
        <v>0</v>
      </c>
      <c r="M3" s="13">
        <f>IF(E3&lt;&gt;"Y",0,IF(A3=24,(F3+K3),#REF!))</f>
        <v>0</v>
      </c>
      <c r="N3" s="13">
        <v>1100000</v>
      </c>
      <c r="O3" s="13">
        <v>100000</v>
      </c>
      <c r="P3" s="13">
        <v>0</v>
      </c>
      <c r="Q3" s="13">
        <v>0</v>
      </c>
      <c r="R3" s="13">
        <f>IF(C3="Y",Q3,0)</f>
        <v>0</v>
      </c>
      <c r="S3" s="13">
        <f>IF(R1="PS",N3-O3+Q1,N3-O3)</f>
        <v>1000000</v>
      </c>
    </row>
    <row r="4" spans="1:24" x14ac:dyDescent="0.25">
      <c r="A4" s="79">
        <v>1</v>
      </c>
      <c r="B4" s="80">
        <v>42791</v>
      </c>
      <c r="C4" s="79" t="s">
        <v>11</v>
      </c>
      <c r="D4" s="79" t="s">
        <v>11</v>
      </c>
      <c r="E4" s="79" t="s">
        <v>11</v>
      </c>
      <c r="F4" s="81">
        <f t="shared" ref="F4:F29" si="0">S3</f>
        <v>1000000</v>
      </c>
      <c r="G4" s="82">
        <f t="shared" ref="G4:G29" si="1">G3</f>
        <v>0.1</v>
      </c>
      <c r="H4" s="83">
        <f t="shared" ref="H4:H29" si="2">IF($G$1="PD",(360*(YEAR(B4)-YEAR(B3)))+(30*(MONTH(B4)-MONTH(B3)))+(DAY(B4)-DAY(B3)),B4-B3)</f>
        <v>46</v>
      </c>
      <c r="I4" s="84">
        <f>(F4*G3*H4/365)+U3</f>
        <v>12602.739726027397</v>
      </c>
      <c r="J4" s="84">
        <f t="shared" ref="J4:J29" si="3">ROUND(I4,2)</f>
        <v>12602.74</v>
      </c>
      <c r="K4" s="84">
        <f>IF(D4="Y",J4+Q3-R3,0)</f>
        <v>0</v>
      </c>
      <c r="L4" s="84">
        <v>0</v>
      </c>
      <c r="M4" s="84">
        <f>K4+L4</f>
        <v>0</v>
      </c>
      <c r="N4" s="84">
        <v>0</v>
      </c>
      <c r="O4" s="84"/>
      <c r="P4" s="84">
        <f>IF(OR($R$1="NI",$R$1="ET"),$S$1,0)</f>
        <v>0</v>
      </c>
      <c r="Q4" s="84">
        <f t="shared" ref="Q4:Q29" si="4">Q3-R3+J4-K4</f>
        <v>12602.74</v>
      </c>
      <c r="R4" s="84">
        <f t="shared" ref="R4:R29" si="5">IF(C4="Y",Q4,0)</f>
        <v>0</v>
      </c>
      <c r="S4" s="84">
        <f t="shared" ref="S4:S29" si="6">S3-L4+N4+R4-O4</f>
        <v>1000000</v>
      </c>
      <c r="U4" s="17">
        <f>ROUND(I4-J4,9)</f>
        <v>-2.73973E-4</v>
      </c>
    </row>
    <row r="5" spans="1:24" x14ac:dyDescent="0.25">
      <c r="A5" s="79">
        <f t="shared" ref="A5:A29" si="7">A4+1</f>
        <v>2</v>
      </c>
      <c r="B5" s="80">
        <v>42819</v>
      </c>
      <c r="C5" s="79" t="s">
        <v>11</v>
      </c>
      <c r="D5" s="79" t="s">
        <v>11</v>
      </c>
      <c r="E5" s="79" t="s">
        <v>11</v>
      </c>
      <c r="F5" s="81">
        <f t="shared" si="0"/>
        <v>1000000</v>
      </c>
      <c r="G5" s="82">
        <f t="shared" si="1"/>
        <v>0.1</v>
      </c>
      <c r="H5" s="83">
        <f t="shared" si="2"/>
        <v>28</v>
      </c>
      <c r="I5" s="84">
        <f>(F5*G4*H5/365)+U4</f>
        <v>7671.2326027393292</v>
      </c>
      <c r="J5" s="84">
        <f t="shared" si="3"/>
        <v>7671.23</v>
      </c>
      <c r="K5" s="84">
        <f t="shared" ref="K5:K11" si="8">IF(D5="Y",J5+Q4-R4,0)</f>
        <v>0</v>
      </c>
      <c r="L5" s="84">
        <v>0</v>
      </c>
      <c r="M5" s="84">
        <f t="shared" ref="M5:M11" si="9">K5+L5</f>
        <v>0</v>
      </c>
      <c r="N5" s="84">
        <v>0</v>
      </c>
      <c r="O5" s="84"/>
      <c r="P5" s="84">
        <f>IF(OR($R$1="NI",$R$1="ET"),$S$1,0)</f>
        <v>0</v>
      </c>
      <c r="Q5" s="84">
        <f t="shared" si="4"/>
        <v>20273.97</v>
      </c>
      <c r="R5" s="84">
        <f t="shared" si="5"/>
        <v>0</v>
      </c>
      <c r="S5" s="84">
        <f t="shared" si="6"/>
        <v>1000000</v>
      </c>
      <c r="U5" s="17">
        <f t="shared" ref="U5:U29" si="10">ROUND(I5-J5,9)</f>
        <v>2.6027390000000002E-3</v>
      </c>
    </row>
    <row r="6" spans="1:24" x14ac:dyDescent="0.25">
      <c r="A6" s="79">
        <f t="shared" si="7"/>
        <v>3</v>
      </c>
      <c r="B6" s="80">
        <v>42850</v>
      </c>
      <c r="C6" s="79" t="s">
        <v>5</v>
      </c>
      <c r="D6" s="79" t="s">
        <v>11</v>
      </c>
      <c r="E6" s="79" t="s">
        <v>11</v>
      </c>
      <c r="F6" s="81">
        <f t="shared" si="0"/>
        <v>1000000</v>
      </c>
      <c r="G6" s="82">
        <f t="shared" si="1"/>
        <v>0.1</v>
      </c>
      <c r="H6" s="83">
        <f t="shared" si="2"/>
        <v>31</v>
      </c>
      <c r="I6" s="84">
        <f t="shared" ref="I6:I29" si="11">(F6*G5*H6/365)+U5</f>
        <v>8493.153287670506</v>
      </c>
      <c r="J6" s="84">
        <f t="shared" si="3"/>
        <v>8493.15</v>
      </c>
      <c r="K6" s="84">
        <f t="shared" si="8"/>
        <v>0</v>
      </c>
      <c r="L6" s="84">
        <v>0</v>
      </c>
      <c r="M6" s="84">
        <f t="shared" si="9"/>
        <v>0</v>
      </c>
      <c r="N6" s="84">
        <v>0</v>
      </c>
      <c r="O6" s="84"/>
      <c r="P6" s="84">
        <f>IF(OR($R$1="NI",$R$1="ET"),$S$1,0)</f>
        <v>0</v>
      </c>
      <c r="Q6" s="84">
        <f t="shared" si="4"/>
        <v>28767.120000000003</v>
      </c>
      <c r="R6" s="84">
        <f t="shared" si="5"/>
        <v>28767.120000000003</v>
      </c>
      <c r="S6" s="84">
        <f t="shared" si="6"/>
        <v>1028767.12</v>
      </c>
      <c r="U6" s="17">
        <f t="shared" si="10"/>
        <v>3.2876709999999998E-3</v>
      </c>
      <c r="X6" s="4"/>
    </row>
    <row r="7" spans="1:24" x14ac:dyDescent="0.25">
      <c r="A7" s="79">
        <f t="shared" si="7"/>
        <v>4</v>
      </c>
      <c r="B7" s="80">
        <v>42880</v>
      </c>
      <c r="C7" s="79" t="s">
        <v>11</v>
      </c>
      <c r="D7" s="79" t="s">
        <v>11</v>
      </c>
      <c r="E7" s="79" t="s">
        <v>11</v>
      </c>
      <c r="F7" s="81">
        <f t="shared" si="0"/>
        <v>1028767.12</v>
      </c>
      <c r="G7" s="82">
        <f t="shared" si="1"/>
        <v>0.1</v>
      </c>
      <c r="H7" s="83">
        <f t="shared" si="2"/>
        <v>30</v>
      </c>
      <c r="I7" s="84">
        <f t="shared" si="11"/>
        <v>8455.6234520545604</v>
      </c>
      <c r="J7" s="84">
        <f t="shared" si="3"/>
        <v>8455.6200000000008</v>
      </c>
      <c r="K7" s="84">
        <f t="shared" si="8"/>
        <v>0</v>
      </c>
      <c r="L7" s="84">
        <v>0</v>
      </c>
      <c r="M7" s="84">
        <f t="shared" si="9"/>
        <v>0</v>
      </c>
      <c r="N7" s="84">
        <v>0</v>
      </c>
      <c r="O7" s="84"/>
      <c r="P7" s="84">
        <f>IF(OR($R$1="NI",$R$1="ET"),$S$1,0)</f>
        <v>0</v>
      </c>
      <c r="Q7" s="84">
        <f t="shared" si="4"/>
        <v>8455.6200000000008</v>
      </c>
      <c r="R7" s="84">
        <f t="shared" si="5"/>
        <v>0</v>
      </c>
      <c r="S7" s="84">
        <f t="shared" si="6"/>
        <v>1028767.12</v>
      </c>
      <c r="U7" s="17">
        <f t="shared" si="10"/>
        <v>3.4520549999999999E-3</v>
      </c>
      <c r="X7" s="4">
        <f>S6-S9</f>
        <v>-25648.720000000088</v>
      </c>
    </row>
    <row r="8" spans="1:24" x14ac:dyDescent="0.25">
      <c r="A8" s="79">
        <f t="shared" si="7"/>
        <v>5</v>
      </c>
      <c r="B8" s="80">
        <v>42911</v>
      </c>
      <c r="C8" s="79" t="s">
        <v>11</v>
      </c>
      <c r="D8" s="79" t="s">
        <v>11</v>
      </c>
      <c r="E8" s="79" t="s">
        <v>11</v>
      </c>
      <c r="F8" s="81">
        <f t="shared" si="0"/>
        <v>1028767.12</v>
      </c>
      <c r="G8" s="82">
        <f t="shared" si="1"/>
        <v>0.1</v>
      </c>
      <c r="H8" s="83">
        <f t="shared" si="2"/>
        <v>31</v>
      </c>
      <c r="I8" s="84">
        <f t="shared" si="11"/>
        <v>8737.477621918013</v>
      </c>
      <c r="J8" s="84">
        <f t="shared" si="3"/>
        <v>8737.48</v>
      </c>
      <c r="K8" s="84">
        <f t="shared" si="8"/>
        <v>0</v>
      </c>
      <c r="L8" s="84">
        <v>0</v>
      </c>
      <c r="M8" s="84">
        <f t="shared" si="9"/>
        <v>0</v>
      </c>
      <c r="N8" s="84">
        <v>0</v>
      </c>
      <c r="O8" s="84"/>
      <c r="P8" s="84">
        <f>IF(OR($R$1="NI",$R$1="ET"),$S$1,0)</f>
        <v>0</v>
      </c>
      <c r="Q8" s="84">
        <f t="shared" si="4"/>
        <v>17193.099999999999</v>
      </c>
      <c r="R8" s="84">
        <f t="shared" si="5"/>
        <v>0</v>
      </c>
      <c r="S8" s="84">
        <f t="shared" si="6"/>
        <v>1028767.12</v>
      </c>
      <c r="U8" s="17">
        <f t="shared" si="10"/>
        <v>-2.3780820000000001E-3</v>
      </c>
      <c r="X8" s="4">
        <f>S7-S12</f>
        <v>26287.249999999884</v>
      </c>
    </row>
    <row r="9" spans="1:24" x14ac:dyDescent="0.25">
      <c r="A9" s="79">
        <f t="shared" si="7"/>
        <v>6</v>
      </c>
      <c r="B9" s="80">
        <v>42941</v>
      </c>
      <c r="C9" s="79" t="s">
        <v>5</v>
      </c>
      <c r="D9" s="79" t="s">
        <v>11</v>
      </c>
      <c r="E9" s="79" t="s">
        <v>11</v>
      </c>
      <c r="F9" s="81">
        <f t="shared" si="0"/>
        <v>1028767.12</v>
      </c>
      <c r="G9" s="82">
        <f t="shared" si="1"/>
        <v>0.1</v>
      </c>
      <c r="H9" s="83">
        <f t="shared" si="2"/>
        <v>30</v>
      </c>
      <c r="I9" s="84">
        <f t="shared" si="11"/>
        <v>8455.6177863015619</v>
      </c>
      <c r="J9" s="84">
        <f t="shared" si="3"/>
        <v>8455.6200000000008</v>
      </c>
      <c r="K9" s="84">
        <f t="shared" si="8"/>
        <v>0</v>
      </c>
      <c r="L9" s="84">
        <v>0</v>
      </c>
      <c r="M9" s="84">
        <f t="shared" si="9"/>
        <v>0</v>
      </c>
      <c r="N9" s="84">
        <v>0</v>
      </c>
      <c r="O9" s="84"/>
      <c r="P9" s="84">
        <f t="shared" ref="P9:P29" si="12">IF($R$1="ET",$S$1,0)</f>
        <v>0</v>
      </c>
      <c r="Q9" s="84">
        <f t="shared" si="4"/>
        <v>25648.720000000001</v>
      </c>
      <c r="R9" s="84">
        <f t="shared" si="5"/>
        <v>25648.720000000001</v>
      </c>
      <c r="S9" s="84">
        <f t="shared" si="6"/>
        <v>1054415.8400000001</v>
      </c>
      <c r="U9" s="17">
        <f t="shared" si="10"/>
        <v>-2.2136980000000001E-3</v>
      </c>
      <c r="X9" s="5"/>
    </row>
    <row r="10" spans="1:24" x14ac:dyDescent="0.25">
      <c r="A10" s="79">
        <v>7</v>
      </c>
      <c r="B10" s="80">
        <v>42972</v>
      </c>
      <c r="C10" s="79" t="s">
        <v>11</v>
      </c>
      <c r="D10" s="79" t="s">
        <v>11</v>
      </c>
      <c r="E10" s="79" t="s">
        <v>5</v>
      </c>
      <c r="F10" s="81">
        <f t="shared" si="0"/>
        <v>1054415.8400000001</v>
      </c>
      <c r="G10" s="82">
        <f t="shared" si="1"/>
        <v>0.1</v>
      </c>
      <c r="H10" s="83">
        <f t="shared" si="2"/>
        <v>31</v>
      </c>
      <c r="I10" s="84">
        <f t="shared" si="11"/>
        <v>8955.3104000006315</v>
      </c>
      <c r="J10" s="84">
        <f t="shared" si="3"/>
        <v>8955.31</v>
      </c>
      <c r="K10" s="84">
        <f t="shared" si="8"/>
        <v>0</v>
      </c>
      <c r="L10" s="84">
        <v>0</v>
      </c>
      <c r="M10" s="84">
        <f t="shared" si="9"/>
        <v>0</v>
      </c>
      <c r="N10" s="84">
        <v>0</v>
      </c>
      <c r="O10" s="84"/>
      <c r="P10" s="84">
        <f t="shared" si="12"/>
        <v>0</v>
      </c>
      <c r="Q10" s="84">
        <f t="shared" si="4"/>
        <v>8955.31</v>
      </c>
      <c r="R10" s="84">
        <f t="shared" si="5"/>
        <v>0</v>
      </c>
      <c r="S10" s="84">
        <f t="shared" si="6"/>
        <v>1054415.8400000001</v>
      </c>
      <c r="U10" s="17"/>
      <c r="X10" s="5"/>
    </row>
    <row r="11" spans="1:24" x14ac:dyDescent="0.25">
      <c r="A11" s="79">
        <v>8</v>
      </c>
      <c r="B11" s="80">
        <v>42993</v>
      </c>
      <c r="C11" s="79" t="s">
        <v>5</v>
      </c>
      <c r="D11" s="79" t="s">
        <v>5</v>
      </c>
      <c r="E11" s="79" t="s">
        <v>5</v>
      </c>
      <c r="F11" s="81">
        <f t="shared" si="0"/>
        <v>1054415.8400000001</v>
      </c>
      <c r="G11" s="82">
        <f t="shared" si="1"/>
        <v>0.1</v>
      </c>
      <c r="H11" s="83">
        <f t="shared" si="2"/>
        <v>21</v>
      </c>
      <c r="I11" s="84">
        <f t="shared" si="11"/>
        <v>6066.5020931506861</v>
      </c>
      <c r="J11" s="84">
        <f t="shared" si="3"/>
        <v>6066.5</v>
      </c>
      <c r="K11" s="84">
        <f t="shared" si="8"/>
        <v>15021.81</v>
      </c>
      <c r="L11" s="84">
        <v>0</v>
      </c>
      <c r="M11" s="84">
        <f t="shared" si="9"/>
        <v>15021.81</v>
      </c>
      <c r="N11" s="84">
        <v>0</v>
      </c>
      <c r="O11" s="84"/>
      <c r="P11" s="84">
        <f t="shared" si="12"/>
        <v>0</v>
      </c>
      <c r="Q11" s="84">
        <f t="shared" si="4"/>
        <v>0</v>
      </c>
      <c r="R11" s="84">
        <f t="shared" si="5"/>
        <v>0</v>
      </c>
      <c r="S11" s="84">
        <f t="shared" si="6"/>
        <v>1054415.8400000001</v>
      </c>
      <c r="U11" s="17"/>
      <c r="X11" s="5"/>
    </row>
    <row r="12" spans="1:24" x14ac:dyDescent="0.25">
      <c r="A12" s="19">
        <v>1</v>
      </c>
      <c r="B12" s="9">
        <v>43033</v>
      </c>
      <c r="C12" s="19" t="s">
        <v>5</v>
      </c>
      <c r="D12" s="19" t="s">
        <v>5</v>
      </c>
      <c r="E12" s="19" t="s">
        <v>5</v>
      </c>
      <c r="F12" s="21">
        <f t="shared" si="0"/>
        <v>1054415.8400000001</v>
      </c>
      <c r="G12" s="22">
        <f t="shared" si="1"/>
        <v>0.1</v>
      </c>
      <c r="H12" s="23">
        <f t="shared" si="2"/>
        <v>40</v>
      </c>
      <c r="I12" s="18">
        <f t="shared" si="11"/>
        <v>11555.242082191782</v>
      </c>
      <c r="J12" s="18">
        <f t="shared" si="3"/>
        <v>11555.24</v>
      </c>
      <c r="K12" s="18">
        <f t="shared" ref="K12:K28" si="13">IF(M12&gt;(J12+Q11-R11),(J12+Q11-R11),M12)</f>
        <v>11555.24</v>
      </c>
      <c r="L12" s="18">
        <f t="shared" ref="L12:L28" si="14">M12-K12</f>
        <v>51935.97</v>
      </c>
      <c r="M12" s="18">
        <f>M1</f>
        <v>63491.21</v>
      </c>
      <c r="N12" s="18">
        <v>0</v>
      </c>
      <c r="O12" s="18"/>
      <c r="P12" s="18">
        <f t="shared" si="12"/>
        <v>0</v>
      </c>
      <c r="Q12" s="18">
        <f t="shared" si="4"/>
        <v>0</v>
      </c>
      <c r="R12" s="18">
        <f t="shared" si="5"/>
        <v>0</v>
      </c>
      <c r="S12" s="18">
        <f t="shared" si="6"/>
        <v>1002479.8700000001</v>
      </c>
      <c r="U12" s="17">
        <f t="shared" si="10"/>
        <v>2.0821920000000001E-3</v>
      </c>
    </row>
    <row r="13" spans="1:24" x14ac:dyDescent="0.25">
      <c r="A13" s="19">
        <f t="shared" si="7"/>
        <v>2</v>
      </c>
      <c r="B13" s="9">
        <v>43064</v>
      </c>
      <c r="C13" s="19" t="s">
        <v>5</v>
      </c>
      <c r="D13" s="19" t="s">
        <v>5</v>
      </c>
      <c r="E13" s="19" t="s">
        <v>5</v>
      </c>
      <c r="F13" s="21">
        <f t="shared" si="0"/>
        <v>1002479.8700000001</v>
      </c>
      <c r="G13" s="22">
        <f t="shared" si="1"/>
        <v>0.1</v>
      </c>
      <c r="H13" s="23">
        <f t="shared" si="2"/>
        <v>31</v>
      </c>
      <c r="I13" s="18">
        <f t="shared" si="11"/>
        <v>8514.2146767125505</v>
      </c>
      <c r="J13" s="18">
        <f t="shared" si="3"/>
        <v>8514.2099999999991</v>
      </c>
      <c r="K13" s="18">
        <f t="shared" si="13"/>
        <v>8514.2099999999991</v>
      </c>
      <c r="L13" s="18">
        <f t="shared" si="14"/>
        <v>54977</v>
      </c>
      <c r="M13" s="18">
        <f>M12</f>
        <v>63491.21</v>
      </c>
      <c r="N13" s="18">
        <v>0</v>
      </c>
      <c r="O13" s="18"/>
      <c r="P13" s="18">
        <f t="shared" si="12"/>
        <v>0</v>
      </c>
      <c r="Q13" s="18">
        <f t="shared" si="4"/>
        <v>0</v>
      </c>
      <c r="R13" s="18">
        <f t="shared" si="5"/>
        <v>0</v>
      </c>
      <c r="S13" s="18">
        <f t="shared" si="6"/>
        <v>947502.87000000011</v>
      </c>
      <c r="U13" s="17">
        <f t="shared" si="10"/>
        <v>4.6767129999999999E-3</v>
      </c>
    </row>
    <row r="14" spans="1:24" x14ac:dyDescent="0.25">
      <c r="A14" s="19">
        <f t="shared" si="7"/>
        <v>3</v>
      </c>
      <c r="B14" s="9">
        <v>43094</v>
      </c>
      <c r="C14" s="19" t="s">
        <v>5</v>
      </c>
      <c r="D14" s="19" t="s">
        <v>5</v>
      </c>
      <c r="E14" s="19" t="s">
        <v>5</v>
      </c>
      <c r="F14" s="21">
        <f t="shared" si="0"/>
        <v>947502.87000000011</v>
      </c>
      <c r="G14" s="22">
        <f t="shared" si="1"/>
        <v>0.1</v>
      </c>
      <c r="H14" s="23">
        <f t="shared" si="2"/>
        <v>30</v>
      </c>
      <c r="I14" s="18">
        <f t="shared" si="11"/>
        <v>7787.6994986308091</v>
      </c>
      <c r="J14" s="18">
        <f t="shared" si="3"/>
        <v>7787.7</v>
      </c>
      <c r="K14" s="18">
        <f t="shared" si="13"/>
        <v>7787.7</v>
      </c>
      <c r="L14" s="18">
        <f t="shared" si="14"/>
        <v>55703.51</v>
      </c>
      <c r="M14" s="18">
        <f t="shared" ref="M14:M28" si="15">M13</f>
        <v>63491.21</v>
      </c>
      <c r="N14" s="18">
        <v>0</v>
      </c>
      <c r="O14" s="18"/>
      <c r="P14" s="18">
        <f t="shared" si="12"/>
        <v>0</v>
      </c>
      <c r="Q14" s="18">
        <f t="shared" si="4"/>
        <v>0</v>
      </c>
      <c r="R14" s="18">
        <f t="shared" si="5"/>
        <v>0</v>
      </c>
      <c r="S14" s="18">
        <f t="shared" si="6"/>
        <v>891799.3600000001</v>
      </c>
      <c r="U14" s="17">
        <f t="shared" si="10"/>
        <v>-5.0136899999999999E-4</v>
      </c>
    </row>
    <row r="15" spans="1:24" x14ac:dyDescent="0.25">
      <c r="A15" s="19">
        <f t="shared" si="7"/>
        <v>4</v>
      </c>
      <c r="B15" s="9">
        <v>43125</v>
      </c>
      <c r="C15" s="19" t="s">
        <v>5</v>
      </c>
      <c r="D15" s="19" t="s">
        <v>5</v>
      </c>
      <c r="E15" s="19" t="s">
        <v>5</v>
      </c>
      <c r="F15" s="21">
        <f t="shared" si="0"/>
        <v>891799.3600000001</v>
      </c>
      <c r="G15" s="22">
        <f t="shared" si="1"/>
        <v>0.1</v>
      </c>
      <c r="H15" s="23">
        <f t="shared" si="2"/>
        <v>31</v>
      </c>
      <c r="I15" s="18">
        <f t="shared" si="11"/>
        <v>7574.1858438364807</v>
      </c>
      <c r="J15" s="18">
        <f t="shared" si="3"/>
        <v>7574.19</v>
      </c>
      <c r="K15" s="18">
        <f t="shared" si="13"/>
        <v>7574.19</v>
      </c>
      <c r="L15" s="18">
        <f t="shared" si="14"/>
        <v>55917.02</v>
      </c>
      <c r="M15" s="18">
        <f t="shared" si="15"/>
        <v>63491.21</v>
      </c>
      <c r="N15" s="18">
        <v>0</v>
      </c>
      <c r="O15" s="18"/>
      <c r="P15" s="18">
        <f t="shared" si="12"/>
        <v>0</v>
      </c>
      <c r="Q15" s="18">
        <f t="shared" si="4"/>
        <v>0</v>
      </c>
      <c r="R15" s="18">
        <f t="shared" si="5"/>
        <v>0</v>
      </c>
      <c r="S15" s="18">
        <f t="shared" si="6"/>
        <v>835882.34000000008</v>
      </c>
      <c r="U15" s="17">
        <f t="shared" si="10"/>
        <v>-4.1561640000000004E-3</v>
      </c>
    </row>
    <row r="16" spans="1:24" x14ac:dyDescent="0.25">
      <c r="A16" s="19">
        <f t="shared" si="7"/>
        <v>5</v>
      </c>
      <c r="B16" s="9">
        <v>43156</v>
      </c>
      <c r="C16" s="19" t="s">
        <v>5</v>
      </c>
      <c r="D16" s="19" t="s">
        <v>5</v>
      </c>
      <c r="E16" s="19" t="s">
        <v>5</v>
      </c>
      <c r="F16" s="21">
        <f t="shared" si="0"/>
        <v>835882.34000000008</v>
      </c>
      <c r="G16" s="22">
        <f t="shared" si="1"/>
        <v>0.1</v>
      </c>
      <c r="H16" s="23">
        <f t="shared" si="2"/>
        <v>31</v>
      </c>
      <c r="I16" s="18">
        <f t="shared" si="11"/>
        <v>7099.2705123291507</v>
      </c>
      <c r="J16" s="18">
        <f t="shared" si="3"/>
        <v>7099.27</v>
      </c>
      <c r="K16" s="18">
        <f t="shared" si="13"/>
        <v>7099.27</v>
      </c>
      <c r="L16" s="18">
        <f t="shared" si="14"/>
        <v>56391.94</v>
      </c>
      <c r="M16" s="18">
        <f t="shared" si="15"/>
        <v>63491.21</v>
      </c>
      <c r="N16" s="18">
        <v>0</v>
      </c>
      <c r="O16" s="18"/>
      <c r="P16" s="18">
        <f t="shared" si="12"/>
        <v>0</v>
      </c>
      <c r="Q16" s="18">
        <f t="shared" si="4"/>
        <v>0</v>
      </c>
      <c r="R16" s="18">
        <f t="shared" si="5"/>
        <v>0</v>
      </c>
      <c r="S16" s="18">
        <f t="shared" si="6"/>
        <v>779490.40000000014</v>
      </c>
      <c r="U16" s="17">
        <f t="shared" si="10"/>
        <v>5.1232899999999995E-4</v>
      </c>
    </row>
    <row r="17" spans="1:21" x14ac:dyDescent="0.25">
      <c r="A17" s="19">
        <f t="shared" si="7"/>
        <v>6</v>
      </c>
      <c r="B17" s="9">
        <v>43184</v>
      </c>
      <c r="C17" s="19" t="s">
        <v>5</v>
      </c>
      <c r="D17" s="19" t="s">
        <v>5</v>
      </c>
      <c r="E17" s="19" t="s">
        <v>5</v>
      </c>
      <c r="F17" s="21">
        <f t="shared" si="0"/>
        <v>779490.40000000014</v>
      </c>
      <c r="G17" s="22">
        <f t="shared" si="1"/>
        <v>0.1</v>
      </c>
      <c r="H17" s="23">
        <f t="shared" si="2"/>
        <v>28</v>
      </c>
      <c r="I17" s="18">
        <f t="shared" si="11"/>
        <v>5979.6528958906456</v>
      </c>
      <c r="J17" s="18">
        <f t="shared" si="3"/>
        <v>5979.65</v>
      </c>
      <c r="K17" s="18">
        <f t="shared" si="13"/>
        <v>5979.65</v>
      </c>
      <c r="L17" s="18">
        <f t="shared" si="14"/>
        <v>57511.56</v>
      </c>
      <c r="M17" s="18">
        <f t="shared" si="15"/>
        <v>63491.21</v>
      </c>
      <c r="N17" s="18">
        <v>0</v>
      </c>
      <c r="O17" s="18"/>
      <c r="P17" s="18">
        <f t="shared" si="12"/>
        <v>0</v>
      </c>
      <c r="Q17" s="18">
        <f t="shared" si="4"/>
        <v>0</v>
      </c>
      <c r="R17" s="18">
        <f t="shared" si="5"/>
        <v>0</v>
      </c>
      <c r="S17" s="18">
        <f t="shared" si="6"/>
        <v>721978.84000000008</v>
      </c>
      <c r="U17" s="17">
        <f t="shared" si="10"/>
        <v>2.8958909999999998E-3</v>
      </c>
    </row>
    <row r="18" spans="1:21" x14ac:dyDescent="0.25">
      <c r="A18" s="19">
        <f t="shared" si="7"/>
        <v>7</v>
      </c>
      <c r="B18" s="9">
        <v>43215</v>
      </c>
      <c r="C18" s="19" t="s">
        <v>5</v>
      </c>
      <c r="D18" s="19" t="s">
        <v>5</v>
      </c>
      <c r="E18" s="19" t="s">
        <v>5</v>
      </c>
      <c r="F18" s="21">
        <f t="shared" si="0"/>
        <v>721978.84000000008</v>
      </c>
      <c r="G18" s="22">
        <f t="shared" si="1"/>
        <v>0.1</v>
      </c>
      <c r="H18" s="23">
        <f t="shared" si="2"/>
        <v>31</v>
      </c>
      <c r="I18" s="18">
        <f t="shared" si="11"/>
        <v>6131.8779753430545</v>
      </c>
      <c r="J18" s="18">
        <f t="shared" si="3"/>
        <v>6131.88</v>
      </c>
      <c r="K18" s="18">
        <f t="shared" si="13"/>
        <v>6131.88</v>
      </c>
      <c r="L18" s="18">
        <f t="shared" si="14"/>
        <v>57359.33</v>
      </c>
      <c r="M18" s="18">
        <f t="shared" si="15"/>
        <v>63491.21</v>
      </c>
      <c r="N18" s="18">
        <v>0</v>
      </c>
      <c r="O18" s="18"/>
      <c r="P18" s="18">
        <f t="shared" si="12"/>
        <v>0</v>
      </c>
      <c r="Q18" s="18">
        <f t="shared" si="4"/>
        <v>0</v>
      </c>
      <c r="R18" s="18">
        <f t="shared" si="5"/>
        <v>0</v>
      </c>
      <c r="S18" s="18">
        <f t="shared" si="6"/>
        <v>664619.51000000013</v>
      </c>
      <c r="U18" s="17">
        <f t="shared" si="10"/>
        <v>-2.024657E-3</v>
      </c>
    </row>
    <row r="19" spans="1:21" x14ac:dyDescent="0.25">
      <c r="A19" s="19">
        <f t="shared" si="7"/>
        <v>8</v>
      </c>
      <c r="B19" s="9">
        <v>43245</v>
      </c>
      <c r="C19" s="19" t="s">
        <v>5</v>
      </c>
      <c r="D19" s="19" t="s">
        <v>5</v>
      </c>
      <c r="E19" s="19" t="s">
        <v>5</v>
      </c>
      <c r="F19" s="21">
        <f t="shared" si="0"/>
        <v>664619.51000000013</v>
      </c>
      <c r="G19" s="22">
        <f t="shared" si="1"/>
        <v>0.1</v>
      </c>
      <c r="H19" s="23">
        <f t="shared" si="2"/>
        <v>30</v>
      </c>
      <c r="I19" s="18">
        <f t="shared" si="11"/>
        <v>5462.624084932042</v>
      </c>
      <c r="J19" s="18">
        <f t="shared" si="3"/>
        <v>5462.62</v>
      </c>
      <c r="K19" s="18">
        <f t="shared" si="13"/>
        <v>5462.62</v>
      </c>
      <c r="L19" s="18">
        <f t="shared" si="14"/>
        <v>58028.59</v>
      </c>
      <c r="M19" s="18">
        <f t="shared" si="15"/>
        <v>63491.21</v>
      </c>
      <c r="N19" s="18">
        <v>0</v>
      </c>
      <c r="O19" s="18"/>
      <c r="P19" s="18">
        <f t="shared" si="12"/>
        <v>0</v>
      </c>
      <c r="Q19" s="18">
        <f t="shared" si="4"/>
        <v>0</v>
      </c>
      <c r="R19" s="18">
        <f t="shared" si="5"/>
        <v>0</v>
      </c>
      <c r="S19" s="18">
        <f t="shared" si="6"/>
        <v>606590.92000000016</v>
      </c>
      <c r="U19" s="17">
        <f t="shared" si="10"/>
        <v>4.0849320000000003E-3</v>
      </c>
    </row>
    <row r="20" spans="1:21" x14ac:dyDescent="0.25">
      <c r="A20" s="19">
        <f t="shared" si="7"/>
        <v>9</v>
      </c>
      <c r="B20" s="9">
        <v>43276</v>
      </c>
      <c r="C20" s="19" t="s">
        <v>5</v>
      </c>
      <c r="D20" s="19" t="s">
        <v>5</v>
      </c>
      <c r="E20" s="19" t="s">
        <v>5</v>
      </c>
      <c r="F20" s="21">
        <f t="shared" si="0"/>
        <v>606590.92000000016</v>
      </c>
      <c r="G20" s="22">
        <f t="shared" si="1"/>
        <v>0.1</v>
      </c>
      <c r="H20" s="23">
        <f t="shared" si="2"/>
        <v>31</v>
      </c>
      <c r="I20" s="18">
        <f t="shared" si="11"/>
        <v>5151.8721726032354</v>
      </c>
      <c r="J20" s="18">
        <f t="shared" si="3"/>
        <v>5151.87</v>
      </c>
      <c r="K20" s="18">
        <f t="shared" si="13"/>
        <v>5151.87</v>
      </c>
      <c r="L20" s="18">
        <f t="shared" si="14"/>
        <v>58339.34</v>
      </c>
      <c r="M20" s="18">
        <f t="shared" si="15"/>
        <v>63491.21</v>
      </c>
      <c r="N20" s="18">
        <v>0</v>
      </c>
      <c r="O20" s="18"/>
      <c r="P20" s="18">
        <f t="shared" si="12"/>
        <v>0</v>
      </c>
      <c r="Q20" s="18">
        <f t="shared" si="4"/>
        <v>0</v>
      </c>
      <c r="R20" s="18">
        <f t="shared" si="5"/>
        <v>0</v>
      </c>
      <c r="S20" s="18">
        <f t="shared" si="6"/>
        <v>548251.58000000019</v>
      </c>
      <c r="U20" s="17">
        <f t="shared" si="10"/>
        <v>2.1726029999999999E-3</v>
      </c>
    </row>
    <row r="21" spans="1:21" x14ac:dyDescent="0.25">
      <c r="A21" s="19">
        <f t="shared" si="7"/>
        <v>10</v>
      </c>
      <c r="B21" s="9">
        <v>43306</v>
      </c>
      <c r="C21" s="19" t="s">
        <v>5</v>
      </c>
      <c r="D21" s="19" t="s">
        <v>5</v>
      </c>
      <c r="E21" s="19" t="s">
        <v>5</v>
      </c>
      <c r="F21" s="21">
        <f t="shared" si="0"/>
        <v>548251.58000000019</v>
      </c>
      <c r="G21" s="22">
        <f t="shared" si="1"/>
        <v>0.1</v>
      </c>
      <c r="H21" s="23">
        <f t="shared" si="2"/>
        <v>30</v>
      </c>
      <c r="I21" s="18">
        <f t="shared" si="11"/>
        <v>4506.1795424660158</v>
      </c>
      <c r="J21" s="18">
        <f t="shared" si="3"/>
        <v>4506.18</v>
      </c>
      <c r="K21" s="18">
        <f t="shared" si="13"/>
        <v>4506.18</v>
      </c>
      <c r="L21" s="18">
        <f t="shared" si="14"/>
        <v>58985.03</v>
      </c>
      <c r="M21" s="18">
        <f t="shared" si="15"/>
        <v>63491.21</v>
      </c>
      <c r="N21" s="18">
        <v>0</v>
      </c>
      <c r="O21" s="18"/>
      <c r="P21" s="18">
        <f t="shared" si="12"/>
        <v>0</v>
      </c>
      <c r="Q21" s="18">
        <f t="shared" si="4"/>
        <v>0</v>
      </c>
      <c r="R21" s="18">
        <f t="shared" si="5"/>
        <v>0</v>
      </c>
      <c r="S21" s="18">
        <f t="shared" si="6"/>
        <v>489266.55000000016</v>
      </c>
      <c r="U21" s="17">
        <f t="shared" si="10"/>
        <v>-4.57534E-4</v>
      </c>
    </row>
    <row r="22" spans="1:21" x14ac:dyDescent="0.25">
      <c r="A22" s="19">
        <f t="shared" si="7"/>
        <v>11</v>
      </c>
      <c r="B22" s="9">
        <v>43337</v>
      </c>
      <c r="C22" s="19" t="s">
        <v>5</v>
      </c>
      <c r="D22" s="19" t="s">
        <v>5</v>
      </c>
      <c r="E22" s="19" t="s">
        <v>5</v>
      </c>
      <c r="F22" s="21">
        <f t="shared" si="0"/>
        <v>489266.55000000016</v>
      </c>
      <c r="G22" s="22">
        <f t="shared" si="1"/>
        <v>0.1</v>
      </c>
      <c r="H22" s="23">
        <f t="shared" si="2"/>
        <v>31</v>
      </c>
      <c r="I22" s="18">
        <f t="shared" si="11"/>
        <v>4155.4140767125773</v>
      </c>
      <c r="J22" s="18">
        <f t="shared" si="3"/>
        <v>4155.41</v>
      </c>
      <c r="K22" s="18">
        <f t="shared" si="13"/>
        <v>4155.41</v>
      </c>
      <c r="L22" s="18">
        <f t="shared" si="14"/>
        <v>59335.8</v>
      </c>
      <c r="M22" s="18">
        <f t="shared" si="15"/>
        <v>63491.21</v>
      </c>
      <c r="N22" s="18">
        <v>0</v>
      </c>
      <c r="O22" s="18"/>
      <c r="P22" s="18">
        <f t="shared" si="12"/>
        <v>0</v>
      </c>
      <c r="Q22" s="18">
        <f t="shared" si="4"/>
        <v>0</v>
      </c>
      <c r="R22" s="18">
        <f t="shared" si="5"/>
        <v>0</v>
      </c>
      <c r="S22" s="18">
        <f t="shared" si="6"/>
        <v>429930.75000000017</v>
      </c>
      <c r="U22" s="17">
        <f t="shared" si="10"/>
        <v>4.076713E-3</v>
      </c>
    </row>
    <row r="23" spans="1:21" x14ac:dyDescent="0.25">
      <c r="A23" s="19">
        <f t="shared" si="7"/>
        <v>12</v>
      </c>
      <c r="B23" s="9">
        <v>43368</v>
      </c>
      <c r="C23" s="19" t="s">
        <v>5</v>
      </c>
      <c r="D23" s="19" t="s">
        <v>5</v>
      </c>
      <c r="E23" s="19" t="s">
        <v>5</v>
      </c>
      <c r="F23" s="21">
        <f t="shared" si="0"/>
        <v>429930.75000000017</v>
      </c>
      <c r="G23" s="22">
        <f t="shared" si="1"/>
        <v>0.1</v>
      </c>
      <c r="H23" s="23">
        <f t="shared" si="2"/>
        <v>31</v>
      </c>
      <c r="I23" s="18">
        <f t="shared" si="11"/>
        <v>3651.4707205486179</v>
      </c>
      <c r="J23" s="18">
        <f t="shared" si="3"/>
        <v>3651.47</v>
      </c>
      <c r="K23" s="18">
        <f t="shared" si="13"/>
        <v>3651.47</v>
      </c>
      <c r="L23" s="18">
        <f t="shared" si="14"/>
        <v>59839.74</v>
      </c>
      <c r="M23" s="18">
        <f t="shared" si="15"/>
        <v>63491.21</v>
      </c>
      <c r="N23" s="18">
        <v>0</v>
      </c>
      <c r="O23" s="18"/>
      <c r="P23" s="18">
        <f t="shared" si="12"/>
        <v>0</v>
      </c>
      <c r="Q23" s="18">
        <f t="shared" si="4"/>
        <v>0</v>
      </c>
      <c r="R23" s="18">
        <f t="shared" si="5"/>
        <v>0</v>
      </c>
      <c r="S23" s="18">
        <f t="shared" si="6"/>
        <v>370091.01000000018</v>
      </c>
      <c r="U23" s="17">
        <f t="shared" si="10"/>
        <v>7.2054900000000002E-4</v>
      </c>
    </row>
    <row r="24" spans="1:21" x14ac:dyDescent="0.25">
      <c r="A24" s="19">
        <f t="shared" si="7"/>
        <v>13</v>
      </c>
      <c r="B24" s="9">
        <v>43398</v>
      </c>
      <c r="C24" s="19" t="s">
        <v>5</v>
      </c>
      <c r="D24" s="19" t="s">
        <v>5</v>
      </c>
      <c r="E24" s="19" t="s">
        <v>5</v>
      </c>
      <c r="F24" s="21">
        <f t="shared" si="0"/>
        <v>370091.01000000018</v>
      </c>
      <c r="G24" s="22">
        <f t="shared" si="1"/>
        <v>0.1</v>
      </c>
      <c r="H24" s="23">
        <f t="shared" si="2"/>
        <v>30</v>
      </c>
      <c r="I24" s="18">
        <f t="shared" si="11"/>
        <v>3041.8446383572204</v>
      </c>
      <c r="J24" s="18">
        <f t="shared" si="3"/>
        <v>3041.84</v>
      </c>
      <c r="K24" s="18">
        <f t="shared" si="13"/>
        <v>3041.84</v>
      </c>
      <c r="L24" s="18">
        <f t="shared" si="14"/>
        <v>60449.369999999995</v>
      </c>
      <c r="M24" s="18">
        <f t="shared" si="15"/>
        <v>63491.21</v>
      </c>
      <c r="N24" s="18">
        <v>0</v>
      </c>
      <c r="O24" s="18"/>
      <c r="P24" s="18">
        <f t="shared" si="12"/>
        <v>0</v>
      </c>
      <c r="Q24" s="18">
        <f t="shared" si="4"/>
        <v>0</v>
      </c>
      <c r="R24" s="18">
        <f t="shared" si="5"/>
        <v>0</v>
      </c>
      <c r="S24" s="18">
        <f t="shared" si="6"/>
        <v>309641.64000000019</v>
      </c>
      <c r="U24" s="17">
        <f t="shared" si="10"/>
        <v>4.6383570000000001E-3</v>
      </c>
    </row>
    <row r="25" spans="1:21" x14ac:dyDescent="0.25">
      <c r="A25" s="19">
        <f t="shared" si="7"/>
        <v>14</v>
      </c>
      <c r="B25" s="9">
        <v>43429</v>
      </c>
      <c r="C25" s="19" t="s">
        <v>5</v>
      </c>
      <c r="D25" s="19" t="s">
        <v>5</v>
      </c>
      <c r="E25" s="19" t="s">
        <v>5</v>
      </c>
      <c r="F25" s="21">
        <f t="shared" si="0"/>
        <v>309641.64000000019</v>
      </c>
      <c r="G25" s="22">
        <f t="shared" si="1"/>
        <v>0.1</v>
      </c>
      <c r="H25" s="23">
        <f t="shared" si="2"/>
        <v>31</v>
      </c>
      <c r="I25" s="18">
        <f t="shared" si="11"/>
        <v>2629.8377452063169</v>
      </c>
      <c r="J25" s="18">
        <f t="shared" si="3"/>
        <v>2629.84</v>
      </c>
      <c r="K25" s="18">
        <f t="shared" si="13"/>
        <v>2629.84</v>
      </c>
      <c r="L25" s="18">
        <f t="shared" si="14"/>
        <v>60861.369999999995</v>
      </c>
      <c r="M25" s="18">
        <f t="shared" si="15"/>
        <v>63491.21</v>
      </c>
      <c r="N25" s="18">
        <v>0</v>
      </c>
      <c r="O25" s="18"/>
      <c r="P25" s="18">
        <f t="shared" si="12"/>
        <v>0</v>
      </c>
      <c r="Q25" s="18">
        <f t="shared" si="4"/>
        <v>0</v>
      </c>
      <c r="R25" s="18">
        <f t="shared" si="5"/>
        <v>0</v>
      </c>
      <c r="S25" s="18">
        <f t="shared" si="6"/>
        <v>248780.27000000019</v>
      </c>
      <c r="U25" s="17">
        <f t="shared" si="10"/>
        <v>-2.2547940000000001E-3</v>
      </c>
    </row>
    <row r="26" spans="1:21" x14ac:dyDescent="0.25">
      <c r="A26" s="19">
        <f t="shared" si="7"/>
        <v>15</v>
      </c>
      <c r="B26" s="9">
        <v>43459</v>
      </c>
      <c r="C26" s="19" t="s">
        <v>5</v>
      </c>
      <c r="D26" s="19" t="s">
        <v>5</v>
      </c>
      <c r="E26" s="19" t="s">
        <v>5</v>
      </c>
      <c r="F26" s="21">
        <f t="shared" si="0"/>
        <v>248780.27000000019</v>
      </c>
      <c r="G26" s="22">
        <f t="shared" si="1"/>
        <v>0.1</v>
      </c>
      <c r="H26" s="23">
        <f t="shared" si="2"/>
        <v>30</v>
      </c>
      <c r="I26" s="18">
        <f t="shared" si="11"/>
        <v>2044.7670876717552</v>
      </c>
      <c r="J26" s="18">
        <f t="shared" si="3"/>
        <v>2044.77</v>
      </c>
      <c r="K26" s="18">
        <f t="shared" si="13"/>
        <v>2044.77</v>
      </c>
      <c r="L26" s="18">
        <f t="shared" si="14"/>
        <v>61446.44</v>
      </c>
      <c r="M26" s="18">
        <f t="shared" si="15"/>
        <v>63491.21</v>
      </c>
      <c r="N26" s="18">
        <v>0</v>
      </c>
      <c r="O26" s="18"/>
      <c r="P26" s="18">
        <f t="shared" si="12"/>
        <v>0</v>
      </c>
      <c r="Q26" s="18">
        <f t="shared" si="4"/>
        <v>0</v>
      </c>
      <c r="R26" s="18">
        <f t="shared" si="5"/>
        <v>0</v>
      </c>
      <c r="S26" s="18">
        <f t="shared" si="6"/>
        <v>187333.83000000019</v>
      </c>
      <c r="U26" s="17">
        <f t="shared" si="10"/>
        <v>-2.9123280000000001E-3</v>
      </c>
    </row>
    <row r="27" spans="1:21" x14ac:dyDescent="0.25">
      <c r="A27" s="19">
        <f t="shared" si="7"/>
        <v>16</v>
      </c>
      <c r="B27" s="9">
        <v>43490</v>
      </c>
      <c r="C27" s="19" t="s">
        <v>5</v>
      </c>
      <c r="D27" s="19" t="s">
        <v>5</v>
      </c>
      <c r="E27" s="19" t="s">
        <v>5</v>
      </c>
      <c r="F27" s="21">
        <f t="shared" si="0"/>
        <v>187333.83000000019</v>
      </c>
      <c r="G27" s="22">
        <f t="shared" si="1"/>
        <v>0.1</v>
      </c>
      <c r="H27" s="23">
        <f t="shared" si="2"/>
        <v>31</v>
      </c>
      <c r="I27" s="18">
        <f t="shared" si="11"/>
        <v>1591.0515342473441</v>
      </c>
      <c r="J27" s="18">
        <f t="shared" si="3"/>
        <v>1591.05</v>
      </c>
      <c r="K27" s="18">
        <f t="shared" si="13"/>
        <v>1591.05</v>
      </c>
      <c r="L27" s="18">
        <f t="shared" si="14"/>
        <v>61900.159999999996</v>
      </c>
      <c r="M27" s="18">
        <f t="shared" si="15"/>
        <v>63491.21</v>
      </c>
      <c r="N27" s="18">
        <v>0</v>
      </c>
      <c r="O27" s="18"/>
      <c r="P27" s="18">
        <f t="shared" si="12"/>
        <v>0</v>
      </c>
      <c r="Q27" s="18">
        <f t="shared" si="4"/>
        <v>0</v>
      </c>
      <c r="R27" s="18">
        <f t="shared" si="5"/>
        <v>0</v>
      </c>
      <c r="S27" s="18">
        <f t="shared" si="6"/>
        <v>125433.67000000019</v>
      </c>
      <c r="U27" s="17">
        <f t="shared" si="10"/>
        <v>1.5342470000000001E-3</v>
      </c>
    </row>
    <row r="28" spans="1:21" x14ac:dyDescent="0.25">
      <c r="A28" s="19">
        <f t="shared" si="7"/>
        <v>17</v>
      </c>
      <c r="B28" s="9">
        <v>43521</v>
      </c>
      <c r="C28" s="19" t="s">
        <v>5</v>
      </c>
      <c r="D28" s="19" t="s">
        <v>5</v>
      </c>
      <c r="E28" s="19" t="s">
        <v>5</v>
      </c>
      <c r="F28" s="21">
        <f t="shared" si="0"/>
        <v>125433.67000000019</v>
      </c>
      <c r="G28" s="22">
        <f t="shared" si="1"/>
        <v>0.1</v>
      </c>
      <c r="H28" s="23">
        <f t="shared" si="2"/>
        <v>31</v>
      </c>
      <c r="I28" s="18">
        <f t="shared" si="11"/>
        <v>1065.3285945209743</v>
      </c>
      <c r="J28" s="18">
        <f t="shared" si="3"/>
        <v>1065.33</v>
      </c>
      <c r="K28" s="18">
        <f t="shared" si="13"/>
        <v>1065.33</v>
      </c>
      <c r="L28" s="18">
        <f t="shared" si="14"/>
        <v>62425.88</v>
      </c>
      <c r="M28" s="18">
        <f t="shared" si="15"/>
        <v>63491.21</v>
      </c>
      <c r="N28" s="18">
        <v>0</v>
      </c>
      <c r="O28" s="18"/>
      <c r="P28" s="18">
        <f t="shared" si="12"/>
        <v>0</v>
      </c>
      <c r="Q28" s="18">
        <f t="shared" si="4"/>
        <v>0</v>
      </c>
      <c r="R28" s="18">
        <f t="shared" si="5"/>
        <v>0</v>
      </c>
      <c r="S28" s="18">
        <f t="shared" si="6"/>
        <v>63007.79000000019</v>
      </c>
      <c r="U28" s="17">
        <f t="shared" si="10"/>
        <v>-1.4054790000000001E-3</v>
      </c>
    </row>
    <row r="29" spans="1:21" x14ac:dyDescent="0.25">
      <c r="A29" s="19">
        <f t="shared" si="7"/>
        <v>18</v>
      </c>
      <c r="B29" s="9">
        <v>43549</v>
      </c>
      <c r="C29" s="19" t="s">
        <v>5</v>
      </c>
      <c r="D29" s="19" t="s">
        <v>5</v>
      </c>
      <c r="E29" s="19" t="s">
        <v>5</v>
      </c>
      <c r="F29" s="21">
        <f t="shared" si="0"/>
        <v>63007.79000000019</v>
      </c>
      <c r="G29" s="22">
        <f t="shared" si="1"/>
        <v>0.1</v>
      </c>
      <c r="H29" s="23">
        <f t="shared" si="2"/>
        <v>28</v>
      </c>
      <c r="I29" s="18">
        <f t="shared" si="11"/>
        <v>483.34602465798781</v>
      </c>
      <c r="J29" s="18">
        <f t="shared" si="3"/>
        <v>483.35</v>
      </c>
      <c r="K29" s="18">
        <f>J29+Q28-R28</f>
        <v>483.35</v>
      </c>
      <c r="L29" s="18">
        <f>S28</f>
        <v>63007.79000000019</v>
      </c>
      <c r="M29" s="18">
        <f>L29+K29</f>
        <v>63491.140000000189</v>
      </c>
      <c r="N29" s="18">
        <v>0</v>
      </c>
      <c r="O29" s="18"/>
      <c r="P29" s="18">
        <f t="shared" si="12"/>
        <v>0</v>
      </c>
      <c r="Q29" s="18">
        <f t="shared" si="4"/>
        <v>0</v>
      </c>
      <c r="R29" s="18">
        <f t="shared" si="5"/>
        <v>0</v>
      </c>
      <c r="S29" s="18">
        <f t="shared" si="6"/>
        <v>0</v>
      </c>
      <c r="U29" s="17">
        <f t="shared" si="10"/>
        <v>-3.9753419999999998E-3</v>
      </c>
    </row>
    <row r="30" spans="1:21" x14ac:dyDescent="0.25">
      <c r="A30" s="14"/>
      <c r="B30" s="14"/>
      <c r="C30" s="14"/>
      <c r="D30" s="14"/>
      <c r="E30" s="14"/>
      <c r="F30" s="14"/>
      <c r="G30" s="14"/>
      <c r="H30" s="14"/>
      <c r="I30" s="15">
        <f>SUM(I3:I29)</f>
        <v>157863.53667672124</v>
      </c>
      <c r="J30" s="15"/>
      <c r="K30" s="15">
        <f>SUM(K3:K29)</f>
        <v>103447.68000000001</v>
      </c>
      <c r="L30" s="15">
        <f>SUM(L3:L29)</f>
        <v>1054415.8400000003</v>
      </c>
      <c r="M30" s="15">
        <f>SUM(M3:M29)</f>
        <v>1157863.52</v>
      </c>
      <c r="N30" s="14"/>
      <c r="O30" s="14"/>
      <c r="P30" s="15">
        <f>SUM(P3:P29)</f>
        <v>0</v>
      </c>
      <c r="Q30" s="14"/>
      <c r="R30" s="14"/>
      <c r="S30" s="14"/>
    </row>
    <row r="33" spans="13:13" x14ac:dyDescent="0.25">
      <c r="M33" s="5"/>
    </row>
  </sheetData>
  <dataValidations count="2">
    <dataValidation type="list" allowBlank="1" showInputMessage="1" showErrorMessage="1" sqref="G1">
      <formula1>"PD,AD"</formula1>
    </dataValidation>
    <dataValidation type="list" allowBlank="1" showInputMessage="1" showErrorMessage="1" sqref="R1">
      <formula1>"DD, PS, FI, ET, NI"</formula1>
    </dataValidation>
  </dataValidation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4.28515625" style="1" bestFit="1" customWidth="1"/>
    <col min="4" max="4" width="7" style="1" bestFit="1" customWidth="1"/>
    <col min="5" max="5" width="4.42578125" style="1" bestFit="1" customWidth="1"/>
    <col min="6" max="6" width="13.7109375" style="1" bestFit="1" customWidth="1"/>
    <col min="7" max="7" width="7.140625" style="1" bestFit="1" customWidth="1"/>
    <col min="8" max="8" width="5.140625" style="1" bestFit="1" customWidth="1"/>
    <col min="9" max="9" width="18" style="1" bestFit="1" customWidth="1"/>
    <col min="10" max="10" width="16.140625" style="1" bestFit="1" customWidth="1"/>
    <col min="11" max="11" width="13.28515625" style="1" bestFit="1" customWidth="1"/>
    <col min="12" max="12" width="13.42578125" style="1" bestFit="1" customWidth="1"/>
    <col min="13" max="13" width="13.28515625" style="1" bestFit="1" customWidth="1"/>
    <col min="14" max="14" width="13.5703125" style="1" bestFit="1" customWidth="1"/>
    <col min="15" max="15" width="11" style="1" bestFit="1" customWidth="1"/>
    <col min="16" max="16" width="11" style="1" customWidth="1"/>
    <col min="17" max="17" width="11.140625" style="1" bestFit="1" customWidth="1"/>
    <col min="18" max="18" width="11" style="1" bestFit="1" customWidth="1"/>
    <col min="19" max="19" width="12.5703125" style="1" bestFit="1" customWidth="1"/>
    <col min="20" max="20" width="9.140625" style="1"/>
    <col min="21" max="21" width="10.7109375" style="1" bestFit="1" customWidth="1"/>
    <col min="22" max="23" width="9.140625" style="1"/>
    <col min="24" max="24" width="11" style="1" bestFit="1" customWidth="1"/>
    <col min="25" max="16384" width="9.140625" style="1"/>
  </cols>
  <sheetData>
    <row r="1" spans="1:24" x14ac:dyDescent="0.25">
      <c r="F1" s="1" t="s">
        <v>19</v>
      </c>
      <c r="G1" s="16" t="s">
        <v>24</v>
      </c>
      <c r="I1" s="1" t="s">
        <v>17</v>
      </c>
      <c r="M1" s="3">
        <v>61967.3</v>
      </c>
      <c r="N1" s="5">
        <f>M1-M25</f>
        <v>-4.0000000029976945E-2</v>
      </c>
      <c r="P1" s="3" t="s">
        <v>20</v>
      </c>
      <c r="Q1" s="3">
        <v>10000</v>
      </c>
      <c r="R1" s="16" t="s">
        <v>21</v>
      </c>
      <c r="S1" s="4">
        <f>ROUND(IF(R1="FI",Q1,IF(R1="NI",Q1/5,IF(R1="ET",Q1/48,0))),2)</f>
        <v>0</v>
      </c>
    </row>
    <row r="2" spans="1:24" s="2" customFormat="1" x14ac:dyDescent="0.25">
      <c r="A2" s="6" t="s">
        <v>3</v>
      </c>
      <c r="B2" s="7" t="s">
        <v>0</v>
      </c>
      <c r="C2" s="7" t="s">
        <v>6</v>
      </c>
      <c r="D2" s="7" t="s">
        <v>12</v>
      </c>
      <c r="E2" s="7" t="s">
        <v>7</v>
      </c>
      <c r="F2" s="7" t="s">
        <v>13</v>
      </c>
      <c r="G2" s="7" t="s">
        <v>2</v>
      </c>
      <c r="H2" s="7" t="s">
        <v>1</v>
      </c>
      <c r="I2" s="7" t="s">
        <v>14</v>
      </c>
      <c r="J2" s="7" t="s">
        <v>25</v>
      </c>
      <c r="K2" s="7" t="s">
        <v>15</v>
      </c>
      <c r="L2" s="7" t="s">
        <v>10</v>
      </c>
      <c r="M2" s="7" t="s">
        <v>9</v>
      </c>
      <c r="N2" s="7" t="s">
        <v>8</v>
      </c>
      <c r="O2" s="7" t="s">
        <v>18</v>
      </c>
      <c r="P2" s="7" t="s">
        <v>22</v>
      </c>
      <c r="Q2" s="7" t="s">
        <v>16</v>
      </c>
      <c r="R2" s="7" t="s">
        <v>23</v>
      </c>
      <c r="S2" s="7" t="s">
        <v>4</v>
      </c>
      <c r="U2" s="2" t="s">
        <v>26</v>
      </c>
    </row>
    <row r="3" spans="1:24" x14ac:dyDescent="0.25">
      <c r="A3" s="8">
        <v>0</v>
      </c>
      <c r="B3" s="9">
        <v>42745</v>
      </c>
      <c r="C3" s="8" t="s">
        <v>11</v>
      </c>
      <c r="D3" s="8" t="s">
        <v>11</v>
      </c>
      <c r="E3" s="8" t="s">
        <v>11</v>
      </c>
      <c r="F3" s="10">
        <v>0</v>
      </c>
      <c r="G3" s="11">
        <v>0.1</v>
      </c>
      <c r="H3" s="12">
        <v>0</v>
      </c>
      <c r="I3" s="13">
        <v>0</v>
      </c>
      <c r="J3" s="13"/>
      <c r="K3" s="13">
        <v>0</v>
      </c>
      <c r="L3" s="13">
        <v>0</v>
      </c>
      <c r="M3" s="13">
        <f>IF(E3&lt;&gt;"Y",0,IF(A3=24,(F3+K3),#REF!))</f>
        <v>0</v>
      </c>
      <c r="N3" s="13">
        <v>1100000</v>
      </c>
      <c r="O3" s="13">
        <v>100000</v>
      </c>
      <c r="P3" s="13">
        <v>0</v>
      </c>
      <c r="Q3" s="13">
        <v>0</v>
      </c>
      <c r="R3" s="13">
        <f>IF(C3="Y",Q3,0)</f>
        <v>0</v>
      </c>
      <c r="S3" s="13">
        <f>IF(R1="PS",N3-O3+Q1,N3-O3)</f>
        <v>1000000</v>
      </c>
    </row>
    <row r="4" spans="1:24" x14ac:dyDescent="0.25">
      <c r="A4" s="79">
        <v>1</v>
      </c>
      <c r="B4" s="80">
        <v>42791</v>
      </c>
      <c r="C4" s="79" t="s">
        <v>11</v>
      </c>
      <c r="D4" s="79" t="s">
        <v>11</v>
      </c>
      <c r="E4" s="79" t="s">
        <v>11</v>
      </c>
      <c r="F4" s="81">
        <f t="shared" ref="F4:F25" si="0">S3</f>
        <v>1000000</v>
      </c>
      <c r="G4" s="82">
        <f t="shared" ref="G4:G25" si="1">G3</f>
        <v>0.1</v>
      </c>
      <c r="H4" s="83">
        <f t="shared" ref="H4:H25" si="2">IF($G$1="PD",(360*(YEAR(B4)-YEAR(B3)))+(30*(MONTH(B4)-MONTH(B3)))+(DAY(B4)-DAY(B3)),B4-B3)</f>
        <v>46</v>
      </c>
      <c r="I4" s="84">
        <f>(F4*G3*H4/365)+U3</f>
        <v>12602.739726027397</v>
      </c>
      <c r="J4" s="84">
        <f t="shared" ref="J4:J25" si="3">ROUND(I4,2)</f>
        <v>12602.74</v>
      </c>
      <c r="K4" s="84">
        <f>IF(D4="Y",J4+Q3-R3,0)</f>
        <v>0</v>
      </c>
      <c r="L4" s="84">
        <v>0</v>
      </c>
      <c r="M4" s="84">
        <f>K4+L4</f>
        <v>0</v>
      </c>
      <c r="N4" s="84">
        <v>0</v>
      </c>
      <c r="O4" s="84"/>
      <c r="P4" s="84">
        <f>IF(OR($R$1="NI",$R$1="ET"),$S$1,0)</f>
        <v>0</v>
      </c>
      <c r="Q4" s="84">
        <f t="shared" ref="Q4:Q25" si="4">Q3-R3+J4-K4</f>
        <v>12602.74</v>
      </c>
      <c r="R4" s="84">
        <f t="shared" ref="R4:R25" si="5">IF(C4="Y",Q4,0)</f>
        <v>0</v>
      </c>
      <c r="S4" s="84">
        <f t="shared" ref="S4:S25" si="6">S3-L4+N4+R4-O4</f>
        <v>1000000</v>
      </c>
      <c r="U4" s="17">
        <f>ROUND(I4-J4,9)</f>
        <v>-2.73973E-4</v>
      </c>
    </row>
    <row r="5" spans="1:24" x14ac:dyDescent="0.25">
      <c r="A5" s="79">
        <f t="shared" ref="A5:A25" si="7">A4+1</f>
        <v>2</v>
      </c>
      <c r="B5" s="80">
        <v>42819</v>
      </c>
      <c r="C5" s="79" t="s">
        <v>11</v>
      </c>
      <c r="D5" s="79" t="s">
        <v>11</v>
      </c>
      <c r="E5" s="79" t="s">
        <v>11</v>
      </c>
      <c r="F5" s="81">
        <f t="shared" si="0"/>
        <v>1000000</v>
      </c>
      <c r="G5" s="82">
        <f t="shared" si="1"/>
        <v>0.1</v>
      </c>
      <c r="H5" s="83">
        <f t="shared" si="2"/>
        <v>28</v>
      </c>
      <c r="I5" s="84">
        <f>(F5*G4*H5/365)+U4</f>
        <v>7671.2326027393292</v>
      </c>
      <c r="J5" s="84">
        <f t="shared" si="3"/>
        <v>7671.23</v>
      </c>
      <c r="K5" s="84">
        <f t="shared" ref="K5:K7" si="8">IF(D5="Y",J5+Q4-R4,0)</f>
        <v>0</v>
      </c>
      <c r="L5" s="84">
        <v>0</v>
      </c>
      <c r="M5" s="84">
        <f t="shared" ref="M5:M7" si="9">K5+L5</f>
        <v>0</v>
      </c>
      <c r="N5" s="84">
        <v>0</v>
      </c>
      <c r="O5" s="84"/>
      <c r="P5" s="84">
        <f>IF(OR($R$1="NI",$R$1="ET"),$S$1,0)</f>
        <v>0</v>
      </c>
      <c r="Q5" s="84">
        <f t="shared" si="4"/>
        <v>20273.97</v>
      </c>
      <c r="R5" s="84">
        <f t="shared" si="5"/>
        <v>0</v>
      </c>
      <c r="S5" s="84">
        <f t="shared" si="6"/>
        <v>1000000</v>
      </c>
      <c r="U5" s="17">
        <f t="shared" ref="U5:U25" si="10">ROUND(I5-J5,9)</f>
        <v>2.6027390000000002E-3</v>
      </c>
    </row>
    <row r="6" spans="1:24" x14ac:dyDescent="0.25">
      <c r="A6" s="79">
        <f t="shared" si="7"/>
        <v>3</v>
      </c>
      <c r="B6" s="80">
        <v>42850</v>
      </c>
      <c r="C6" s="79" t="s">
        <v>5</v>
      </c>
      <c r="D6" s="79" t="s">
        <v>11</v>
      </c>
      <c r="E6" s="79" t="s">
        <v>11</v>
      </c>
      <c r="F6" s="81">
        <f t="shared" si="0"/>
        <v>1000000</v>
      </c>
      <c r="G6" s="82">
        <f t="shared" si="1"/>
        <v>0.1</v>
      </c>
      <c r="H6" s="83">
        <f t="shared" si="2"/>
        <v>31</v>
      </c>
      <c r="I6" s="84">
        <f t="shared" ref="I6:I25" si="11">(F6*G5*H6/365)+U5</f>
        <v>8493.153287670506</v>
      </c>
      <c r="J6" s="84">
        <f t="shared" si="3"/>
        <v>8493.15</v>
      </c>
      <c r="K6" s="84">
        <f t="shared" si="8"/>
        <v>0</v>
      </c>
      <c r="L6" s="84">
        <v>0</v>
      </c>
      <c r="M6" s="84">
        <f t="shared" si="9"/>
        <v>0</v>
      </c>
      <c r="N6" s="84">
        <v>0</v>
      </c>
      <c r="O6" s="84"/>
      <c r="P6" s="84">
        <f>IF(OR($R$1="NI",$R$1="ET"),$S$1,0)</f>
        <v>0</v>
      </c>
      <c r="Q6" s="84">
        <f t="shared" si="4"/>
        <v>28767.120000000003</v>
      </c>
      <c r="R6" s="84">
        <f t="shared" si="5"/>
        <v>28767.120000000003</v>
      </c>
      <c r="S6" s="84">
        <f t="shared" si="6"/>
        <v>1028767.12</v>
      </c>
      <c r="U6" s="17">
        <f t="shared" si="10"/>
        <v>3.2876709999999998E-3</v>
      </c>
      <c r="X6" s="4"/>
    </row>
    <row r="7" spans="1:24" x14ac:dyDescent="0.25">
      <c r="A7" s="79">
        <f t="shared" si="7"/>
        <v>4</v>
      </c>
      <c r="B7" s="80">
        <v>42870</v>
      </c>
      <c r="C7" s="79" t="s">
        <v>5</v>
      </c>
      <c r="D7" s="79" t="s">
        <v>5</v>
      </c>
      <c r="E7" s="79" t="s">
        <v>11</v>
      </c>
      <c r="F7" s="81">
        <f t="shared" si="0"/>
        <v>1028767.12</v>
      </c>
      <c r="G7" s="82">
        <f t="shared" si="1"/>
        <v>0.1</v>
      </c>
      <c r="H7" s="83">
        <f t="shared" si="2"/>
        <v>20</v>
      </c>
      <c r="I7" s="84">
        <f t="shared" si="11"/>
        <v>5637.0833972600412</v>
      </c>
      <c r="J7" s="84">
        <f t="shared" si="3"/>
        <v>5637.08</v>
      </c>
      <c r="K7" s="84">
        <f t="shared" si="8"/>
        <v>5637.0800000000017</v>
      </c>
      <c r="L7" s="84">
        <v>0</v>
      </c>
      <c r="M7" s="84">
        <f t="shared" si="9"/>
        <v>5637.0800000000017</v>
      </c>
      <c r="N7" s="84">
        <v>0</v>
      </c>
      <c r="O7" s="84"/>
      <c r="P7" s="84">
        <f>IF(OR($R$1="NI",$R$1="ET"),$S$1,0)</f>
        <v>0</v>
      </c>
      <c r="Q7" s="84">
        <f t="shared" si="4"/>
        <v>0</v>
      </c>
      <c r="R7" s="84">
        <f t="shared" si="5"/>
        <v>0</v>
      </c>
      <c r="S7" s="84">
        <f t="shared" si="6"/>
        <v>1028767.12</v>
      </c>
      <c r="U7" s="17">
        <f t="shared" si="10"/>
        <v>3.39726E-3</v>
      </c>
      <c r="X7" s="4">
        <f>S6-S9</f>
        <v>104337.30000000005</v>
      </c>
    </row>
    <row r="8" spans="1:24" x14ac:dyDescent="0.25">
      <c r="A8" s="19">
        <v>1</v>
      </c>
      <c r="B8" s="20">
        <v>42911</v>
      </c>
      <c r="C8" s="19" t="s">
        <v>5</v>
      </c>
      <c r="D8" s="19" t="s">
        <v>5</v>
      </c>
      <c r="E8" s="19" t="s">
        <v>5</v>
      </c>
      <c r="F8" s="21">
        <f t="shared" si="0"/>
        <v>1028767.12</v>
      </c>
      <c r="G8" s="22">
        <f t="shared" si="1"/>
        <v>0.1</v>
      </c>
      <c r="H8" s="23">
        <f t="shared" si="2"/>
        <v>41</v>
      </c>
      <c r="I8" s="18">
        <f t="shared" si="11"/>
        <v>11556.017621917534</v>
      </c>
      <c r="J8" s="18">
        <f t="shared" si="3"/>
        <v>11556.02</v>
      </c>
      <c r="K8" s="18">
        <f t="shared" ref="K8:K9" si="12">IF(M8&gt;(J8+Q7-R7),(J8+Q7-R7),M8)</f>
        <v>11556.02</v>
      </c>
      <c r="L8" s="18">
        <f t="shared" ref="L8:L24" si="13">M8-K8</f>
        <v>50411.28</v>
      </c>
      <c r="M8" s="18">
        <f>M1</f>
        <v>61967.3</v>
      </c>
      <c r="N8" s="18">
        <v>0</v>
      </c>
      <c r="O8" s="18"/>
      <c r="P8" s="18">
        <f t="shared" ref="P8:P25" si="14">IF($R$1="ET",$S$1,0)</f>
        <v>0</v>
      </c>
      <c r="Q8" s="18">
        <f t="shared" si="4"/>
        <v>0</v>
      </c>
      <c r="R8" s="18">
        <f t="shared" si="5"/>
        <v>0</v>
      </c>
      <c r="S8" s="18">
        <f t="shared" si="6"/>
        <v>978355.84</v>
      </c>
      <c r="U8" s="17">
        <f t="shared" si="10"/>
        <v>-2.3780820000000001E-3</v>
      </c>
      <c r="X8" s="4">
        <f>S7-S10</f>
        <v>158453.28000000003</v>
      </c>
    </row>
    <row r="9" spans="1:24" x14ac:dyDescent="0.25">
      <c r="A9" s="19">
        <f t="shared" si="7"/>
        <v>2</v>
      </c>
      <c r="B9" s="20">
        <v>42941</v>
      </c>
      <c r="C9" s="19" t="s">
        <v>5</v>
      </c>
      <c r="D9" s="19" t="s">
        <v>5</v>
      </c>
      <c r="E9" s="19" t="s">
        <v>5</v>
      </c>
      <c r="F9" s="21">
        <f t="shared" si="0"/>
        <v>978355.84</v>
      </c>
      <c r="G9" s="22">
        <f t="shared" si="1"/>
        <v>0.1</v>
      </c>
      <c r="H9" s="23">
        <f t="shared" si="2"/>
        <v>30</v>
      </c>
      <c r="I9" s="18">
        <f t="shared" si="11"/>
        <v>8041.2784986303286</v>
      </c>
      <c r="J9" s="18">
        <f t="shared" si="3"/>
        <v>8041.28</v>
      </c>
      <c r="K9" s="18">
        <f t="shared" si="12"/>
        <v>8041.28</v>
      </c>
      <c r="L9" s="18">
        <f t="shared" si="13"/>
        <v>53926.020000000004</v>
      </c>
      <c r="M9" s="18">
        <f t="shared" ref="M9" si="15">M8</f>
        <v>61967.3</v>
      </c>
      <c r="N9" s="18">
        <v>0</v>
      </c>
      <c r="O9" s="18"/>
      <c r="P9" s="18">
        <f t="shared" si="14"/>
        <v>0</v>
      </c>
      <c r="Q9" s="18">
        <f t="shared" si="4"/>
        <v>0</v>
      </c>
      <c r="R9" s="18">
        <f t="shared" si="5"/>
        <v>0</v>
      </c>
      <c r="S9" s="18">
        <f t="shared" si="6"/>
        <v>924429.82</v>
      </c>
      <c r="U9" s="17">
        <f t="shared" si="10"/>
        <v>-1.5013699999999999E-3</v>
      </c>
      <c r="X9" s="5"/>
    </row>
    <row r="10" spans="1:24" x14ac:dyDescent="0.25">
      <c r="A10" s="19">
        <f t="shared" si="7"/>
        <v>3</v>
      </c>
      <c r="B10" s="20">
        <v>42972</v>
      </c>
      <c r="C10" s="19" t="s">
        <v>5</v>
      </c>
      <c r="D10" s="19" t="s">
        <v>5</v>
      </c>
      <c r="E10" s="19" t="s">
        <v>5</v>
      </c>
      <c r="F10" s="21">
        <f>S9</f>
        <v>924429.82</v>
      </c>
      <c r="G10" s="22">
        <f>G9</f>
        <v>0.1</v>
      </c>
      <c r="H10" s="23">
        <f>IF($G$1="PD",(360*(YEAR(B10)-YEAR(B9)))+(30*(MONTH(B10)-MONTH(B9)))+(DAY(B10)-DAY(B9)),B10-B9)</f>
        <v>31</v>
      </c>
      <c r="I10" s="18">
        <f>(F10*G9*H10/365)+U9</f>
        <v>7851.3202575341102</v>
      </c>
      <c r="J10" s="18">
        <f t="shared" si="3"/>
        <v>7851.32</v>
      </c>
      <c r="K10" s="18">
        <f>IF(M10&gt;(J10+Q9-R9),(J10+Q9-R9),M10)</f>
        <v>7851.32</v>
      </c>
      <c r="L10" s="18">
        <f t="shared" si="13"/>
        <v>54115.98</v>
      </c>
      <c r="M10" s="18">
        <f>M9</f>
        <v>61967.3</v>
      </c>
      <c r="N10" s="18">
        <v>0</v>
      </c>
      <c r="O10" s="18"/>
      <c r="P10" s="18">
        <f t="shared" si="14"/>
        <v>0</v>
      </c>
      <c r="Q10" s="18">
        <f>Q9-R9+J10-K10</f>
        <v>0</v>
      </c>
      <c r="R10" s="18">
        <f t="shared" si="5"/>
        <v>0</v>
      </c>
      <c r="S10" s="18">
        <f>S9-L10+N10+R10-O10</f>
        <v>870313.84</v>
      </c>
      <c r="U10" s="17">
        <f t="shared" si="10"/>
        <v>2.5753400000000002E-4</v>
      </c>
    </row>
    <row r="11" spans="1:24" x14ac:dyDescent="0.25">
      <c r="A11" s="19">
        <f t="shared" si="7"/>
        <v>4</v>
      </c>
      <c r="B11" s="20">
        <v>43003</v>
      </c>
      <c r="C11" s="19" t="s">
        <v>5</v>
      </c>
      <c r="D11" s="19" t="s">
        <v>5</v>
      </c>
      <c r="E11" s="19" t="s">
        <v>5</v>
      </c>
      <c r="F11" s="21">
        <f t="shared" si="0"/>
        <v>870313.84</v>
      </c>
      <c r="G11" s="22">
        <f t="shared" si="1"/>
        <v>0.1</v>
      </c>
      <c r="H11" s="23">
        <f t="shared" si="2"/>
        <v>31</v>
      </c>
      <c r="I11" s="18">
        <f t="shared" si="11"/>
        <v>7391.7068438353708</v>
      </c>
      <c r="J11" s="18">
        <f t="shared" si="3"/>
        <v>7391.71</v>
      </c>
      <c r="K11" s="18">
        <f t="shared" ref="K11:K24" si="16">IF(M11&gt;(J11+Q10-R10),(J11+Q10-R10),M11)</f>
        <v>7391.71</v>
      </c>
      <c r="L11" s="18">
        <f t="shared" si="13"/>
        <v>54575.590000000004</v>
      </c>
      <c r="M11" s="18">
        <f t="shared" ref="M11:M24" si="17">M10</f>
        <v>61967.3</v>
      </c>
      <c r="N11" s="18">
        <v>0</v>
      </c>
      <c r="O11" s="18"/>
      <c r="P11" s="18">
        <f t="shared" si="14"/>
        <v>0</v>
      </c>
      <c r="Q11" s="18">
        <f t="shared" si="4"/>
        <v>0</v>
      </c>
      <c r="R11" s="18">
        <f t="shared" si="5"/>
        <v>0</v>
      </c>
      <c r="S11" s="18">
        <f t="shared" si="6"/>
        <v>815738.25</v>
      </c>
      <c r="U11" s="17">
        <f t="shared" si="10"/>
        <v>-3.1561649999999998E-3</v>
      </c>
    </row>
    <row r="12" spans="1:24" x14ac:dyDescent="0.25">
      <c r="A12" s="19">
        <f t="shared" si="7"/>
        <v>5</v>
      </c>
      <c r="B12" s="20">
        <v>43033</v>
      </c>
      <c r="C12" s="19" t="s">
        <v>5</v>
      </c>
      <c r="D12" s="19" t="s">
        <v>5</v>
      </c>
      <c r="E12" s="19" t="s">
        <v>5</v>
      </c>
      <c r="F12" s="21">
        <f t="shared" si="0"/>
        <v>815738.25</v>
      </c>
      <c r="G12" s="22">
        <f t="shared" si="1"/>
        <v>0.1</v>
      </c>
      <c r="H12" s="23">
        <f t="shared" si="2"/>
        <v>30</v>
      </c>
      <c r="I12" s="18">
        <f t="shared" si="11"/>
        <v>6704.6947890404808</v>
      </c>
      <c r="J12" s="18">
        <f t="shared" si="3"/>
        <v>6704.69</v>
      </c>
      <c r="K12" s="18">
        <f t="shared" si="16"/>
        <v>6704.69</v>
      </c>
      <c r="L12" s="18">
        <f t="shared" si="13"/>
        <v>55262.61</v>
      </c>
      <c r="M12" s="18">
        <f t="shared" si="17"/>
        <v>61967.3</v>
      </c>
      <c r="N12" s="18">
        <v>0</v>
      </c>
      <c r="O12" s="18"/>
      <c r="P12" s="18">
        <f t="shared" si="14"/>
        <v>0</v>
      </c>
      <c r="Q12" s="18">
        <f t="shared" si="4"/>
        <v>0</v>
      </c>
      <c r="R12" s="18">
        <f t="shared" si="5"/>
        <v>0</v>
      </c>
      <c r="S12" s="18">
        <f t="shared" si="6"/>
        <v>760475.64</v>
      </c>
      <c r="U12" s="17">
        <f t="shared" si="10"/>
        <v>4.7890399999999996E-3</v>
      </c>
    </row>
    <row r="13" spans="1:24" x14ac:dyDescent="0.25">
      <c r="A13" s="19">
        <f t="shared" si="7"/>
        <v>6</v>
      </c>
      <c r="B13" s="20">
        <v>43064</v>
      </c>
      <c r="C13" s="19" t="s">
        <v>5</v>
      </c>
      <c r="D13" s="19" t="s">
        <v>5</v>
      </c>
      <c r="E13" s="19" t="s">
        <v>5</v>
      </c>
      <c r="F13" s="21">
        <f t="shared" si="0"/>
        <v>760475.64</v>
      </c>
      <c r="G13" s="22">
        <f t="shared" si="1"/>
        <v>0.1</v>
      </c>
      <c r="H13" s="23">
        <f t="shared" si="2"/>
        <v>31</v>
      </c>
      <c r="I13" s="18">
        <f t="shared" si="11"/>
        <v>6458.8389917797267</v>
      </c>
      <c r="J13" s="18">
        <f t="shared" si="3"/>
        <v>6458.84</v>
      </c>
      <c r="K13" s="18">
        <f t="shared" si="16"/>
        <v>6458.84</v>
      </c>
      <c r="L13" s="18">
        <f t="shared" si="13"/>
        <v>55508.460000000006</v>
      </c>
      <c r="M13" s="18">
        <f t="shared" si="17"/>
        <v>61967.3</v>
      </c>
      <c r="N13" s="18">
        <v>0</v>
      </c>
      <c r="O13" s="18"/>
      <c r="P13" s="18">
        <f t="shared" si="14"/>
        <v>0</v>
      </c>
      <c r="Q13" s="18">
        <f t="shared" si="4"/>
        <v>0</v>
      </c>
      <c r="R13" s="18">
        <f t="shared" si="5"/>
        <v>0</v>
      </c>
      <c r="S13" s="18">
        <f t="shared" si="6"/>
        <v>704967.18</v>
      </c>
      <c r="U13" s="17">
        <f t="shared" si="10"/>
        <v>-1.00822E-3</v>
      </c>
    </row>
    <row r="14" spans="1:24" x14ac:dyDescent="0.25">
      <c r="A14" s="19">
        <f t="shared" si="7"/>
        <v>7</v>
      </c>
      <c r="B14" s="20">
        <v>43094</v>
      </c>
      <c r="C14" s="19" t="s">
        <v>5</v>
      </c>
      <c r="D14" s="19" t="s">
        <v>5</v>
      </c>
      <c r="E14" s="19" t="s">
        <v>5</v>
      </c>
      <c r="F14" s="21">
        <f t="shared" si="0"/>
        <v>704967.18</v>
      </c>
      <c r="G14" s="22">
        <f t="shared" si="1"/>
        <v>0.1</v>
      </c>
      <c r="H14" s="23">
        <f t="shared" si="2"/>
        <v>30</v>
      </c>
      <c r="I14" s="18">
        <f t="shared" si="11"/>
        <v>5794.2497863005483</v>
      </c>
      <c r="J14" s="18">
        <f t="shared" si="3"/>
        <v>5794.25</v>
      </c>
      <c r="K14" s="18">
        <f t="shared" si="16"/>
        <v>5794.25</v>
      </c>
      <c r="L14" s="18">
        <f t="shared" si="13"/>
        <v>56173.05</v>
      </c>
      <c r="M14" s="18">
        <f t="shared" si="17"/>
        <v>61967.3</v>
      </c>
      <c r="N14" s="18">
        <v>0</v>
      </c>
      <c r="O14" s="18"/>
      <c r="P14" s="18">
        <f t="shared" si="14"/>
        <v>0</v>
      </c>
      <c r="Q14" s="18">
        <f t="shared" si="4"/>
        <v>0</v>
      </c>
      <c r="R14" s="18">
        <f t="shared" si="5"/>
        <v>0</v>
      </c>
      <c r="S14" s="18">
        <f t="shared" si="6"/>
        <v>648794.13</v>
      </c>
      <c r="U14" s="17">
        <f t="shared" si="10"/>
        <v>-2.13699E-4</v>
      </c>
    </row>
    <row r="15" spans="1:24" x14ac:dyDescent="0.25">
      <c r="A15" s="19">
        <f t="shared" si="7"/>
        <v>8</v>
      </c>
      <c r="B15" s="20">
        <v>43125</v>
      </c>
      <c r="C15" s="19" t="s">
        <v>5</v>
      </c>
      <c r="D15" s="19" t="s">
        <v>5</v>
      </c>
      <c r="E15" s="19" t="s">
        <v>5</v>
      </c>
      <c r="F15" s="21">
        <f t="shared" si="0"/>
        <v>648794.13</v>
      </c>
      <c r="G15" s="22">
        <f t="shared" si="1"/>
        <v>0.1</v>
      </c>
      <c r="H15" s="23">
        <f t="shared" si="2"/>
        <v>31</v>
      </c>
      <c r="I15" s="18">
        <f t="shared" si="11"/>
        <v>5510.3060958900414</v>
      </c>
      <c r="J15" s="18">
        <f t="shared" si="3"/>
        <v>5510.31</v>
      </c>
      <c r="K15" s="18">
        <f t="shared" si="16"/>
        <v>5510.31</v>
      </c>
      <c r="L15" s="18">
        <f t="shared" si="13"/>
        <v>56456.990000000005</v>
      </c>
      <c r="M15" s="18">
        <f t="shared" si="17"/>
        <v>61967.3</v>
      </c>
      <c r="N15" s="18">
        <v>0</v>
      </c>
      <c r="O15" s="18"/>
      <c r="P15" s="18">
        <f t="shared" si="14"/>
        <v>0</v>
      </c>
      <c r="Q15" s="18">
        <f t="shared" si="4"/>
        <v>0</v>
      </c>
      <c r="R15" s="18">
        <f t="shared" si="5"/>
        <v>0</v>
      </c>
      <c r="S15" s="18">
        <f t="shared" si="6"/>
        <v>592337.14</v>
      </c>
      <c r="U15" s="17">
        <f t="shared" si="10"/>
        <v>-3.9041100000000001E-3</v>
      </c>
    </row>
    <row r="16" spans="1:24" x14ac:dyDescent="0.25">
      <c r="A16" s="19">
        <f t="shared" si="7"/>
        <v>9</v>
      </c>
      <c r="B16" s="20">
        <v>43156</v>
      </c>
      <c r="C16" s="19" t="s">
        <v>5</v>
      </c>
      <c r="D16" s="19" t="s">
        <v>5</v>
      </c>
      <c r="E16" s="19" t="s">
        <v>5</v>
      </c>
      <c r="F16" s="21">
        <f t="shared" si="0"/>
        <v>592337.14</v>
      </c>
      <c r="G16" s="22">
        <f t="shared" si="1"/>
        <v>0.1</v>
      </c>
      <c r="H16" s="23">
        <f t="shared" si="2"/>
        <v>31</v>
      </c>
      <c r="I16" s="18">
        <f t="shared" si="11"/>
        <v>5030.8046821913704</v>
      </c>
      <c r="J16" s="18">
        <f t="shared" si="3"/>
        <v>5030.8</v>
      </c>
      <c r="K16" s="18">
        <f t="shared" si="16"/>
        <v>5030.8</v>
      </c>
      <c r="L16" s="18">
        <f t="shared" si="13"/>
        <v>56936.5</v>
      </c>
      <c r="M16" s="18">
        <f t="shared" si="17"/>
        <v>61967.3</v>
      </c>
      <c r="N16" s="18">
        <v>0</v>
      </c>
      <c r="O16" s="18"/>
      <c r="P16" s="18">
        <f t="shared" si="14"/>
        <v>0</v>
      </c>
      <c r="Q16" s="18">
        <f t="shared" si="4"/>
        <v>0</v>
      </c>
      <c r="R16" s="18">
        <f t="shared" si="5"/>
        <v>0</v>
      </c>
      <c r="S16" s="18">
        <f t="shared" si="6"/>
        <v>535400.64</v>
      </c>
      <c r="U16" s="17">
        <f t="shared" si="10"/>
        <v>4.6821909999999996E-3</v>
      </c>
    </row>
    <row r="17" spans="1:21" x14ac:dyDescent="0.25">
      <c r="A17" s="19">
        <f t="shared" si="7"/>
        <v>10</v>
      </c>
      <c r="B17" s="20">
        <v>43184</v>
      </c>
      <c r="C17" s="19" t="s">
        <v>5</v>
      </c>
      <c r="D17" s="19" t="s">
        <v>5</v>
      </c>
      <c r="E17" s="19" t="s">
        <v>5</v>
      </c>
      <c r="F17" s="21">
        <f t="shared" si="0"/>
        <v>535400.64</v>
      </c>
      <c r="G17" s="22">
        <f t="shared" si="1"/>
        <v>0.1</v>
      </c>
      <c r="H17" s="23">
        <f t="shared" si="2"/>
        <v>28</v>
      </c>
      <c r="I17" s="18">
        <f t="shared" si="11"/>
        <v>4107.1876739718227</v>
      </c>
      <c r="J17" s="18">
        <f t="shared" si="3"/>
        <v>4107.1899999999996</v>
      </c>
      <c r="K17" s="18">
        <f t="shared" si="16"/>
        <v>4107.1899999999996</v>
      </c>
      <c r="L17" s="18">
        <f t="shared" si="13"/>
        <v>57860.11</v>
      </c>
      <c r="M17" s="18">
        <f t="shared" si="17"/>
        <v>61967.3</v>
      </c>
      <c r="N17" s="18">
        <v>0</v>
      </c>
      <c r="O17" s="18"/>
      <c r="P17" s="18">
        <f t="shared" si="14"/>
        <v>0</v>
      </c>
      <c r="Q17" s="18">
        <f t="shared" si="4"/>
        <v>0</v>
      </c>
      <c r="R17" s="18">
        <f t="shared" si="5"/>
        <v>0</v>
      </c>
      <c r="S17" s="18">
        <f t="shared" si="6"/>
        <v>477540.53</v>
      </c>
      <c r="U17" s="17">
        <f t="shared" si="10"/>
        <v>-2.3260279999999999E-3</v>
      </c>
    </row>
    <row r="18" spans="1:21" x14ac:dyDescent="0.25">
      <c r="A18" s="19">
        <f t="shared" si="7"/>
        <v>11</v>
      </c>
      <c r="B18" s="20">
        <v>43215</v>
      </c>
      <c r="C18" s="19" t="s">
        <v>5</v>
      </c>
      <c r="D18" s="19" t="s">
        <v>5</v>
      </c>
      <c r="E18" s="19" t="s">
        <v>5</v>
      </c>
      <c r="F18" s="21">
        <f t="shared" si="0"/>
        <v>477540.53</v>
      </c>
      <c r="G18" s="22">
        <f t="shared" si="1"/>
        <v>0.1</v>
      </c>
      <c r="H18" s="23">
        <f t="shared" si="2"/>
        <v>31</v>
      </c>
      <c r="I18" s="18">
        <f t="shared" si="11"/>
        <v>4055.8213534240554</v>
      </c>
      <c r="J18" s="18">
        <f t="shared" si="3"/>
        <v>4055.82</v>
      </c>
      <c r="K18" s="18">
        <f t="shared" si="16"/>
        <v>4055.82</v>
      </c>
      <c r="L18" s="18">
        <f t="shared" si="13"/>
        <v>57911.48</v>
      </c>
      <c r="M18" s="18">
        <f t="shared" si="17"/>
        <v>61967.3</v>
      </c>
      <c r="N18" s="18">
        <v>0</v>
      </c>
      <c r="O18" s="18"/>
      <c r="P18" s="18">
        <f t="shared" si="14"/>
        <v>0</v>
      </c>
      <c r="Q18" s="18">
        <f t="shared" si="4"/>
        <v>0</v>
      </c>
      <c r="R18" s="18">
        <f t="shared" si="5"/>
        <v>0</v>
      </c>
      <c r="S18" s="18">
        <f t="shared" si="6"/>
        <v>419629.05000000005</v>
      </c>
      <c r="U18" s="17">
        <f t="shared" si="10"/>
        <v>1.353424E-3</v>
      </c>
    </row>
    <row r="19" spans="1:21" x14ac:dyDescent="0.25">
      <c r="A19" s="19">
        <f t="shared" si="7"/>
        <v>12</v>
      </c>
      <c r="B19" s="20">
        <v>43245</v>
      </c>
      <c r="C19" s="19" t="s">
        <v>5</v>
      </c>
      <c r="D19" s="19" t="s">
        <v>5</v>
      </c>
      <c r="E19" s="19" t="s">
        <v>5</v>
      </c>
      <c r="F19" s="21">
        <f t="shared" si="0"/>
        <v>419629.05000000005</v>
      </c>
      <c r="G19" s="22">
        <f t="shared" si="1"/>
        <v>0.1</v>
      </c>
      <c r="H19" s="23">
        <f t="shared" si="2"/>
        <v>30</v>
      </c>
      <c r="I19" s="18">
        <f t="shared" si="11"/>
        <v>3449.0072438349594</v>
      </c>
      <c r="J19" s="18">
        <f t="shared" si="3"/>
        <v>3449.01</v>
      </c>
      <c r="K19" s="18">
        <f t="shared" si="16"/>
        <v>3449.01</v>
      </c>
      <c r="L19" s="18">
        <f t="shared" si="13"/>
        <v>58518.29</v>
      </c>
      <c r="M19" s="18">
        <f t="shared" si="17"/>
        <v>61967.3</v>
      </c>
      <c r="N19" s="18">
        <v>0</v>
      </c>
      <c r="O19" s="18"/>
      <c r="P19" s="18">
        <f t="shared" si="14"/>
        <v>0</v>
      </c>
      <c r="Q19" s="18">
        <f t="shared" si="4"/>
        <v>0</v>
      </c>
      <c r="R19" s="18">
        <f t="shared" si="5"/>
        <v>0</v>
      </c>
      <c r="S19" s="18">
        <f t="shared" si="6"/>
        <v>361110.76000000007</v>
      </c>
      <c r="U19" s="17">
        <f t="shared" si="10"/>
        <v>-2.7561650000000001E-3</v>
      </c>
    </row>
    <row r="20" spans="1:21" x14ac:dyDescent="0.25">
      <c r="A20" s="19">
        <f t="shared" si="7"/>
        <v>13</v>
      </c>
      <c r="B20" s="20">
        <v>43276</v>
      </c>
      <c r="C20" s="19" t="s">
        <v>5</v>
      </c>
      <c r="D20" s="19" t="s">
        <v>5</v>
      </c>
      <c r="E20" s="19" t="s">
        <v>5</v>
      </c>
      <c r="F20" s="21">
        <f t="shared" si="0"/>
        <v>361110.76000000007</v>
      </c>
      <c r="G20" s="22">
        <f t="shared" si="1"/>
        <v>0.1</v>
      </c>
      <c r="H20" s="23">
        <f t="shared" si="2"/>
        <v>31</v>
      </c>
      <c r="I20" s="18">
        <f t="shared" si="11"/>
        <v>3066.9653424651374</v>
      </c>
      <c r="J20" s="18">
        <f t="shared" si="3"/>
        <v>3066.97</v>
      </c>
      <c r="K20" s="18">
        <f t="shared" si="16"/>
        <v>3066.97</v>
      </c>
      <c r="L20" s="18">
        <f t="shared" si="13"/>
        <v>58900.33</v>
      </c>
      <c r="M20" s="18">
        <f t="shared" si="17"/>
        <v>61967.3</v>
      </c>
      <c r="N20" s="18">
        <v>0</v>
      </c>
      <c r="O20" s="18"/>
      <c r="P20" s="18">
        <f t="shared" si="14"/>
        <v>0</v>
      </c>
      <c r="Q20" s="18">
        <f t="shared" si="4"/>
        <v>0</v>
      </c>
      <c r="R20" s="18">
        <f t="shared" si="5"/>
        <v>0</v>
      </c>
      <c r="S20" s="18">
        <f t="shared" si="6"/>
        <v>302210.43000000005</v>
      </c>
      <c r="U20" s="17">
        <f t="shared" si="10"/>
        <v>-4.657535E-3</v>
      </c>
    </row>
    <row r="21" spans="1:21" x14ac:dyDescent="0.25">
      <c r="A21" s="19">
        <f t="shared" si="7"/>
        <v>14</v>
      </c>
      <c r="B21" s="20">
        <v>43306</v>
      </c>
      <c r="C21" s="19" t="s">
        <v>5</v>
      </c>
      <c r="D21" s="19" t="s">
        <v>5</v>
      </c>
      <c r="E21" s="19" t="s">
        <v>5</v>
      </c>
      <c r="F21" s="21">
        <f t="shared" si="0"/>
        <v>302210.43000000005</v>
      </c>
      <c r="G21" s="22">
        <f t="shared" si="1"/>
        <v>0.1</v>
      </c>
      <c r="H21" s="23">
        <f t="shared" si="2"/>
        <v>30</v>
      </c>
      <c r="I21" s="18">
        <f t="shared" si="11"/>
        <v>2483.9166849307535</v>
      </c>
      <c r="J21" s="18">
        <f t="shared" si="3"/>
        <v>2483.92</v>
      </c>
      <c r="K21" s="18">
        <f t="shared" si="16"/>
        <v>2483.92</v>
      </c>
      <c r="L21" s="18">
        <f t="shared" si="13"/>
        <v>59483.380000000005</v>
      </c>
      <c r="M21" s="18">
        <f t="shared" si="17"/>
        <v>61967.3</v>
      </c>
      <c r="N21" s="18">
        <v>0</v>
      </c>
      <c r="O21" s="18"/>
      <c r="P21" s="18">
        <f t="shared" si="14"/>
        <v>0</v>
      </c>
      <c r="Q21" s="18">
        <f t="shared" si="4"/>
        <v>0</v>
      </c>
      <c r="R21" s="18">
        <f t="shared" si="5"/>
        <v>0</v>
      </c>
      <c r="S21" s="18">
        <f t="shared" si="6"/>
        <v>242727.05000000005</v>
      </c>
      <c r="U21" s="17">
        <f t="shared" si="10"/>
        <v>-3.3150689999999999E-3</v>
      </c>
    </row>
    <row r="22" spans="1:21" x14ac:dyDescent="0.25">
      <c r="A22" s="19">
        <f t="shared" si="7"/>
        <v>15</v>
      </c>
      <c r="B22" s="20">
        <v>43337</v>
      </c>
      <c r="C22" s="19" t="s">
        <v>5</v>
      </c>
      <c r="D22" s="19" t="s">
        <v>5</v>
      </c>
      <c r="E22" s="19" t="s">
        <v>5</v>
      </c>
      <c r="F22" s="21">
        <f t="shared" si="0"/>
        <v>242727.05000000005</v>
      </c>
      <c r="G22" s="22">
        <f t="shared" si="1"/>
        <v>0.1</v>
      </c>
      <c r="H22" s="23">
        <f t="shared" si="2"/>
        <v>31</v>
      </c>
      <c r="I22" s="18">
        <f t="shared" si="11"/>
        <v>2061.5140958899046</v>
      </c>
      <c r="J22" s="18">
        <f t="shared" si="3"/>
        <v>2061.5100000000002</v>
      </c>
      <c r="K22" s="18">
        <f t="shared" si="16"/>
        <v>2061.5100000000002</v>
      </c>
      <c r="L22" s="18">
        <f t="shared" si="13"/>
        <v>59905.79</v>
      </c>
      <c r="M22" s="18">
        <f t="shared" si="17"/>
        <v>61967.3</v>
      </c>
      <c r="N22" s="18">
        <v>0</v>
      </c>
      <c r="O22" s="18"/>
      <c r="P22" s="18">
        <f t="shared" si="14"/>
        <v>0</v>
      </c>
      <c r="Q22" s="18">
        <f t="shared" si="4"/>
        <v>0</v>
      </c>
      <c r="R22" s="18">
        <f t="shared" si="5"/>
        <v>0</v>
      </c>
      <c r="S22" s="18">
        <f t="shared" si="6"/>
        <v>182821.26000000004</v>
      </c>
      <c r="U22" s="17">
        <f t="shared" si="10"/>
        <v>4.0958899999999996E-3</v>
      </c>
    </row>
    <row r="23" spans="1:21" x14ac:dyDescent="0.25">
      <c r="A23" s="19">
        <f t="shared" si="7"/>
        <v>16</v>
      </c>
      <c r="B23" s="20">
        <v>43368</v>
      </c>
      <c r="C23" s="19" t="s">
        <v>5</v>
      </c>
      <c r="D23" s="19" t="s">
        <v>5</v>
      </c>
      <c r="E23" s="19" t="s">
        <v>5</v>
      </c>
      <c r="F23" s="21">
        <f t="shared" si="0"/>
        <v>182821.26000000004</v>
      </c>
      <c r="G23" s="22">
        <f t="shared" si="1"/>
        <v>0.1</v>
      </c>
      <c r="H23" s="23">
        <f t="shared" si="2"/>
        <v>31</v>
      </c>
      <c r="I23" s="18">
        <f t="shared" si="11"/>
        <v>1552.7326054790412</v>
      </c>
      <c r="J23" s="18">
        <f t="shared" si="3"/>
        <v>1552.73</v>
      </c>
      <c r="K23" s="18">
        <f t="shared" si="16"/>
        <v>1552.73</v>
      </c>
      <c r="L23" s="18">
        <f t="shared" si="13"/>
        <v>60414.57</v>
      </c>
      <c r="M23" s="18">
        <f t="shared" si="17"/>
        <v>61967.3</v>
      </c>
      <c r="N23" s="18">
        <v>0</v>
      </c>
      <c r="O23" s="18"/>
      <c r="P23" s="18">
        <f t="shared" si="14"/>
        <v>0</v>
      </c>
      <c r="Q23" s="18">
        <f t="shared" si="4"/>
        <v>0</v>
      </c>
      <c r="R23" s="18">
        <f t="shared" si="5"/>
        <v>0</v>
      </c>
      <c r="S23" s="18">
        <f t="shared" si="6"/>
        <v>122406.69000000003</v>
      </c>
      <c r="U23" s="17">
        <f t="shared" si="10"/>
        <v>2.605479E-3</v>
      </c>
    </row>
    <row r="24" spans="1:21" x14ac:dyDescent="0.25">
      <c r="A24" s="19">
        <f t="shared" si="7"/>
        <v>17</v>
      </c>
      <c r="B24" s="20">
        <v>43398</v>
      </c>
      <c r="C24" s="19" t="s">
        <v>5</v>
      </c>
      <c r="D24" s="19" t="s">
        <v>5</v>
      </c>
      <c r="E24" s="19" t="s">
        <v>5</v>
      </c>
      <c r="F24" s="21">
        <f t="shared" si="0"/>
        <v>122406.69000000003</v>
      </c>
      <c r="G24" s="22">
        <f t="shared" si="1"/>
        <v>0.1</v>
      </c>
      <c r="H24" s="23">
        <f t="shared" si="2"/>
        <v>30</v>
      </c>
      <c r="I24" s="18">
        <f t="shared" si="11"/>
        <v>1006.0849890406441</v>
      </c>
      <c r="J24" s="18">
        <f t="shared" si="3"/>
        <v>1006.08</v>
      </c>
      <c r="K24" s="18">
        <f t="shared" si="16"/>
        <v>1006.08</v>
      </c>
      <c r="L24" s="18">
        <f t="shared" si="13"/>
        <v>60961.22</v>
      </c>
      <c r="M24" s="18">
        <f t="shared" si="17"/>
        <v>61967.3</v>
      </c>
      <c r="N24" s="18">
        <v>0</v>
      </c>
      <c r="O24" s="18"/>
      <c r="P24" s="18">
        <f t="shared" si="14"/>
        <v>0</v>
      </c>
      <c r="Q24" s="18">
        <f t="shared" si="4"/>
        <v>0</v>
      </c>
      <c r="R24" s="18">
        <f t="shared" si="5"/>
        <v>0</v>
      </c>
      <c r="S24" s="18">
        <f t="shared" si="6"/>
        <v>61445.47000000003</v>
      </c>
      <c r="U24" s="17">
        <f t="shared" si="10"/>
        <v>4.9890409999999996E-3</v>
      </c>
    </row>
    <row r="25" spans="1:21" x14ac:dyDescent="0.25">
      <c r="A25" s="19">
        <f t="shared" si="7"/>
        <v>18</v>
      </c>
      <c r="B25" s="20">
        <v>43429</v>
      </c>
      <c r="C25" s="19" t="s">
        <v>5</v>
      </c>
      <c r="D25" s="19" t="s">
        <v>5</v>
      </c>
      <c r="E25" s="19" t="s">
        <v>5</v>
      </c>
      <c r="F25" s="21">
        <f t="shared" si="0"/>
        <v>61445.47000000003</v>
      </c>
      <c r="G25" s="22">
        <f t="shared" si="1"/>
        <v>0.1</v>
      </c>
      <c r="H25" s="23">
        <f t="shared" si="2"/>
        <v>31</v>
      </c>
      <c r="I25" s="18">
        <f t="shared" si="11"/>
        <v>521.87062465743873</v>
      </c>
      <c r="J25" s="18">
        <f t="shared" si="3"/>
        <v>521.87</v>
      </c>
      <c r="K25" s="18">
        <f>J25+Q24-R24</f>
        <v>521.87</v>
      </c>
      <c r="L25" s="18">
        <f>S24</f>
        <v>61445.47000000003</v>
      </c>
      <c r="M25" s="18">
        <f>L25+K25</f>
        <v>61967.340000000033</v>
      </c>
      <c r="N25" s="18">
        <v>0</v>
      </c>
      <c r="O25" s="18"/>
      <c r="P25" s="18">
        <f t="shared" si="14"/>
        <v>0</v>
      </c>
      <c r="Q25" s="18">
        <f t="shared" si="4"/>
        <v>0</v>
      </c>
      <c r="R25" s="18">
        <f t="shared" si="5"/>
        <v>0</v>
      </c>
      <c r="S25" s="18">
        <f t="shared" si="6"/>
        <v>0</v>
      </c>
      <c r="U25" s="17">
        <f t="shared" si="10"/>
        <v>6.2465700000000003E-4</v>
      </c>
    </row>
    <row r="26" spans="1:21" x14ac:dyDescent="0.25">
      <c r="A26" s="14"/>
      <c r="B26" s="14"/>
      <c r="C26" s="14"/>
      <c r="D26" s="14"/>
      <c r="E26" s="14"/>
      <c r="F26" s="14"/>
      <c r="G26" s="14"/>
      <c r="H26" s="14"/>
      <c r="I26" s="15">
        <f>SUM(I3:I25)</f>
        <v>121048.52719451056</v>
      </c>
      <c r="J26" s="15"/>
      <c r="K26" s="15">
        <f>SUM(K3:K25)</f>
        <v>92281.4</v>
      </c>
      <c r="L26" s="15">
        <f>SUM(L3:L25)</f>
        <v>1028767.1199999999</v>
      </c>
      <c r="M26" s="15">
        <f>SUM(M3:M25)</f>
        <v>1121048.5200000005</v>
      </c>
      <c r="N26" s="14"/>
      <c r="O26" s="14"/>
      <c r="P26" s="15">
        <f>SUM(P3:P25)</f>
        <v>0</v>
      </c>
      <c r="Q26" s="14"/>
      <c r="R26" s="14"/>
      <c r="S26" s="14"/>
    </row>
    <row r="29" spans="1:21" x14ac:dyDescent="0.25">
      <c r="M29" s="5"/>
    </row>
  </sheetData>
  <dataValidations count="2">
    <dataValidation type="list" allowBlank="1" showInputMessage="1" showErrorMessage="1" sqref="G1">
      <formula1>"PD,AD"</formula1>
    </dataValidation>
    <dataValidation type="list" allowBlank="1" showInputMessage="1" showErrorMessage="1" sqref="R1">
      <formula1>"DD, PS, FI, ET, NI"</formula1>
    </dataValidation>
  </dataValidation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workbookViewId="0">
      <pane ySplit="2" topLeftCell="A3" activePane="bottomLeft" state="frozen"/>
      <selection pane="bottomLeft" activeCell="N1" sqref="N1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4.28515625" style="1" bestFit="1" customWidth="1"/>
    <col min="4" max="4" width="7" style="1" bestFit="1" customWidth="1"/>
    <col min="5" max="5" width="4.42578125" style="1" bestFit="1" customWidth="1"/>
    <col min="6" max="6" width="13.7109375" style="1" bestFit="1" customWidth="1"/>
    <col min="7" max="7" width="7.140625" style="1" bestFit="1" customWidth="1"/>
    <col min="8" max="8" width="5.140625" style="1" bestFit="1" customWidth="1"/>
    <col min="9" max="9" width="18" style="1" bestFit="1" customWidth="1"/>
    <col min="10" max="10" width="16.140625" style="1" bestFit="1" customWidth="1"/>
    <col min="11" max="11" width="13.28515625" style="1" bestFit="1" customWidth="1"/>
    <col min="12" max="12" width="13.42578125" style="1" bestFit="1" customWidth="1"/>
    <col min="13" max="13" width="13.28515625" style="1" bestFit="1" customWidth="1"/>
    <col min="14" max="14" width="13.5703125" style="1" bestFit="1" customWidth="1"/>
    <col min="15" max="15" width="11" style="1" bestFit="1" customWidth="1"/>
    <col min="16" max="16" width="11" style="1" customWidth="1"/>
    <col min="17" max="17" width="11.140625" style="1" bestFit="1" customWidth="1"/>
    <col min="18" max="18" width="11" style="1" bestFit="1" customWidth="1"/>
    <col min="19" max="19" width="12.5703125" style="1" bestFit="1" customWidth="1"/>
    <col min="20" max="20" width="9.140625" style="1"/>
    <col min="21" max="21" width="10.7109375" style="1" bestFit="1" customWidth="1"/>
    <col min="22" max="23" width="9.140625" style="1"/>
    <col min="24" max="24" width="11" style="1" bestFit="1" customWidth="1"/>
    <col min="25" max="16384" width="9.140625" style="1"/>
  </cols>
  <sheetData>
    <row r="1" spans="1:24" x14ac:dyDescent="0.25">
      <c r="F1" s="1" t="s">
        <v>19</v>
      </c>
      <c r="G1" s="16" t="s">
        <v>24</v>
      </c>
      <c r="I1" s="1" t="s">
        <v>17</v>
      </c>
      <c r="M1" s="3">
        <v>58634.070000000007</v>
      </c>
      <c r="N1" s="5">
        <f>M1-M28</f>
        <v>0</v>
      </c>
      <c r="P1" s="3" t="s">
        <v>20</v>
      </c>
      <c r="Q1" s="3">
        <v>10000</v>
      </c>
      <c r="R1" s="16" t="s">
        <v>21</v>
      </c>
      <c r="S1" s="4">
        <f>ROUND(IF(R1="FI",Q1,IF(R1="NI",Q1/5,IF(R1="ET",Q1/48,0))),2)</f>
        <v>0</v>
      </c>
    </row>
    <row r="2" spans="1:24" s="2" customFormat="1" x14ac:dyDescent="0.25">
      <c r="A2" s="6" t="s">
        <v>3</v>
      </c>
      <c r="B2" s="7" t="s">
        <v>0</v>
      </c>
      <c r="C2" s="7" t="s">
        <v>6</v>
      </c>
      <c r="D2" s="7" t="s">
        <v>12</v>
      </c>
      <c r="E2" s="7" t="s">
        <v>7</v>
      </c>
      <c r="F2" s="7" t="s">
        <v>13</v>
      </c>
      <c r="G2" s="7" t="s">
        <v>2</v>
      </c>
      <c r="H2" s="7" t="s">
        <v>1</v>
      </c>
      <c r="I2" s="7" t="s">
        <v>14</v>
      </c>
      <c r="J2" s="7" t="s">
        <v>25</v>
      </c>
      <c r="K2" s="7" t="s">
        <v>15</v>
      </c>
      <c r="L2" s="7" t="s">
        <v>10</v>
      </c>
      <c r="M2" s="7" t="s">
        <v>9</v>
      </c>
      <c r="N2" s="7" t="s">
        <v>8</v>
      </c>
      <c r="O2" s="7" t="s">
        <v>18</v>
      </c>
      <c r="P2" s="7" t="s">
        <v>22</v>
      </c>
      <c r="Q2" s="7" t="s">
        <v>16</v>
      </c>
      <c r="R2" s="7" t="s">
        <v>23</v>
      </c>
      <c r="S2" s="7" t="s">
        <v>4</v>
      </c>
      <c r="U2" s="2" t="s">
        <v>26</v>
      </c>
    </row>
    <row r="3" spans="1:24" x14ac:dyDescent="0.25">
      <c r="A3" s="8">
        <v>0</v>
      </c>
      <c r="B3" s="9">
        <v>42745</v>
      </c>
      <c r="C3" s="8" t="s">
        <v>11</v>
      </c>
      <c r="D3" s="8" t="s">
        <v>11</v>
      </c>
      <c r="E3" s="8" t="s">
        <v>11</v>
      </c>
      <c r="F3" s="10">
        <v>0</v>
      </c>
      <c r="G3" s="11">
        <v>0.1</v>
      </c>
      <c r="H3" s="12">
        <v>0</v>
      </c>
      <c r="I3" s="13">
        <v>0</v>
      </c>
      <c r="J3" s="13"/>
      <c r="K3" s="13">
        <v>0</v>
      </c>
      <c r="L3" s="13">
        <v>0</v>
      </c>
      <c r="M3" s="13">
        <f>IF(E3&lt;&gt;"Y",0,IF(A3=24,(F3+K3),#REF!))</f>
        <v>0</v>
      </c>
      <c r="N3" s="13">
        <v>1100000</v>
      </c>
      <c r="O3" s="13">
        <v>100000</v>
      </c>
      <c r="P3" s="13">
        <v>0</v>
      </c>
      <c r="Q3" s="13">
        <v>0</v>
      </c>
      <c r="R3" s="13">
        <f>IF(C3="Y",Q3,0)</f>
        <v>0</v>
      </c>
      <c r="S3" s="13">
        <f>IF(R1="PS",N3-O3+Q1,N3-O3)</f>
        <v>1000000</v>
      </c>
    </row>
    <row r="4" spans="1:24" x14ac:dyDescent="0.25">
      <c r="A4" s="79">
        <v>1</v>
      </c>
      <c r="B4" s="80">
        <v>42791</v>
      </c>
      <c r="C4" s="79" t="s">
        <v>11</v>
      </c>
      <c r="D4" s="79" t="s">
        <v>11</v>
      </c>
      <c r="E4" s="79" t="s">
        <v>11</v>
      </c>
      <c r="F4" s="81">
        <f t="shared" ref="F4:F26" si="0">S3</f>
        <v>1000000</v>
      </c>
      <c r="G4" s="82">
        <f t="shared" ref="G4:G28" si="1">G3</f>
        <v>0.1</v>
      </c>
      <c r="H4" s="83">
        <f t="shared" ref="H4:H26" si="2">IF($G$1="PD",(360*(YEAR(B4)-YEAR(B3)))+(30*(MONTH(B4)-MONTH(B3)))+(DAY(B4)-DAY(B3)),B4-B3)</f>
        <v>46</v>
      </c>
      <c r="I4" s="84">
        <f>(F4*G3*H4/365)+U3</f>
        <v>12602.739726027397</v>
      </c>
      <c r="J4" s="84">
        <f t="shared" ref="J4:J26" si="3">ROUND(I4,2)</f>
        <v>12602.74</v>
      </c>
      <c r="K4" s="84">
        <f>IF(D4="Y",J4+Q3-R3,0)</f>
        <v>0</v>
      </c>
      <c r="L4" s="84">
        <v>0</v>
      </c>
      <c r="M4" s="84">
        <f>K4+L4</f>
        <v>0</v>
      </c>
      <c r="N4" s="84">
        <v>0</v>
      </c>
      <c r="O4" s="84"/>
      <c r="P4" s="84">
        <f>IF(OR($R$1="NI",$R$1="ET"),$S$1,0)</f>
        <v>0</v>
      </c>
      <c r="Q4" s="84">
        <f t="shared" ref="Q4:Q26" si="4">Q3-R3+J4-K4</f>
        <v>12602.74</v>
      </c>
      <c r="R4" s="84">
        <f t="shared" ref="R4:R26" si="5">IF(C4="Y",Q4,0)</f>
        <v>0</v>
      </c>
      <c r="S4" s="84">
        <f t="shared" ref="S4:S26" si="6">S3-L4+N4+R4-O4</f>
        <v>1000000</v>
      </c>
      <c r="U4" s="17">
        <f>ROUND(I4-J4,9)</f>
        <v>-2.73973E-4</v>
      </c>
    </row>
    <row r="5" spans="1:24" x14ac:dyDescent="0.25">
      <c r="A5" s="79">
        <f t="shared" ref="A5:A28" si="7">A4+1</f>
        <v>2</v>
      </c>
      <c r="B5" s="80">
        <v>42819</v>
      </c>
      <c r="C5" s="79" t="s">
        <v>11</v>
      </c>
      <c r="D5" s="79" t="s">
        <v>11</v>
      </c>
      <c r="E5" s="79" t="s">
        <v>11</v>
      </c>
      <c r="F5" s="81">
        <f t="shared" si="0"/>
        <v>1000000</v>
      </c>
      <c r="G5" s="82">
        <f t="shared" si="1"/>
        <v>0.1</v>
      </c>
      <c r="H5" s="83">
        <f t="shared" si="2"/>
        <v>28</v>
      </c>
      <c r="I5" s="84">
        <f>(F5*G4*H5/365)+U4</f>
        <v>7671.2326027393292</v>
      </c>
      <c r="J5" s="84">
        <f t="shared" si="3"/>
        <v>7671.23</v>
      </c>
      <c r="K5" s="84">
        <f t="shared" ref="K5:K11" si="8">IF(D5="Y",J5+Q4-R4,0)</f>
        <v>0</v>
      </c>
      <c r="L5" s="84">
        <v>0</v>
      </c>
      <c r="M5" s="84">
        <f t="shared" ref="M5:M9" si="9">K5+L5</f>
        <v>0</v>
      </c>
      <c r="N5" s="84">
        <v>0</v>
      </c>
      <c r="O5" s="84"/>
      <c r="P5" s="84">
        <f>IF(OR($R$1="NI",$R$1="ET"),$S$1,0)</f>
        <v>0</v>
      </c>
      <c r="Q5" s="84">
        <f t="shared" si="4"/>
        <v>20273.97</v>
      </c>
      <c r="R5" s="84">
        <f t="shared" si="5"/>
        <v>0</v>
      </c>
      <c r="S5" s="84">
        <f t="shared" si="6"/>
        <v>1000000</v>
      </c>
      <c r="U5" s="17">
        <f t="shared" ref="U5:U28" si="10">ROUND(I5-J5,9)</f>
        <v>2.6027390000000002E-3</v>
      </c>
    </row>
    <row r="6" spans="1:24" x14ac:dyDescent="0.25">
      <c r="A6" s="79">
        <f t="shared" si="7"/>
        <v>3</v>
      </c>
      <c r="B6" s="80">
        <v>42850</v>
      </c>
      <c r="C6" s="79" t="s">
        <v>5</v>
      </c>
      <c r="D6" s="79" t="s">
        <v>11</v>
      </c>
      <c r="E6" s="79" t="s">
        <v>11</v>
      </c>
      <c r="F6" s="81">
        <f t="shared" si="0"/>
        <v>1000000</v>
      </c>
      <c r="G6" s="82">
        <f t="shared" si="1"/>
        <v>0.1</v>
      </c>
      <c r="H6" s="83">
        <f t="shared" si="2"/>
        <v>31</v>
      </c>
      <c r="I6" s="84">
        <f t="shared" ref="I6:I26" si="11">(F6*G5*H6/365)+U5</f>
        <v>8493.153287670506</v>
      </c>
      <c r="J6" s="84">
        <f t="shared" si="3"/>
        <v>8493.15</v>
      </c>
      <c r="K6" s="84">
        <f t="shared" si="8"/>
        <v>0</v>
      </c>
      <c r="L6" s="84">
        <v>0</v>
      </c>
      <c r="M6" s="84">
        <f t="shared" si="9"/>
        <v>0</v>
      </c>
      <c r="N6" s="84">
        <v>0</v>
      </c>
      <c r="O6" s="84"/>
      <c r="P6" s="84">
        <f>IF(OR($R$1="NI",$R$1="ET"),$S$1,0)</f>
        <v>0</v>
      </c>
      <c r="Q6" s="84">
        <f t="shared" si="4"/>
        <v>28767.120000000003</v>
      </c>
      <c r="R6" s="84">
        <f t="shared" si="5"/>
        <v>28767.120000000003</v>
      </c>
      <c r="S6" s="84">
        <f t="shared" si="6"/>
        <v>1028767.12</v>
      </c>
      <c r="U6" s="17">
        <f t="shared" si="10"/>
        <v>3.2876709999999998E-3</v>
      </c>
      <c r="X6" s="4"/>
    </row>
    <row r="7" spans="1:24" x14ac:dyDescent="0.25">
      <c r="A7" s="79">
        <f t="shared" si="7"/>
        <v>4</v>
      </c>
      <c r="B7" s="80">
        <v>42880</v>
      </c>
      <c r="C7" s="79" t="s">
        <v>11</v>
      </c>
      <c r="D7" s="79" t="s">
        <v>11</v>
      </c>
      <c r="E7" s="79" t="s">
        <v>11</v>
      </c>
      <c r="F7" s="81">
        <f t="shared" si="0"/>
        <v>1028767.12</v>
      </c>
      <c r="G7" s="82">
        <f t="shared" si="1"/>
        <v>0.1</v>
      </c>
      <c r="H7" s="83">
        <f t="shared" si="2"/>
        <v>30</v>
      </c>
      <c r="I7" s="84">
        <f t="shared" si="11"/>
        <v>8455.6234520545604</v>
      </c>
      <c r="J7" s="84">
        <f t="shared" si="3"/>
        <v>8455.6200000000008</v>
      </c>
      <c r="K7" s="84">
        <f t="shared" si="8"/>
        <v>0</v>
      </c>
      <c r="L7" s="84">
        <v>0</v>
      </c>
      <c r="M7" s="84">
        <f t="shared" si="9"/>
        <v>0</v>
      </c>
      <c r="N7" s="84">
        <v>0</v>
      </c>
      <c r="O7" s="84"/>
      <c r="P7" s="84">
        <f>IF(OR($R$1="NI",$R$1="ET"),$S$1,0)</f>
        <v>0</v>
      </c>
      <c r="Q7" s="84">
        <f t="shared" si="4"/>
        <v>8455.6200000000008</v>
      </c>
      <c r="R7" s="84">
        <f t="shared" si="5"/>
        <v>0</v>
      </c>
      <c r="S7" s="84">
        <f t="shared" si="6"/>
        <v>1028767.12</v>
      </c>
      <c r="U7" s="17">
        <f t="shared" si="10"/>
        <v>3.4520549999999999E-3</v>
      </c>
      <c r="X7" s="4">
        <f>S6-S9</f>
        <v>0</v>
      </c>
    </row>
    <row r="8" spans="1:24" x14ac:dyDescent="0.25">
      <c r="A8" s="79">
        <f t="shared" si="7"/>
        <v>5</v>
      </c>
      <c r="B8" s="80">
        <v>42911</v>
      </c>
      <c r="C8" s="79" t="s">
        <v>11</v>
      </c>
      <c r="D8" s="79" t="s">
        <v>11</v>
      </c>
      <c r="E8" s="79" t="s">
        <v>11</v>
      </c>
      <c r="F8" s="81">
        <f t="shared" si="0"/>
        <v>1028767.12</v>
      </c>
      <c r="G8" s="82">
        <f t="shared" si="1"/>
        <v>0.1</v>
      </c>
      <c r="H8" s="83">
        <f t="shared" si="2"/>
        <v>31</v>
      </c>
      <c r="I8" s="84">
        <f t="shared" si="11"/>
        <v>8737.477621918013</v>
      </c>
      <c r="J8" s="84">
        <f t="shared" si="3"/>
        <v>8737.48</v>
      </c>
      <c r="K8" s="84">
        <f t="shared" si="8"/>
        <v>0</v>
      </c>
      <c r="L8" s="84">
        <v>0</v>
      </c>
      <c r="M8" s="84">
        <f t="shared" si="9"/>
        <v>0</v>
      </c>
      <c r="N8" s="84">
        <v>0</v>
      </c>
      <c r="O8" s="84"/>
      <c r="P8" s="84">
        <f>IF(OR($R$1="NI",$R$1="ET"),$S$1,0)</f>
        <v>0</v>
      </c>
      <c r="Q8" s="84">
        <f t="shared" si="4"/>
        <v>17193.099999999999</v>
      </c>
      <c r="R8" s="84">
        <f t="shared" si="5"/>
        <v>0</v>
      </c>
      <c r="S8" s="84">
        <f t="shared" si="6"/>
        <v>1028767.12</v>
      </c>
      <c r="U8" s="17">
        <f t="shared" si="10"/>
        <v>-2.3780820000000001E-3</v>
      </c>
      <c r="X8" s="4">
        <f>S7-S12</f>
        <v>153794.15000000002</v>
      </c>
    </row>
    <row r="9" spans="1:24" x14ac:dyDescent="0.25">
      <c r="A9" s="79">
        <f t="shared" si="7"/>
        <v>6</v>
      </c>
      <c r="B9" s="80">
        <v>42921</v>
      </c>
      <c r="C9" s="79" t="s">
        <v>5</v>
      </c>
      <c r="D9" s="79" t="s">
        <v>5</v>
      </c>
      <c r="E9" s="79" t="s">
        <v>11</v>
      </c>
      <c r="F9" s="81">
        <f t="shared" si="0"/>
        <v>1028767.12</v>
      </c>
      <c r="G9" s="82">
        <f t="shared" si="1"/>
        <v>0.1</v>
      </c>
      <c r="H9" s="83">
        <f t="shared" si="2"/>
        <v>10</v>
      </c>
      <c r="I9" s="84">
        <f t="shared" si="11"/>
        <v>2818.5376767125204</v>
      </c>
      <c r="J9" s="84">
        <f t="shared" si="3"/>
        <v>2818.54</v>
      </c>
      <c r="K9" s="84">
        <f t="shared" si="8"/>
        <v>20011.64</v>
      </c>
      <c r="L9" s="84">
        <v>0</v>
      </c>
      <c r="M9" s="84">
        <f t="shared" si="9"/>
        <v>20011.64</v>
      </c>
      <c r="N9" s="84">
        <v>0</v>
      </c>
      <c r="O9" s="84"/>
      <c r="P9" s="84">
        <f t="shared" ref="P9:P28" si="12">IF($R$1="ET",$S$1,0)</f>
        <v>0</v>
      </c>
      <c r="Q9" s="84">
        <f t="shared" si="4"/>
        <v>0</v>
      </c>
      <c r="R9" s="84">
        <f t="shared" si="5"/>
        <v>0</v>
      </c>
      <c r="S9" s="84">
        <f t="shared" si="6"/>
        <v>1028767.12</v>
      </c>
      <c r="U9" s="17">
        <f t="shared" si="10"/>
        <v>-2.3232869999999998E-3</v>
      </c>
      <c r="X9" s="5"/>
    </row>
    <row r="10" spans="1:24" x14ac:dyDescent="0.25">
      <c r="A10" s="19">
        <v>1</v>
      </c>
      <c r="B10" s="9">
        <v>42962</v>
      </c>
      <c r="C10" s="8" t="s">
        <v>5</v>
      </c>
      <c r="D10" s="8" t="s">
        <v>5</v>
      </c>
      <c r="E10" s="8" t="s">
        <v>5</v>
      </c>
      <c r="F10" s="85">
        <f t="shared" si="0"/>
        <v>1028767.12</v>
      </c>
      <c r="G10" s="11">
        <f t="shared" si="1"/>
        <v>0.1</v>
      </c>
      <c r="H10" s="12">
        <f t="shared" si="2"/>
        <v>41</v>
      </c>
      <c r="I10" s="13">
        <f t="shared" si="11"/>
        <v>11556.011901370533</v>
      </c>
      <c r="J10" s="13">
        <f t="shared" si="3"/>
        <v>11556.01</v>
      </c>
      <c r="K10" s="13">
        <f t="shared" si="8"/>
        <v>11556.01</v>
      </c>
      <c r="L10" s="18">
        <f t="shared" ref="L10:L26" si="13">M10-K10</f>
        <v>47078.060000000005</v>
      </c>
      <c r="M10" s="13">
        <f>M1</f>
        <v>58634.070000000007</v>
      </c>
      <c r="N10" s="13">
        <v>0</v>
      </c>
      <c r="O10" s="13"/>
      <c r="P10" s="13">
        <f t="shared" si="12"/>
        <v>0</v>
      </c>
      <c r="Q10" s="13">
        <f t="shared" si="4"/>
        <v>0</v>
      </c>
      <c r="R10" s="13">
        <f t="shared" si="5"/>
        <v>0</v>
      </c>
      <c r="S10" s="13">
        <f t="shared" si="6"/>
        <v>981689.05999999994</v>
      </c>
      <c r="U10" s="17"/>
      <c r="X10" s="5"/>
    </row>
    <row r="11" spans="1:24" x14ac:dyDescent="0.25">
      <c r="A11" s="19">
        <f t="shared" si="7"/>
        <v>2</v>
      </c>
      <c r="B11" s="9">
        <v>42972</v>
      </c>
      <c r="C11" s="8" t="s">
        <v>5</v>
      </c>
      <c r="D11" s="8" t="s">
        <v>5</v>
      </c>
      <c r="E11" s="8" t="s">
        <v>5</v>
      </c>
      <c r="F11" s="85">
        <f t="shared" si="0"/>
        <v>981689.05999999994</v>
      </c>
      <c r="G11" s="11">
        <f t="shared" si="1"/>
        <v>0.1</v>
      </c>
      <c r="H11" s="12">
        <f t="shared" si="2"/>
        <v>10</v>
      </c>
      <c r="I11" s="13">
        <f t="shared" si="11"/>
        <v>2689.5590684931508</v>
      </c>
      <c r="J11" s="13">
        <f t="shared" si="3"/>
        <v>2689.56</v>
      </c>
      <c r="K11" s="13">
        <f t="shared" si="8"/>
        <v>2689.56</v>
      </c>
      <c r="L11" s="18">
        <f t="shared" si="13"/>
        <v>55944.510000000009</v>
      </c>
      <c r="M11" s="13">
        <f>M10</f>
        <v>58634.070000000007</v>
      </c>
      <c r="N11" s="13">
        <v>0</v>
      </c>
      <c r="O11" s="13"/>
      <c r="P11" s="13">
        <f t="shared" si="12"/>
        <v>0</v>
      </c>
      <c r="Q11" s="13">
        <f t="shared" si="4"/>
        <v>0</v>
      </c>
      <c r="R11" s="13">
        <f t="shared" si="5"/>
        <v>0</v>
      </c>
      <c r="S11" s="13">
        <f t="shared" si="6"/>
        <v>925744.54999999993</v>
      </c>
      <c r="U11" s="17"/>
      <c r="X11" s="5"/>
    </row>
    <row r="12" spans="1:24" x14ac:dyDescent="0.25">
      <c r="A12" s="19">
        <f t="shared" si="7"/>
        <v>3</v>
      </c>
      <c r="B12" s="9">
        <v>43003</v>
      </c>
      <c r="C12" s="19" t="s">
        <v>5</v>
      </c>
      <c r="D12" s="19" t="s">
        <v>5</v>
      </c>
      <c r="E12" s="19" t="s">
        <v>5</v>
      </c>
      <c r="F12" s="21">
        <f t="shared" si="0"/>
        <v>925744.54999999993</v>
      </c>
      <c r="G12" s="22">
        <f t="shared" si="1"/>
        <v>0.1</v>
      </c>
      <c r="H12" s="23">
        <f t="shared" si="2"/>
        <v>31</v>
      </c>
      <c r="I12" s="18">
        <f t="shared" si="11"/>
        <v>7862.4879589041093</v>
      </c>
      <c r="J12" s="18">
        <f t="shared" si="3"/>
        <v>7862.49</v>
      </c>
      <c r="K12" s="18">
        <f t="shared" ref="K12:K26" si="14">IF(M12&gt;(J12+Q11-R11),(J12+Q11-R11),M12)</f>
        <v>7862.49</v>
      </c>
      <c r="L12" s="18">
        <f t="shared" si="13"/>
        <v>50771.580000000009</v>
      </c>
      <c r="M12" s="13">
        <f>M11</f>
        <v>58634.070000000007</v>
      </c>
      <c r="N12" s="18">
        <v>0</v>
      </c>
      <c r="O12" s="18"/>
      <c r="P12" s="18">
        <f t="shared" si="12"/>
        <v>0</v>
      </c>
      <c r="Q12" s="18">
        <f t="shared" si="4"/>
        <v>0</v>
      </c>
      <c r="R12" s="18">
        <f t="shared" si="5"/>
        <v>0</v>
      </c>
      <c r="S12" s="18">
        <f t="shared" si="6"/>
        <v>874972.97</v>
      </c>
      <c r="U12" s="17">
        <f t="shared" si="10"/>
        <v>-2.0410960000000001E-3</v>
      </c>
    </row>
    <row r="13" spans="1:24" x14ac:dyDescent="0.25">
      <c r="A13" s="19">
        <f t="shared" si="7"/>
        <v>4</v>
      </c>
      <c r="B13" s="9">
        <v>43033</v>
      </c>
      <c r="C13" s="19" t="s">
        <v>5</v>
      </c>
      <c r="D13" s="19" t="s">
        <v>5</v>
      </c>
      <c r="E13" s="19" t="s">
        <v>5</v>
      </c>
      <c r="F13" s="21">
        <f t="shared" si="0"/>
        <v>874972.97</v>
      </c>
      <c r="G13" s="22">
        <f t="shared" si="1"/>
        <v>0.1</v>
      </c>
      <c r="H13" s="23">
        <f t="shared" si="2"/>
        <v>30</v>
      </c>
      <c r="I13" s="18">
        <f t="shared" si="11"/>
        <v>7191.5566164382471</v>
      </c>
      <c r="J13" s="18">
        <f t="shared" si="3"/>
        <v>7191.56</v>
      </c>
      <c r="K13" s="18">
        <f t="shared" si="14"/>
        <v>7191.56</v>
      </c>
      <c r="L13" s="18">
        <f t="shared" si="13"/>
        <v>51442.510000000009</v>
      </c>
      <c r="M13" s="18">
        <f>M12</f>
        <v>58634.070000000007</v>
      </c>
      <c r="N13" s="18">
        <v>0</v>
      </c>
      <c r="O13" s="18"/>
      <c r="P13" s="18">
        <f t="shared" si="12"/>
        <v>0</v>
      </c>
      <c r="Q13" s="18">
        <f t="shared" si="4"/>
        <v>0</v>
      </c>
      <c r="R13" s="18">
        <f t="shared" si="5"/>
        <v>0</v>
      </c>
      <c r="S13" s="18">
        <f t="shared" si="6"/>
        <v>823530.46</v>
      </c>
      <c r="U13" s="17">
        <f t="shared" si="10"/>
        <v>-3.3835620000000001E-3</v>
      </c>
    </row>
    <row r="14" spans="1:24" x14ac:dyDescent="0.25">
      <c r="A14" s="19">
        <f t="shared" si="7"/>
        <v>5</v>
      </c>
      <c r="B14" s="9">
        <v>43064</v>
      </c>
      <c r="C14" s="19" t="s">
        <v>5</v>
      </c>
      <c r="D14" s="19" t="s">
        <v>5</v>
      </c>
      <c r="E14" s="19" t="s">
        <v>5</v>
      </c>
      <c r="F14" s="21">
        <f t="shared" si="0"/>
        <v>823530.46</v>
      </c>
      <c r="G14" s="22">
        <f t="shared" si="1"/>
        <v>0.1</v>
      </c>
      <c r="H14" s="23">
        <f t="shared" si="2"/>
        <v>31</v>
      </c>
      <c r="I14" s="18">
        <f t="shared" si="11"/>
        <v>6994.3649068489594</v>
      </c>
      <c r="J14" s="18">
        <f t="shared" si="3"/>
        <v>6994.36</v>
      </c>
      <c r="K14" s="18">
        <f t="shared" si="14"/>
        <v>6994.36</v>
      </c>
      <c r="L14" s="18">
        <f t="shared" si="13"/>
        <v>51639.710000000006</v>
      </c>
      <c r="M14" s="18">
        <f t="shared" ref="M14:M27" si="15">M13</f>
        <v>58634.070000000007</v>
      </c>
      <c r="N14" s="18">
        <v>0</v>
      </c>
      <c r="O14" s="18"/>
      <c r="P14" s="18">
        <f t="shared" si="12"/>
        <v>0</v>
      </c>
      <c r="Q14" s="18">
        <f t="shared" si="4"/>
        <v>0</v>
      </c>
      <c r="R14" s="18">
        <f t="shared" si="5"/>
        <v>0</v>
      </c>
      <c r="S14" s="18">
        <f t="shared" si="6"/>
        <v>771890.75</v>
      </c>
      <c r="U14" s="17">
        <f t="shared" si="10"/>
        <v>4.9068489999999996E-3</v>
      </c>
    </row>
    <row r="15" spans="1:24" x14ac:dyDescent="0.25">
      <c r="A15" s="19">
        <f t="shared" si="7"/>
        <v>6</v>
      </c>
      <c r="B15" s="9">
        <v>43094</v>
      </c>
      <c r="C15" s="19" t="s">
        <v>5</v>
      </c>
      <c r="D15" s="19" t="s">
        <v>5</v>
      </c>
      <c r="E15" s="19" t="s">
        <v>5</v>
      </c>
      <c r="F15" s="21">
        <f t="shared" si="0"/>
        <v>771890.75</v>
      </c>
      <c r="G15" s="22">
        <f t="shared" si="1"/>
        <v>0.1</v>
      </c>
      <c r="H15" s="23">
        <f t="shared" si="2"/>
        <v>30</v>
      </c>
      <c r="I15" s="18">
        <f t="shared" si="11"/>
        <v>6344.3124410955752</v>
      </c>
      <c r="J15" s="18">
        <f t="shared" si="3"/>
        <v>6344.31</v>
      </c>
      <c r="K15" s="18">
        <f t="shared" si="14"/>
        <v>6344.31</v>
      </c>
      <c r="L15" s="18">
        <f t="shared" si="13"/>
        <v>52289.760000000009</v>
      </c>
      <c r="M15" s="18">
        <f t="shared" si="15"/>
        <v>58634.070000000007</v>
      </c>
      <c r="N15" s="18">
        <v>0</v>
      </c>
      <c r="O15" s="18"/>
      <c r="P15" s="18">
        <f t="shared" si="12"/>
        <v>0</v>
      </c>
      <c r="Q15" s="18">
        <f t="shared" si="4"/>
        <v>0</v>
      </c>
      <c r="R15" s="18">
        <f t="shared" si="5"/>
        <v>0</v>
      </c>
      <c r="S15" s="18">
        <f t="shared" si="6"/>
        <v>719600.99</v>
      </c>
      <c r="U15" s="17">
        <f t="shared" si="10"/>
        <v>2.4410959999999998E-3</v>
      </c>
    </row>
    <row r="16" spans="1:24" x14ac:dyDescent="0.25">
      <c r="A16" s="19">
        <f t="shared" si="7"/>
        <v>7</v>
      </c>
      <c r="B16" s="9">
        <v>43125</v>
      </c>
      <c r="C16" s="19" t="s">
        <v>5</v>
      </c>
      <c r="D16" s="19" t="s">
        <v>5</v>
      </c>
      <c r="E16" s="19" t="s">
        <v>5</v>
      </c>
      <c r="F16" s="21">
        <f t="shared" si="0"/>
        <v>719600.99</v>
      </c>
      <c r="G16" s="22">
        <f t="shared" si="1"/>
        <v>0.1</v>
      </c>
      <c r="H16" s="23">
        <f t="shared" si="2"/>
        <v>31</v>
      </c>
      <c r="I16" s="18">
        <f t="shared" si="11"/>
        <v>6111.6820821918909</v>
      </c>
      <c r="J16" s="18">
        <f t="shared" si="3"/>
        <v>6111.68</v>
      </c>
      <c r="K16" s="18">
        <f t="shared" si="14"/>
        <v>6111.68</v>
      </c>
      <c r="L16" s="18">
        <f t="shared" si="13"/>
        <v>52522.390000000007</v>
      </c>
      <c r="M16" s="18">
        <f t="shared" si="15"/>
        <v>58634.070000000007</v>
      </c>
      <c r="N16" s="18">
        <v>0</v>
      </c>
      <c r="O16" s="18"/>
      <c r="P16" s="18">
        <f t="shared" si="12"/>
        <v>0</v>
      </c>
      <c r="Q16" s="18">
        <f t="shared" si="4"/>
        <v>0</v>
      </c>
      <c r="R16" s="18">
        <f t="shared" si="5"/>
        <v>0</v>
      </c>
      <c r="S16" s="18">
        <f t="shared" si="6"/>
        <v>667078.6</v>
      </c>
      <c r="U16" s="17">
        <f t="shared" si="10"/>
        <v>2.0821920000000001E-3</v>
      </c>
    </row>
    <row r="17" spans="1:21" x14ac:dyDescent="0.25">
      <c r="A17" s="19">
        <f t="shared" si="7"/>
        <v>8</v>
      </c>
      <c r="B17" s="9">
        <v>43156</v>
      </c>
      <c r="C17" s="19" t="s">
        <v>5</v>
      </c>
      <c r="D17" s="19" t="s">
        <v>5</v>
      </c>
      <c r="E17" s="19" t="s">
        <v>5</v>
      </c>
      <c r="F17" s="21">
        <f t="shared" si="0"/>
        <v>667078.6</v>
      </c>
      <c r="G17" s="22">
        <f t="shared" si="1"/>
        <v>0.1</v>
      </c>
      <c r="H17" s="23">
        <f t="shared" si="2"/>
        <v>31</v>
      </c>
      <c r="I17" s="18">
        <f t="shared" si="11"/>
        <v>5665.6011506851501</v>
      </c>
      <c r="J17" s="18">
        <f t="shared" si="3"/>
        <v>5665.6</v>
      </c>
      <c r="K17" s="18">
        <f t="shared" si="14"/>
        <v>5665.6</v>
      </c>
      <c r="L17" s="18">
        <f t="shared" si="13"/>
        <v>52968.470000000008</v>
      </c>
      <c r="M17" s="18">
        <f t="shared" si="15"/>
        <v>58634.070000000007</v>
      </c>
      <c r="N17" s="18">
        <v>0</v>
      </c>
      <c r="O17" s="18"/>
      <c r="P17" s="18">
        <f t="shared" si="12"/>
        <v>0</v>
      </c>
      <c r="Q17" s="18">
        <f t="shared" si="4"/>
        <v>0</v>
      </c>
      <c r="R17" s="18">
        <f t="shared" si="5"/>
        <v>0</v>
      </c>
      <c r="S17" s="18">
        <f t="shared" si="6"/>
        <v>614110.13</v>
      </c>
      <c r="U17" s="17">
        <f t="shared" si="10"/>
        <v>1.150685E-3</v>
      </c>
    </row>
    <row r="18" spans="1:21" x14ac:dyDescent="0.25">
      <c r="A18" s="19">
        <f t="shared" si="7"/>
        <v>9</v>
      </c>
      <c r="B18" s="9">
        <v>43184</v>
      </c>
      <c r="C18" s="19" t="s">
        <v>5</v>
      </c>
      <c r="D18" s="19" t="s">
        <v>5</v>
      </c>
      <c r="E18" s="19" t="s">
        <v>5</v>
      </c>
      <c r="F18" s="21">
        <f t="shared" si="0"/>
        <v>614110.13</v>
      </c>
      <c r="G18" s="22">
        <f t="shared" si="1"/>
        <v>0.1</v>
      </c>
      <c r="H18" s="23">
        <f t="shared" si="2"/>
        <v>28</v>
      </c>
      <c r="I18" s="18">
        <f t="shared" si="11"/>
        <v>4710.982969863082</v>
      </c>
      <c r="J18" s="18">
        <f t="shared" si="3"/>
        <v>4710.9799999999996</v>
      </c>
      <c r="K18" s="18">
        <f t="shared" si="14"/>
        <v>4710.9799999999996</v>
      </c>
      <c r="L18" s="18">
        <f t="shared" si="13"/>
        <v>53923.090000000011</v>
      </c>
      <c r="M18" s="18">
        <f t="shared" si="15"/>
        <v>58634.070000000007</v>
      </c>
      <c r="N18" s="18">
        <v>0</v>
      </c>
      <c r="O18" s="18"/>
      <c r="P18" s="18">
        <f t="shared" si="12"/>
        <v>0</v>
      </c>
      <c r="Q18" s="18">
        <f t="shared" si="4"/>
        <v>0</v>
      </c>
      <c r="R18" s="18">
        <f t="shared" si="5"/>
        <v>0</v>
      </c>
      <c r="S18" s="18">
        <f t="shared" si="6"/>
        <v>560187.04</v>
      </c>
      <c r="U18" s="17">
        <f t="shared" si="10"/>
        <v>2.9698630000000001E-3</v>
      </c>
    </row>
    <row r="19" spans="1:21" x14ac:dyDescent="0.25">
      <c r="A19" s="19">
        <f t="shared" si="7"/>
        <v>10</v>
      </c>
      <c r="B19" s="9">
        <v>43215</v>
      </c>
      <c r="C19" s="19" t="s">
        <v>5</v>
      </c>
      <c r="D19" s="19" t="s">
        <v>5</v>
      </c>
      <c r="E19" s="19" t="s">
        <v>5</v>
      </c>
      <c r="F19" s="21">
        <f t="shared" si="0"/>
        <v>560187.04</v>
      </c>
      <c r="G19" s="22">
        <f t="shared" si="1"/>
        <v>0.1</v>
      </c>
      <c r="H19" s="23">
        <f t="shared" si="2"/>
        <v>31</v>
      </c>
      <c r="I19" s="18">
        <f t="shared" si="11"/>
        <v>4757.7559123287538</v>
      </c>
      <c r="J19" s="18">
        <f t="shared" si="3"/>
        <v>4757.76</v>
      </c>
      <c r="K19" s="18">
        <f t="shared" si="14"/>
        <v>4757.76</v>
      </c>
      <c r="L19" s="18">
        <f t="shared" si="13"/>
        <v>53876.310000000005</v>
      </c>
      <c r="M19" s="18">
        <f t="shared" si="15"/>
        <v>58634.070000000007</v>
      </c>
      <c r="N19" s="18">
        <v>0</v>
      </c>
      <c r="O19" s="18"/>
      <c r="P19" s="18">
        <f t="shared" si="12"/>
        <v>0</v>
      </c>
      <c r="Q19" s="18">
        <f t="shared" si="4"/>
        <v>0</v>
      </c>
      <c r="R19" s="18">
        <f t="shared" si="5"/>
        <v>0</v>
      </c>
      <c r="S19" s="18">
        <f t="shared" si="6"/>
        <v>506310.73000000004</v>
      </c>
      <c r="U19" s="17">
        <f t="shared" si="10"/>
        <v>-4.0876710000000002E-3</v>
      </c>
    </row>
    <row r="20" spans="1:21" x14ac:dyDescent="0.25">
      <c r="A20" s="19">
        <f t="shared" si="7"/>
        <v>11</v>
      </c>
      <c r="B20" s="9">
        <v>43245</v>
      </c>
      <c r="C20" s="19" t="s">
        <v>5</v>
      </c>
      <c r="D20" s="19" t="s">
        <v>5</v>
      </c>
      <c r="E20" s="19" t="s">
        <v>5</v>
      </c>
      <c r="F20" s="21">
        <f t="shared" si="0"/>
        <v>506310.73000000004</v>
      </c>
      <c r="G20" s="22">
        <f t="shared" si="1"/>
        <v>0.1</v>
      </c>
      <c r="H20" s="23">
        <f t="shared" si="2"/>
        <v>30</v>
      </c>
      <c r="I20" s="18">
        <f t="shared" si="11"/>
        <v>4161.4539671235207</v>
      </c>
      <c r="J20" s="18">
        <f t="shared" si="3"/>
        <v>4161.45</v>
      </c>
      <c r="K20" s="18">
        <f t="shared" si="14"/>
        <v>4161.45</v>
      </c>
      <c r="L20" s="18">
        <f t="shared" si="13"/>
        <v>54472.62000000001</v>
      </c>
      <c r="M20" s="18">
        <f t="shared" si="15"/>
        <v>58634.070000000007</v>
      </c>
      <c r="N20" s="18">
        <v>0</v>
      </c>
      <c r="O20" s="18"/>
      <c r="P20" s="18">
        <f t="shared" si="12"/>
        <v>0</v>
      </c>
      <c r="Q20" s="18">
        <f t="shared" si="4"/>
        <v>0</v>
      </c>
      <c r="R20" s="18">
        <f t="shared" si="5"/>
        <v>0</v>
      </c>
      <c r="S20" s="18">
        <f t="shared" si="6"/>
        <v>451838.11000000004</v>
      </c>
      <c r="U20" s="17">
        <f t="shared" si="10"/>
        <v>3.9671239999999998E-3</v>
      </c>
    </row>
    <row r="21" spans="1:21" x14ac:dyDescent="0.25">
      <c r="A21" s="19">
        <f t="shared" si="7"/>
        <v>12</v>
      </c>
      <c r="B21" s="9">
        <v>43276</v>
      </c>
      <c r="C21" s="19" t="s">
        <v>5</v>
      </c>
      <c r="D21" s="19" t="s">
        <v>5</v>
      </c>
      <c r="E21" s="19" t="s">
        <v>5</v>
      </c>
      <c r="F21" s="21">
        <f t="shared" si="0"/>
        <v>451838.11000000004</v>
      </c>
      <c r="G21" s="22">
        <f t="shared" si="1"/>
        <v>0.1</v>
      </c>
      <c r="H21" s="23">
        <f t="shared" si="2"/>
        <v>31</v>
      </c>
      <c r="I21" s="18">
        <f t="shared" si="11"/>
        <v>3837.5331205486586</v>
      </c>
      <c r="J21" s="18">
        <f t="shared" si="3"/>
        <v>3837.53</v>
      </c>
      <c r="K21" s="18">
        <f t="shared" si="14"/>
        <v>3837.53</v>
      </c>
      <c r="L21" s="18">
        <f t="shared" si="13"/>
        <v>54796.540000000008</v>
      </c>
      <c r="M21" s="18">
        <f t="shared" si="15"/>
        <v>58634.070000000007</v>
      </c>
      <c r="N21" s="18">
        <v>0</v>
      </c>
      <c r="O21" s="18"/>
      <c r="P21" s="18">
        <f t="shared" si="12"/>
        <v>0</v>
      </c>
      <c r="Q21" s="18">
        <f t="shared" si="4"/>
        <v>0</v>
      </c>
      <c r="R21" s="18">
        <f t="shared" si="5"/>
        <v>0</v>
      </c>
      <c r="S21" s="18">
        <f t="shared" si="6"/>
        <v>397041.57000000007</v>
      </c>
      <c r="U21" s="17">
        <f t="shared" si="10"/>
        <v>3.1205489999999998E-3</v>
      </c>
    </row>
    <row r="22" spans="1:21" x14ac:dyDescent="0.25">
      <c r="A22" s="19">
        <f t="shared" si="7"/>
        <v>13</v>
      </c>
      <c r="B22" s="9">
        <v>43306</v>
      </c>
      <c r="C22" s="19" t="s">
        <v>5</v>
      </c>
      <c r="D22" s="19" t="s">
        <v>5</v>
      </c>
      <c r="E22" s="19" t="s">
        <v>5</v>
      </c>
      <c r="F22" s="21">
        <f t="shared" si="0"/>
        <v>397041.57000000007</v>
      </c>
      <c r="G22" s="22">
        <f t="shared" si="1"/>
        <v>0.1</v>
      </c>
      <c r="H22" s="23">
        <f t="shared" si="2"/>
        <v>30</v>
      </c>
      <c r="I22" s="18">
        <f t="shared" si="11"/>
        <v>3263.3584904120144</v>
      </c>
      <c r="J22" s="18">
        <f t="shared" si="3"/>
        <v>3263.36</v>
      </c>
      <c r="K22" s="18">
        <f t="shared" si="14"/>
        <v>3263.36</v>
      </c>
      <c r="L22" s="18">
        <f t="shared" si="13"/>
        <v>55370.710000000006</v>
      </c>
      <c r="M22" s="18">
        <f t="shared" si="15"/>
        <v>58634.070000000007</v>
      </c>
      <c r="N22" s="18">
        <v>0</v>
      </c>
      <c r="O22" s="18"/>
      <c r="P22" s="18">
        <f t="shared" si="12"/>
        <v>0</v>
      </c>
      <c r="Q22" s="18">
        <f t="shared" si="4"/>
        <v>0</v>
      </c>
      <c r="R22" s="18">
        <f t="shared" si="5"/>
        <v>0</v>
      </c>
      <c r="S22" s="18">
        <f t="shared" si="6"/>
        <v>341670.86000000004</v>
      </c>
      <c r="U22" s="17">
        <f t="shared" si="10"/>
        <v>-1.5095880000000001E-3</v>
      </c>
    </row>
    <row r="23" spans="1:21" x14ac:dyDescent="0.25">
      <c r="A23" s="19">
        <f t="shared" si="7"/>
        <v>14</v>
      </c>
      <c r="B23" s="9">
        <v>43337</v>
      </c>
      <c r="C23" s="19" t="s">
        <v>5</v>
      </c>
      <c r="D23" s="19" t="s">
        <v>5</v>
      </c>
      <c r="E23" s="19" t="s">
        <v>5</v>
      </c>
      <c r="F23" s="21">
        <f t="shared" si="0"/>
        <v>341670.86000000004</v>
      </c>
      <c r="G23" s="22">
        <f t="shared" si="1"/>
        <v>0.1</v>
      </c>
      <c r="H23" s="23">
        <f t="shared" si="2"/>
        <v>31</v>
      </c>
      <c r="I23" s="18">
        <f t="shared" si="11"/>
        <v>2901.8605890421377</v>
      </c>
      <c r="J23" s="18">
        <f t="shared" si="3"/>
        <v>2901.86</v>
      </c>
      <c r="K23" s="18">
        <f t="shared" si="14"/>
        <v>2901.86</v>
      </c>
      <c r="L23" s="18">
        <f t="shared" si="13"/>
        <v>55732.210000000006</v>
      </c>
      <c r="M23" s="18">
        <f t="shared" si="15"/>
        <v>58634.070000000007</v>
      </c>
      <c r="N23" s="18">
        <v>0</v>
      </c>
      <c r="O23" s="18"/>
      <c r="P23" s="18">
        <f t="shared" si="12"/>
        <v>0</v>
      </c>
      <c r="Q23" s="18">
        <f t="shared" si="4"/>
        <v>0</v>
      </c>
      <c r="R23" s="18">
        <f t="shared" si="5"/>
        <v>0</v>
      </c>
      <c r="S23" s="18">
        <f t="shared" si="6"/>
        <v>285938.65000000002</v>
      </c>
      <c r="U23" s="17">
        <f t="shared" si="10"/>
        <v>5.8904200000000002E-4</v>
      </c>
    </row>
    <row r="24" spans="1:21" x14ac:dyDescent="0.25">
      <c r="A24" s="19">
        <f t="shared" si="7"/>
        <v>15</v>
      </c>
      <c r="B24" s="9">
        <v>43368</v>
      </c>
      <c r="C24" s="19" t="s">
        <v>5</v>
      </c>
      <c r="D24" s="19" t="s">
        <v>5</v>
      </c>
      <c r="E24" s="19" t="s">
        <v>5</v>
      </c>
      <c r="F24" s="21">
        <f t="shared" si="0"/>
        <v>285938.65000000002</v>
      </c>
      <c r="G24" s="22">
        <f t="shared" si="1"/>
        <v>0.1</v>
      </c>
      <c r="H24" s="23">
        <f t="shared" si="2"/>
        <v>31</v>
      </c>
      <c r="I24" s="18">
        <f t="shared" si="11"/>
        <v>2428.5206301378907</v>
      </c>
      <c r="J24" s="18">
        <f t="shared" si="3"/>
        <v>2428.52</v>
      </c>
      <c r="K24" s="18">
        <f t="shared" si="14"/>
        <v>2428.52</v>
      </c>
      <c r="L24" s="18">
        <f t="shared" si="13"/>
        <v>56205.55000000001</v>
      </c>
      <c r="M24" s="18">
        <f t="shared" si="15"/>
        <v>58634.070000000007</v>
      </c>
      <c r="N24" s="18">
        <v>0</v>
      </c>
      <c r="O24" s="18"/>
      <c r="P24" s="18">
        <f t="shared" si="12"/>
        <v>0</v>
      </c>
      <c r="Q24" s="18">
        <f t="shared" si="4"/>
        <v>0</v>
      </c>
      <c r="R24" s="18">
        <f t="shared" si="5"/>
        <v>0</v>
      </c>
      <c r="S24" s="18">
        <f t="shared" si="6"/>
        <v>229733.1</v>
      </c>
      <c r="U24" s="17">
        <f t="shared" si="10"/>
        <v>6.3013800000000003E-4</v>
      </c>
    </row>
    <row r="25" spans="1:21" x14ac:dyDescent="0.25">
      <c r="A25" s="19">
        <f t="shared" si="7"/>
        <v>16</v>
      </c>
      <c r="B25" s="9">
        <v>43398</v>
      </c>
      <c r="C25" s="19" t="s">
        <v>5</v>
      </c>
      <c r="D25" s="19" t="s">
        <v>5</v>
      </c>
      <c r="E25" s="19" t="s">
        <v>5</v>
      </c>
      <c r="F25" s="21">
        <f t="shared" si="0"/>
        <v>229733.1</v>
      </c>
      <c r="G25" s="22">
        <f t="shared" si="1"/>
        <v>0.1</v>
      </c>
      <c r="H25" s="23">
        <f t="shared" si="2"/>
        <v>30</v>
      </c>
      <c r="I25" s="18">
        <f t="shared" si="11"/>
        <v>1888.2178904119726</v>
      </c>
      <c r="J25" s="18">
        <f t="shared" si="3"/>
        <v>1888.22</v>
      </c>
      <c r="K25" s="18">
        <f t="shared" si="14"/>
        <v>1888.22</v>
      </c>
      <c r="L25" s="18">
        <f t="shared" si="13"/>
        <v>56745.850000000006</v>
      </c>
      <c r="M25" s="18">
        <f t="shared" si="15"/>
        <v>58634.070000000007</v>
      </c>
      <c r="N25" s="18">
        <v>0</v>
      </c>
      <c r="O25" s="18"/>
      <c r="P25" s="18">
        <f t="shared" si="12"/>
        <v>0</v>
      </c>
      <c r="Q25" s="18">
        <f t="shared" si="4"/>
        <v>0</v>
      </c>
      <c r="R25" s="18">
        <f t="shared" si="5"/>
        <v>0</v>
      </c>
      <c r="S25" s="18">
        <f t="shared" si="6"/>
        <v>172987.25</v>
      </c>
      <c r="U25" s="17">
        <f t="shared" si="10"/>
        <v>-2.1095879999999999E-3</v>
      </c>
    </row>
    <row r="26" spans="1:21" x14ac:dyDescent="0.25">
      <c r="A26" s="19">
        <f t="shared" si="7"/>
        <v>17</v>
      </c>
      <c r="B26" s="9">
        <v>43429</v>
      </c>
      <c r="C26" s="19" t="s">
        <v>5</v>
      </c>
      <c r="D26" s="19" t="s">
        <v>5</v>
      </c>
      <c r="E26" s="19" t="s">
        <v>5</v>
      </c>
      <c r="F26" s="21">
        <f t="shared" si="0"/>
        <v>172987.25</v>
      </c>
      <c r="G26" s="22">
        <f t="shared" si="1"/>
        <v>0.1</v>
      </c>
      <c r="H26" s="23">
        <f t="shared" si="2"/>
        <v>31</v>
      </c>
      <c r="I26" s="18">
        <f t="shared" si="11"/>
        <v>1469.2046712339181</v>
      </c>
      <c r="J26" s="18">
        <f t="shared" si="3"/>
        <v>1469.2</v>
      </c>
      <c r="K26" s="18">
        <f t="shared" si="14"/>
        <v>1469.2</v>
      </c>
      <c r="L26" s="18">
        <f t="shared" si="13"/>
        <v>57164.87000000001</v>
      </c>
      <c r="M26" s="18">
        <f t="shared" si="15"/>
        <v>58634.070000000007</v>
      </c>
      <c r="N26" s="18">
        <v>0</v>
      </c>
      <c r="O26" s="18"/>
      <c r="P26" s="18">
        <f t="shared" si="12"/>
        <v>0</v>
      </c>
      <c r="Q26" s="18">
        <f t="shared" si="4"/>
        <v>0</v>
      </c>
      <c r="R26" s="18">
        <f t="shared" si="5"/>
        <v>0</v>
      </c>
      <c r="S26" s="18">
        <f t="shared" si="6"/>
        <v>115822.37999999999</v>
      </c>
      <c r="U26" s="17">
        <f t="shared" si="10"/>
        <v>4.6712339999999998E-3</v>
      </c>
    </row>
    <row r="27" spans="1:21" x14ac:dyDescent="0.25">
      <c r="A27" s="19">
        <f t="shared" si="7"/>
        <v>18</v>
      </c>
      <c r="B27" s="9">
        <v>43459</v>
      </c>
      <c r="C27" s="19" t="s">
        <v>5</v>
      </c>
      <c r="D27" s="19" t="s">
        <v>5</v>
      </c>
      <c r="E27" s="19" t="s">
        <v>5</v>
      </c>
      <c r="F27" s="21">
        <f t="shared" ref="F27:F28" si="16">S26</f>
        <v>115822.37999999999</v>
      </c>
      <c r="G27" s="22">
        <f t="shared" si="1"/>
        <v>0.1</v>
      </c>
      <c r="H27" s="23">
        <f t="shared" ref="H27:H28" si="17">IF($G$1="PD",(360*(YEAR(B27)-YEAR(B26)))+(30*(MONTH(B27)-MONTH(B26)))+(DAY(B27)-DAY(B26)),B27-B26)</f>
        <v>30</v>
      </c>
      <c r="I27" s="18">
        <f t="shared" ref="I27:I28" si="18">(F27*G26*H27/365)+U26</f>
        <v>951.96943835728757</v>
      </c>
      <c r="J27" s="18">
        <f t="shared" ref="J27:J28" si="19">ROUND(I27,2)</f>
        <v>951.97</v>
      </c>
      <c r="K27" s="18">
        <f t="shared" ref="K27" si="20">IF(M27&gt;(J27+Q26-R26),(J27+Q26-R26),M27)</f>
        <v>951.97</v>
      </c>
      <c r="L27" s="18">
        <f t="shared" ref="L27" si="21">M27-K27</f>
        <v>57682.100000000006</v>
      </c>
      <c r="M27" s="18">
        <f t="shared" si="15"/>
        <v>58634.070000000007</v>
      </c>
      <c r="N27" s="18">
        <v>0</v>
      </c>
      <c r="O27" s="18"/>
      <c r="P27" s="18">
        <f t="shared" si="12"/>
        <v>0</v>
      </c>
      <c r="Q27" s="18">
        <f t="shared" ref="Q27:Q28" si="22">Q26-R26+J27-K27</f>
        <v>0</v>
      </c>
      <c r="R27" s="18">
        <f t="shared" ref="R27:R28" si="23">IF(C27="Y",Q27,0)</f>
        <v>0</v>
      </c>
      <c r="S27" s="18">
        <f t="shared" ref="S27:S28" si="24">S26-L27+N27+R27-O27</f>
        <v>58140.279999999984</v>
      </c>
      <c r="U27" s="17"/>
    </row>
    <row r="28" spans="1:21" x14ac:dyDescent="0.25">
      <c r="A28" s="19">
        <f t="shared" si="7"/>
        <v>19</v>
      </c>
      <c r="B28" s="9">
        <v>43490</v>
      </c>
      <c r="C28" s="19" t="s">
        <v>5</v>
      </c>
      <c r="D28" s="19" t="s">
        <v>5</v>
      </c>
      <c r="E28" s="19" t="s">
        <v>5</v>
      </c>
      <c r="F28" s="21">
        <f t="shared" si="16"/>
        <v>58140.279999999984</v>
      </c>
      <c r="G28" s="22">
        <f t="shared" si="1"/>
        <v>0.1</v>
      </c>
      <c r="H28" s="23">
        <f t="shared" si="17"/>
        <v>31</v>
      </c>
      <c r="I28" s="18">
        <f t="shared" si="18"/>
        <v>493.79415890410945</v>
      </c>
      <c r="J28" s="18">
        <f t="shared" si="19"/>
        <v>493.79</v>
      </c>
      <c r="K28" s="18">
        <f>J28+Q27-R27</f>
        <v>493.79</v>
      </c>
      <c r="L28" s="18">
        <f>S27</f>
        <v>58140.279999999984</v>
      </c>
      <c r="M28" s="18">
        <f>L28+K28</f>
        <v>58634.069999999985</v>
      </c>
      <c r="N28" s="18">
        <v>0</v>
      </c>
      <c r="O28" s="18"/>
      <c r="P28" s="18">
        <f t="shared" si="12"/>
        <v>0</v>
      </c>
      <c r="Q28" s="18">
        <f t="shared" si="22"/>
        <v>0</v>
      </c>
      <c r="R28" s="18">
        <f t="shared" si="23"/>
        <v>0</v>
      </c>
      <c r="S28" s="18">
        <f t="shared" si="24"/>
        <v>0</v>
      </c>
      <c r="U28" s="17">
        <f t="shared" si="10"/>
        <v>4.1589039999999997E-3</v>
      </c>
    </row>
    <row r="29" spans="1:21" x14ac:dyDescent="0.25">
      <c r="A29" s="14"/>
      <c r="B29" s="14"/>
      <c r="C29" s="14"/>
      <c r="D29" s="14"/>
      <c r="E29" s="14"/>
      <c r="F29" s="14"/>
      <c r="G29" s="14"/>
      <c r="H29" s="14"/>
      <c r="I29" s="15">
        <f>SUM(I3:I28)</f>
        <v>134058.99233151329</v>
      </c>
      <c r="J29" s="15"/>
      <c r="K29" s="15">
        <f>SUM(K3:K28)</f>
        <v>105291.84999999998</v>
      </c>
      <c r="L29" s="15">
        <f>SUM(L3:L28)</f>
        <v>1028767.1200000001</v>
      </c>
      <c r="M29" s="15">
        <f>SUM(M3:M28)</f>
        <v>1134058.9700000007</v>
      </c>
      <c r="N29" s="14"/>
      <c r="O29" s="14"/>
      <c r="P29" s="15">
        <f>SUM(P3:P28)</f>
        <v>0</v>
      </c>
      <c r="Q29" s="14"/>
      <c r="R29" s="14"/>
      <c r="S29" s="14"/>
    </row>
    <row r="32" spans="1:21" x14ac:dyDescent="0.25">
      <c r="M32" s="5"/>
    </row>
  </sheetData>
  <dataValidations count="2">
    <dataValidation type="list" allowBlank="1" showInputMessage="1" showErrorMessage="1" sqref="R1">
      <formula1>"DD, PS, FI, ET, NI"</formula1>
    </dataValidation>
    <dataValidation type="list" allowBlank="1" showInputMessage="1" showErrorMessage="1" sqref="G1">
      <formula1>"PD,AD"</formula1>
    </dataValidation>
  </dataValidation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pane ySplit="2" topLeftCell="A3" activePane="bottomLeft" state="frozen"/>
      <selection pane="bottomLeft" activeCell="K5" sqref="K5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4.28515625" style="1" bestFit="1" customWidth="1"/>
    <col min="4" max="4" width="7" style="1" bestFit="1" customWidth="1"/>
    <col min="5" max="5" width="4.42578125" style="1" bestFit="1" customWidth="1"/>
    <col min="6" max="6" width="13.7109375" style="1" bestFit="1" customWidth="1"/>
    <col min="7" max="7" width="7.140625" style="1" bestFit="1" customWidth="1"/>
    <col min="8" max="8" width="5.140625" style="1" bestFit="1" customWidth="1"/>
    <col min="9" max="9" width="18" style="1" bestFit="1" customWidth="1"/>
    <col min="10" max="10" width="16.140625" style="1" bestFit="1" customWidth="1"/>
    <col min="11" max="11" width="13.28515625" style="1" bestFit="1" customWidth="1"/>
    <col min="12" max="12" width="13.42578125" style="1" bestFit="1" customWidth="1"/>
    <col min="13" max="13" width="13.28515625" style="1" bestFit="1" customWidth="1"/>
    <col min="14" max="14" width="13.5703125" style="1" bestFit="1" customWidth="1"/>
    <col min="15" max="15" width="11" style="1" bestFit="1" customWidth="1"/>
    <col min="16" max="16" width="11" style="1" customWidth="1"/>
    <col min="17" max="17" width="11.140625" style="1" bestFit="1" customWidth="1"/>
    <col min="18" max="18" width="11" style="1" bestFit="1" customWidth="1"/>
    <col min="19" max="19" width="12.5703125" style="1" bestFit="1" customWidth="1"/>
    <col min="20" max="20" width="9.140625" style="1"/>
    <col min="21" max="21" width="10.7109375" style="1" bestFit="1" customWidth="1"/>
    <col min="22" max="23" width="9.140625" style="1"/>
    <col min="24" max="24" width="11" style="1" bestFit="1" customWidth="1"/>
    <col min="25" max="16384" width="9.140625" style="1"/>
  </cols>
  <sheetData>
    <row r="1" spans="1:24" x14ac:dyDescent="0.25">
      <c r="F1" s="1" t="s">
        <v>19</v>
      </c>
      <c r="G1" s="16" t="s">
        <v>24</v>
      </c>
      <c r="I1" s="1" t="s">
        <v>17</v>
      </c>
      <c r="M1" s="3">
        <v>46322.9</v>
      </c>
      <c r="N1" s="5">
        <f>M1-M27</f>
        <v>0</v>
      </c>
      <c r="P1" s="3" t="s">
        <v>20</v>
      </c>
      <c r="Q1" s="3">
        <v>10000</v>
      </c>
      <c r="R1" s="16" t="s">
        <v>21</v>
      </c>
      <c r="S1" s="4">
        <f>ROUND(IF(R1="FI",Q1,IF(R1="NI",Q1/5,IF(R1="ET",Q1/48,0))),2)</f>
        <v>0</v>
      </c>
    </row>
    <row r="2" spans="1:24" s="2" customFormat="1" x14ac:dyDescent="0.25">
      <c r="A2" s="6" t="s">
        <v>3</v>
      </c>
      <c r="B2" s="7" t="s">
        <v>0</v>
      </c>
      <c r="C2" s="7" t="s">
        <v>6</v>
      </c>
      <c r="D2" s="7" t="s">
        <v>12</v>
      </c>
      <c r="E2" s="7" t="s">
        <v>7</v>
      </c>
      <c r="F2" s="7" t="s">
        <v>13</v>
      </c>
      <c r="G2" s="7" t="s">
        <v>2</v>
      </c>
      <c r="H2" s="7" t="s">
        <v>1</v>
      </c>
      <c r="I2" s="7" t="s">
        <v>14</v>
      </c>
      <c r="J2" s="7" t="s">
        <v>25</v>
      </c>
      <c r="K2" s="7" t="s">
        <v>15</v>
      </c>
      <c r="L2" s="7" t="s">
        <v>10</v>
      </c>
      <c r="M2" s="7" t="s">
        <v>9</v>
      </c>
      <c r="N2" s="7" t="s">
        <v>8</v>
      </c>
      <c r="O2" s="7" t="s">
        <v>18</v>
      </c>
      <c r="P2" s="7" t="s">
        <v>22</v>
      </c>
      <c r="Q2" s="7" t="s">
        <v>16</v>
      </c>
      <c r="R2" s="7" t="s">
        <v>23</v>
      </c>
      <c r="S2" s="7" t="s">
        <v>4</v>
      </c>
      <c r="U2" s="2" t="s">
        <v>26</v>
      </c>
    </row>
    <row r="3" spans="1:24" x14ac:dyDescent="0.25">
      <c r="A3" s="8">
        <v>0</v>
      </c>
      <c r="B3" s="9">
        <v>42745</v>
      </c>
      <c r="C3" s="8" t="s">
        <v>11</v>
      </c>
      <c r="D3" s="8" t="s">
        <v>11</v>
      </c>
      <c r="E3" s="8" t="s">
        <v>11</v>
      </c>
      <c r="F3" s="10">
        <v>0</v>
      </c>
      <c r="G3" s="11">
        <v>0.1</v>
      </c>
      <c r="H3" s="12">
        <v>0</v>
      </c>
      <c r="I3" s="13">
        <v>0</v>
      </c>
      <c r="J3" s="13"/>
      <c r="K3" s="13">
        <v>0</v>
      </c>
      <c r="L3" s="13">
        <v>0</v>
      </c>
      <c r="M3" s="13">
        <f>IF(E3&lt;&gt;"Y",0,IF(A3=24,(F3+K3),#REF!))</f>
        <v>0</v>
      </c>
      <c r="N3" s="13">
        <v>1100000</v>
      </c>
      <c r="O3" s="13">
        <v>100000</v>
      </c>
      <c r="P3" s="13">
        <v>0</v>
      </c>
      <c r="Q3" s="13">
        <v>0</v>
      </c>
      <c r="R3" s="13">
        <f>IF(C3="Y",Q3,0)</f>
        <v>0</v>
      </c>
      <c r="S3" s="13">
        <f>IF(R1="PS",N3-O3+Q1,N3-O3)</f>
        <v>1000000</v>
      </c>
    </row>
    <row r="4" spans="1:24" x14ac:dyDescent="0.25">
      <c r="A4" s="19">
        <v>1</v>
      </c>
      <c r="B4" s="20">
        <v>42791</v>
      </c>
      <c r="C4" s="19" t="s">
        <v>11</v>
      </c>
      <c r="D4" s="19" t="s">
        <v>5</v>
      </c>
      <c r="E4" s="19" t="s">
        <v>5</v>
      </c>
      <c r="F4" s="21">
        <f t="shared" ref="F4:F30" si="0">S3</f>
        <v>1000000</v>
      </c>
      <c r="G4" s="22">
        <f t="shared" ref="G4:G30" si="1">G3</f>
        <v>0.1</v>
      </c>
      <c r="H4" s="23">
        <f t="shared" ref="H4:H30" si="2">IF($G$1="PD",(360*(YEAR(B4)-YEAR(B3)))+(30*(MONTH(B4)-MONTH(B3)))+(DAY(B4)-DAY(B3)),B4-B3)</f>
        <v>46</v>
      </c>
      <c r="I4" s="18">
        <f>(F4*G3*H4/365)+U3</f>
        <v>12602.739726027397</v>
      </c>
      <c r="J4" s="18">
        <f t="shared" ref="J4:J30" si="3">ROUND(I4,2)</f>
        <v>12602.74</v>
      </c>
      <c r="K4" s="18">
        <f t="shared" ref="K4:K29" si="4">IF(M4&gt;(J4+Q3-R3),(J4+Q3-R3),M4)</f>
        <v>12602.74</v>
      </c>
      <c r="L4" s="18">
        <f t="shared" ref="L4:L29" si="5">M4-K4</f>
        <v>33720.160000000003</v>
      </c>
      <c r="M4" s="18">
        <f>M1</f>
        <v>46322.9</v>
      </c>
      <c r="N4" s="18">
        <v>0</v>
      </c>
      <c r="O4" s="18"/>
      <c r="P4" s="18">
        <f>IF(OR($R$1="NI",$R$1="ET"),$S$1,0)</f>
        <v>0</v>
      </c>
      <c r="Q4" s="18">
        <f t="shared" ref="Q4:Q30" si="6">Q3-R3+J4-K4</f>
        <v>0</v>
      </c>
      <c r="R4" s="18">
        <f t="shared" ref="R4:R30" si="7">IF(C4="Y",Q4,0)</f>
        <v>0</v>
      </c>
      <c r="S4" s="18">
        <f t="shared" ref="S4:S30" si="8">S3-L4+N4+R4-O4</f>
        <v>966279.84</v>
      </c>
      <c r="U4" s="17">
        <f>ROUND(I4-J4,9)</f>
        <v>-2.73973E-4</v>
      </c>
    </row>
    <row r="5" spans="1:24" x14ac:dyDescent="0.25">
      <c r="A5" s="86">
        <f t="shared" ref="A5:A30" si="9">A4+1</f>
        <v>2</v>
      </c>
      <c r="B5" s="87">
        <v>42819</v>
      </c>
      <c r="C5" s="86" t="s">
        <v>11</v>
      </c>
      <c r="D5" s="86" t="s">
        <v>5</v>
      </c>
      <c r="E5" s="86" t="s">
        <v>5</v>
      </c>
      <c r="F5" s="88">
        <f t="shared" si="0"/>
        <v>966279.84</v>
      </c>
      <c r="G5" s="89">
        <f t="shared" si="1"/>
        <v>0.1</v>
      </c>
      <c r="H5" s="90">
        <f t="shared" si="2"/>
        <v>28</v>
      </c>
      <c r="I5" s="91">
        <f>(F5*G4*H5/365)+U4</f>
        <v>7412.5574027393295</v>
      </c>
      <c r="J5" s="91">
        <f t="shared" si="3"/>
        <v>7412.56</v>
      </c>
      <c r="K5" s="91">
        <f t="shared" si="4"/>
        <v>0</v>
      </c>
      <c r="L5" s="91">
        <f t="shared" si="5"/>
        <v>0</v>
      </c>
      <c r="M5" s="91">
        <v>0</v>
      </c>
      <c r="N5" s="91">
        <v>0</v>
      </c>
      <c r="O5" s="91"/>
      <c r="P5" s="91">
        <f>IF(OR($R$1="NI",$R$1="ET"),$S$1,0)</f>
        <v>0</v>
      </c>
      <c r="Q5" s="91">
        <f t="shared" si="6"/>
        <v>7412.56</v>
      </c>
      <c r="R5" s="91">
        <f t="shared" si="7"/>
        <v>0</v>
      </c>
      <c r="S5" s="91">
        <f t="shared" si="8"/>
        <v>966279.84</v>
      </c>
      <c r="U5" s="17">
        <f t="shared" ref="U5:U27" si="10">ROUND(I5-J5,9)</f>
        <v>-2.597261E-3</v>
      </c>
    </row>
    <row r="6" spans="1:24" x14ac:dyDescent="0.25">
      <c r="A6" s="86">
        <f t="shared" si="9"/>
        <v>3</v>
      </c>
      <c r="B6" s="87">
        <v>42850</v>
      </c>
      <c r="C6" s="86" t="s">
        <v>11</v>
      </c>
      <c r="D6" s="86" t="s">
        <v>5</v>
      </c>
      <c r="E6" s="86" t="s">
        <v>5</v>
      </c>
      <c r="F6" s="88">
        <f t="shared" si="0"/>
        <v>966279.84</v>
      </c>
      <c r="G6" s="89">
        <f t="shared" si="1"/>
        <v>0.1</v>
      </c>
      <c r="H6" s="90">
        <f t="shared" si="2"/>
        <v>31</v>
      </c>
      <c r="I6" s="91">
        <f t="shared" ref="I6:I30" si="11">(F6*G5*H6/365)+U5</f>
        <v>8206.7576876705061</v>
      </c>
      <c r="J6" s="91">
        <f t="shared" si="3"/>
        <v>8206.76</v>
      </c>
      <c r="K6" s="91">
        <f t="shared" si="4"/>
        <v>15619.32</v>
      </c>
      <c r="L6" s="91">
        <f t="shared" si="5"/>
        <v>7542.130000000001</v>
      </c>
      <c r="M6" s="91">
        <f>ROUNDDOWN(M4*50%,2)</f>
        <v>23161.45</v>
      </c>
      <c r="N6" s="91">
        <v>0</v>
      </c>
      <c r="O6" s="91"/>
      <c r="P6" s="91">
        <f>IF(OR($R$1="NI",$R$1="ET"),$S$1,0)</f>
        <v>0</v>
      </c>
      <c r="Q6" s="91">
        <f t="shared" si="6"/>
        <v>0</v>
      </c>
      <c r="R6" s="91">
        <f t="shared" si="7"/>
        <v>0</v>
      </c>
      <c r="S6" s="91">
        <f t="shared" si="8"/>
        <v>958737.71</v>
      </c>
      <c r="U6" s="17">
        <f t="shared" si="10"/>
        <v>-2.3123290000000001E-3</v>
      </c>
      <c r="X6" s="4"/>
    </row>
    <row r="7" spans="1:24" x14ac:dyDescent="0.25">
      <c r="A7" s="86">
        <f t="shared" si="9"/>
        <v>4</v>
      </c>
      <c r="B7" s="87">
        <v>42880</v>
      </c>
      <c r="C7" s="86" t="s">
        <v>11</v>
      </c>
      <c r="D7" s="86" t="s">
        <v>5</v>
      </c>
      <c r="E7" s="86" t="s">
        <v>5</v>
      </c>
      <c r="F7" s="88">
        <f t="shared" si="0"/>
        <v>958737.71</v>
      </c>
      <c r="G7" s="89">
        <f t="shared" si="1"/>
        <v>0.1</v>
      </c>
      <c r="H7" s="90">
        <f t="shared" si="2"/>
        <v>30</v>
      </c>
      <c r="I7" s="91">
        <f t="shared" si="11"/>
        <v>7880.0336602737407</v>
      </c>
      <c r="J7" s="91">
        <f t="shared" si="3"/>
        <v>7880.03</v>
      </c>
      <c r="K7" s="91">
        <f t="shared" si="4"/>
        <v>7880.03</v>
      </c>
      <c r="L7" s="91">
        <f t="shared" si="5"/>
        <v>26862.14</v>
      </c>
      <c r="M7" s="91">
        <f>ROUNDDOWN(M4*75%,2)</f>
        <v>34742.17</v>
      </c>
      <c r="N7" s="91">
        <v>0</v>
      </c>
      <c r="O7" s="91"/>
      <c r="P7" s="91">
        <f>IF(OR($R$1="NI",$R$1="ET"),$S$1,0)</f>
        <v>0</v>
      </c>
      <c r="Q7" s="91">
        <f t="shared" si="6"/>
        <v>0</v>
      </c>
      <c r="R7" s="91">
        <f t="shared" si="7"/>
        <v>0</v>
      </c>
      <c r="S7" s="91">
        <f t="shared" si="8"/>
        <v>931875.57</v>
      </c>
      <c r="U7" s="17">
        <f t="shared" si="10"/>
        <v>3.6602739999999998E-3</v>
      </c>
      <c r="X7" s="4">
        <f>S6-S9</f>
        <v>104249.80999999994</v>
      </c>
    </row>
    <row r="8" spans="1:24" x14ac:dyDescent="0.25">
      <c r="A8" s="19">
        <f t="shared" si="9"/>
        <v>5</v>
      </c>
      <c r="B8" s="20">
        <v>42911</v>
      </c>
      <c r="C8" s="19" t="s">
        <v>11</v>
      </c>
      <c r="D8" s="19" t="s">
        <v>5</v>
      </c>
      <c r="E8" s="19" t="s">
        <v>5</v>
      </c>
      <c r="F8" s="21">
        <f t="shared" si="0"/>
        <v>931875.57</v>
      </c>
      <c r="G8" s="22">
        <f t="shared" si="1"/>
        <v>0.1</v>
      </c>
      <c r="H8" s="23">
        <f t="shared" si="2"/>
        <v>31</v>
      </c>
      <c r="I8" s="18">
        <f t="shared" si="11"/>
        <v>7914.5632958904389</v>
      </c>
      <c r="J8" s="18">
        <f t="shared" si="3"/>
        <v>7914.56</v>
      </c>
      <c r="K8" s="18">
        <f t="shared" si="4"/>
        <v>7914.56</v>
      </c>
      <c r="L8" s="18">
        <f t="shared" si="5"/>
        <v>38408.340000000004</v>
      </c>
      <c r="M8" s="18">
        <f>M4</f>
        <v>46322.9</v>
      </c>
      <c r="N8" s="18">
        <v>0</v>
      </c>
      <c r="O8" s="18"/>
      <c r="P8" s="18">
        <f>IF(OR($R$1="NI",$R$1="ET"),$S$1,0)</f>
        <v>0</v>
      </c>
      <c r="Q8" s="18">
        <f t="shared" si="6"/>
        <v>0</v>
      </c>
      <c r="R8" s="18">
        <f t="shared" si="7"/>
        <v>0</v>
      </c>
      <c r="S8" s="18">
        <f t="shared" si="8"/>
        <v>893467.23</v>
      </c>
      <c r="U8" s="17">
        <f t="shared" si="10"/>
        <v>3.2958900000000001E-3</v>
      </c>
      <c r="X8" s="4">
        <f>S7-S10</f>
        <v>116453.27999999991</v>
      </c>
    </row>
    <row r="9" spans="1:24" x14ac:dyDescent="0.25">
      <c r="A9" s="19">
        <f t="shared" si="9"/>
        <v>6</v>
      </c>
      <c r="B9" s="20">
        <v>42941</v>
      </c>
      <c r="C9" s="19" t="s">
        <v>11</v>
      </c>
      <c r="D9" s="19" t="s">
        <v>5</v>
      </c>
      <c r="E9" s="19" t="s">
        <v>5</v>
      </c>
      <c r="F9" s="21">
        <f t="shared" si="0"/>
        <v>893467.23</v>
      </c>
      <c r="G9" s="22">
        <f t="shared" si="1"/>
        <v>0.1</v>
      </c>
      <c r="H9" s="23">
        <f t="shared" si="2"/>
        <v>30</v>
      </c>
      <c r="I9" s="18">
        <f t="shared" si="11"/>
        <v>7343.5695698626023</v>
      </c>
      <c r="J9" s="18">
        <f t="shared" si="3"/>
        <v>7343.57</v>
      </c>
      <c r="K9" s="18">
        <f t="shared" si="4"/>
        <v>7343.57</v>
      </c>
      <c r="L9" s="18">
        <f t="shared" si="5"/>
        <v>38979.33</v>
      </c>
      <c r="M9" s="18">
        <f t="shared" ref="M9:M29" si="12">M8</f>
        <v>46322.9</v>
      </c>
      <c r="N9" s="18">
        <v>0</v>
      </c>
      <c r="O9" s="18"/>
      <c r="P9" s="18">
        <f t="shared" ref="P9:P30" si="13">IF($R$1="ET",$S$1,0)</f>
        <v>0</v>
      </c>
      <c r="Q9" s="18">
        <f t="shared" si="6"/>
        <v>0</v>
      </c>
      <c r="R9" s="18">
        <f t="shared" si="7"/>
        <v>0</v>
      </c>
      <c r="S9" s="18">
        <f t="shared" si="8"/>
        <v>854487.9</v>
      </c>
      <c r="U9" s="17">
        <f t="shared" si="10"/>
        <v>-4.3013699999999998E-4</v>
      </c>
      <c r="X9" s="5"/>
    </row>
    <row r="10" spans="1:24" x14ac:dyDescent="0.25">
      <c r="A10" s="19">
        <f t="shared" si="9"/>
        <v>7</v>
      </c>
      <c r="B10" s="20">
        <v>42972</v>
      </c>
      <c r="C10" s="19" t="s">
        <v>11</v>
      </c>
      <c r="D10" s="19" t="s">
        <v>5</v>
      </c>
      <c r="E10" s="19" t="s">
        <v>5</v>
      </c>
      <c r="F10" s="21">
        <f t="shared" si="0"/>
        <v>854487.9</v>
      </c>
      <c r="G10" s="22">
        <f t="shared" si="1"/>
        <v>0.1</v>
      </c>
      <c r="H10" s="23">
        <f t="shared" si="2"/>
        <v>31</v>
      </c>
      <c r="I10" s="18">
        <f t="shared" si="11"/>
        <v>7257.2940630136854</v>
      </c>
      <c r="J10" s="18">
        <f t="shared" si="3"/>
        <v>7257.29</v>
      </c>
      <c r="K10" s="18">
        <f t="shared" si="4"/>
        <v>7257.29</v>
      </c>
      <c r="L10" s="18">
        <f t="shared" si="5"/>
        <v>39065.61</v>
      </c>
      <c r="M10" s="18">
        <f t="shared" si="12"/>
        <v>46322.9</v>
      </c>
      <c r="N10" s="18">
        <v>0</v>
      </c>
      <c r="O10" s="18"/>
      <c r="P10" s="18">
        <f t="shared" si="13"/>
        <v>0</v>
      </c>
      <c r="Q10" s="18">
        <f t="shared" si="6"/>
        <v>0</v>
      </c>
      <c r="R10" s="18">
        <f t="shared" si="7"/>
        <v>0</v>
      </c>
      <c r="S10" s="18">
        <f t="shared" si="8"/>
        <v>815422.29</v>
      </c>
      <c r="U10" s="17">
        <f t="shared" si="10"/>
        <v>4.0630140000000002E-3</v>
      </c>
    </row>
    <row r="11" spans="1:24" x14ac:dyDescent="0.25">
      <c r="A11" s="19">
        <f t="shared" si="9"/>
        <v>8</v>
      </c>
      <c r="B11" s="20">
        <v>43003</v>
      </c>
      <c r="C11" s="19" t="s">
        <v>11</v>
      </c>
      <c r="D11" s="19" t="s">
        <v>5</v>
      </c>
      <c r="E11" s="19" t="s">
        <v>5</v>
      </c>
      <c r="F11" s="21">
        <f t="shared" si="0"/>
        <v>815422.29</v>
      </c>
      <c r="G11" s="22">
        <f t="shared" si="1"/>
        <v>0.1</v>
      </c>
      <c r="H11" s="23">
        <f t="shared" si="2"/>
        <v>31</v>
      </c>
      <c r="I11" s="18">
        <f t="shared" si="11"/>
        <v>6925.508443835919</v>
      </c>
      <c r="J11" s="18">
        <f t="shared" si="3"/>
        <v>6925.51</v>
      </c>
      <c r="K11" s="18">
        <f t="shared" si="4"/>
        <v>6925.51</v>
      </c>
      <c r="L11" s="18">
        <f t="shared" si="5"/>
        <v>39397.39</v>
      </c>
      <c r="M11" s="18">
        <f t="shared" si="12"/>
        <v>46322.9</v>
      </c>
      <c r="N11" s="18">
        <v>0</v>
      </c>
      <c r="O11" s="18"/>
      <c r="P11" s="18">
        <f t="shared" si="13"/>
        <v>0</v>
      </c>
      <c r="Q11" s="18">
        <f t="shared" si="6"/>
        <v>0</v>
      </c>
      <c r="R11" s="18">
        <f t="shared" si="7"/>
        <v>0</v>
      </c>
      <c r="S11" s="18">
        <f t="shared" si="8"/>
        <v>776024.9</v>
      </c>
      <c r="U11" s="17">
        <f t="shared" si="10"/>
        <v>-1.5561640000000001E-3</v>
      </c>
    </row>
    <row r="12" spans="1:24" x14ac:dyDescent="0.25">
      <c r="A12" s="19">
        <f t="shared" si="9"/>
        <v>9</v>
      </c>
      <c r="B12" s="20">
        <v>43033</v>
      </c>
      <c r="C12" s="19" t="s">
        <v>11</v>
      </c>
      <c r="D12" s="19" t="s">
        <v>5</v>
      </c>
      <c r="E12" s="19" t="s">
        <v>5</v>
      </c>
      <c r="F12" s="21">
        <f t="shared" si="0"/>
        <v>776024.9</v>
      </c>
      <c r="G12" s="22">
        <f t="shared" si="1"/>
        <v>0.1</v>
      </c>
      <c r="H12" s="23">
        <f t="shared" si="2"/>
        <v>30</v>
      </c>
      <c r="I12" s="18">
        <f t="shared" si="11"/>
        <v>6378.2852931510688</v>
      </c>
      <c r="J12" s="18">
        <f t="shared" si="3"/>
        <v>6378.29</v>
      </c>
      <c r="K12" s="18">
        <f t="shared" si="4"/>
        <v>6378.29</v>
      </c>
      <c r="L12" s="18">
        <f t="shared" si="5"/>
        <v>39944.61</v>
      </c>
      <c r="M12" s="18">
        <f t="shared" si="12"/>
        <v>46322.9</v>
      </c>
      <c r="N12" s="18">
        <v>0</v>
      </c>
      <c r="O12" s="18"/>
      <c r="P12" s="18">
        <f t="shared" si="13"/>
        <v>0</v>
      </c>
      <c r="Q12" s="18">
        <f t="shared" si="6"/>
        <v>0</v>
      </c>
      <c r="R12" s="18">
        <f t="shared" si="7"/>
        <v>0</v>
      </c>
      <c r="S12" s="18">
        <f t="shared" si="8"/>
        <v>736080.29</v>
      </c>
      <c r="U12" s="17">
        <f t="shared" si="10"/>
        <v>-4.7068489999999999E-3</v>
      </c>
    </row>
    <row r="13" spans="1:24" x14ac:dyDescent="0.25">
      <c r="A13" s="19">
        <f t="shared" si="9"/>
        <v>10</v>
      </c>
      <c r="B13" s="20">
        <v>43064</v>
      </c>
      <c r="C13" s="19" t="s">
        <v>11</v>
      </c>
      <c r="D13" s="19" t="s">
        <v>5</v>
      </c>
      <c r="E13" s="19" t="s">
        <v>5</v>
      </c>
      <c r="F13" s="21">
        <f t="shared" si="0"/>
        <v>736080.29</v>
      </c>
      <c r="G13" s="22">
        <f t="shared" si="1"/>
        <v>0.1</v>
      </c>
      <c r="H13" s="23">
        <f t="shared" si="2"/>
        <v>31</v>
      </c>
      <c r="I13" s="18">
        <f t="shared" si="11"/>
        <v>6251.6361123290826</v>
      </c>
      <c r="J13" s="18">
        <f t="shared" si="3"/>
        <v>6251.64</v>
      </c>
      <c r="K13" s="18">
        <f t="shared" si="4"/>
        <v>6251.64</v>
      </c>
      <c r="L13" s="18">
        <f t="shared" si="5"/>
        <v>40071.26</v>
      </c>
      <c r="M13" s="18">
        <f t="shared" si="12"/>
        <v>46322.9</v>
      </c>
      <c r="N13" s="18">
        <v>0</v>
      </c>
      <c r="O13" s="18"/>
      <c r="P13" s="18">
        <f t="shared" si="13"/>
        <v>0</v>
      </c>
      <c r="Q13" s="18">
        <f t="shared" si="6"/>
        <v>0</v>
      </c>
      <c r="R13" s="18">
        <f t="shared" si="7"/>
        <v>0</v>
      </c>
      <c r="S13" s="18">
        <f t="shared" si="8"/>
        <v>696009.03</v>
      </c>
      <c r="U13" s="17">
        <f t="shared" si="10"/>
        <v>-3.8876710000000001E-3</v>
      </c>
    </row>
    <row r="14" spans="1:24" x14ac:dyDescent="0.25">
      <c r="A14" s="19">
        <f t="shared" si="9"/>
        <v>11</v>
      </c>
      <c r="B14" s="20">
        <v>43094</v>
      </c>
      <c r="C14" s="19" t="s">
        <v>11</v>
      </c>
      <c r="D14" s="19" t="s">
        <v>5</v>
      </c>
      <c r="E14" s="19" t="s">
        <v>5</v>
      </c>
      <c r="F14" s="21">
        <f t="shared" si="0"/>
        <v>696009.03</v>
      </c>
      <c r="G14" s="22">
        <f t="shared" si="1"/>
        <v>0.1</v>
      </c>
      <c r="H14" s="23">
        <f t="shared" si="2"/>
        <v>30</v>
      </c>
      <c r="I14" s="18">
        <f t="shared" si="11"/>
        <v>5720.618276712562</v>
      </c>
      <c r="J14" s="18">
        <f t="shared" si="3"/>
        <v>5720.62</v>
      </c>
      <c r="K14" s="18">
        <f t="shared" si="4"/>
        <v>5720.62</v>
      </c>
      <c r="L14" s="18">
        <f t="shared" si="5"/>
        <v>40602.28</v>
      </c>
      <c r="M14" s="18">
        <f t="shared" si="12"/>
        <v>46322.9</v>
      </c>
      <c r="N14" s="18">
        <v>0</v>
      </c>
      <c r="O14" s="18"/>
      <c r="P14" s="18">
        <f t="shared" si="13"/>
        <v>0</v>
      </c>
      <c r="Q14" s="18">
        <f t="shared" si="6"/>
        <v>0</v>
      </c>
      <c r="R14" s="18">
        <f t="shared" si="7"/>
        <v>0</v>
      </c>
      <c r="S14" s="18">
        <f t="shared" si="8"/>
        <v>655406.75</v>
      </c>
      <c r="U14" s="17">
        <f t="shared" si="10"/>
        <v>-1.723287E-3</v>
      </c>
    </row>
    <row r="15" spans="1:24" x14ac:dyDescent="0.25">
      <c r="A15" s="19">
        <f t="shared" si="9"/>
        <v>12</v>
      </c>
      <c r="B15" s="20">
        <v>43125</v>
      </c>
      <c r="C15" s="19" t="s">
        <v>11</v>
      </c>
      <c r="D15" s="19" t="s">
        <v>5</v>
      </c>
      <c r="E15" s="19" t="s">
        <v>5</v>
      </c>
      <c r="F15" s="21">
        <f t="shared" si="0"/>
        <v>655406.75</v>
      </c>
      <c r="G15" s="22">
        <f t="shared" si="1"/>
        <v>0.1</v>
      </c>
      <c r="H15" s="23">
        <f t="shared" si="2"/>
        <v>31</v>
      </c>
      <c r="I15" s="18">
        <f t="shared" si="11"/>
        <v>5566.4665643842336</v>
      </c>
      <c r="J15" s="18">
        <f t="shared" si="3"/>
        <v>5566.47</v>
      </c>
      <c r="K15" s="18">
        <f t="shared" si="4"/>
        <v>5566.47</v>
      </c>
      <c r="L15" s="18">
        <f t="shared" si="5"/>
        <v>40756.43</v>
      </c>
      <c r="M15" s="18">
        <f t="shared" si="12"/>
        <v>46322.9</v>
      </c>
      <c r="N15" s="18">
        <v>0</v>
      </c>
      <c r="O15" s="18"/>
      <c r="P15" s="18">
        <f t="shared" si="13"/>
        <v>0</v>
      </c>
      <c r="Q15" s="18">
        <f t="shared" si="6"/>
        <v>0</v>
      </c>
      <c r="R15" s="18">
        <f t="shared" si="7"/>
        <v>0</v>
      </c>
      <c r="S15" s="18">
        <f t="shared" si="8"/>
        <v>614650.31999999995</v>
      </c>
      <c r="U15" s="17">
        <f t="shared" si="10"/>
        <v>-3.4356159999999998E-3</v>
      </c>
    </row>
    <row r="16" spans="1:24" x14ac:dyDescent="0.25">
      <c r="A16" s="19">
        <f t="shared" si="9"/>
        <v>13</v>
      </c>
      <c r="B16" s="20">
        <v>43156</v>
      </c>
      <c r="C16" s="19" t="s">
        <v>11</v>
      </c>
      <c r="D16" s="19" t="s">
        <v>5</v>
      </c>
      <c r="E16" s="19" t="s">
        <v>5</v>
      </c>
      <c r="F16" s="21">
        <f t="shared" si="0"/>
        <v>614650.31999999995</v>
      </c>
      <c r="G16" s="22">
        <f t="shared" si="1"/>
        <v>0.1</v>
      </c>
      <c r="H16" s="23">
        <f t="shared" si="2"/>
        <v>31</v>
      </c>
      <c r="I16" s="18">
        <f t="shared" si="11"/>
        <v>5220.3143506853694</v>
      </c>
      <c r="J16" s="18">
        <f t="shared" si="3"/>
        <v>5220.3100000000004</v>
      </c>
      <c r="K16" s="18">
        <f t="shared" si="4"/>
        <v>5220.3100000000004</v>
      </c>
      <c r="L16" s="18">
        <f t="shared" si="5"/>
        <v>41102.590000000004</v>
      </c>
      <c r="M16" s="18">
        <f t="shared" si="12"/>
        <v>46322.9</v>
      </c>
      <c r="N16" s="18">
        <v>0</v>
      </c>
      <c r="O16" s="18"/>
      <c r="P16" s="18">
        <f t="shared" si="13"/>
        <v>0</v>
      </c>
      <c r="Q16" s="18">
        <f t="shared" si="6"/>
        <v>0</v>
      </c>
      <c r="R16" s="18">
        <f t="shared" si="7"/>
        <v>0</v>
      </c>
      <c r="S16" s="18">
        <f t="shared" si="8"/>
        <v>573547.73</v>
      </c>
      <c r="U16" s="17">
        <f t="shared" si="10"/>
        <v>4.350685E-3</v>
      </c>
    </row>
    <row r="17" spans="1:21" x14ac:dyDescent="0.25">
      <c r="A17" s="19">
        <f t="shared" si="9"/>
        <v>14</v>
      </c>
      <c r="B17" s="20">
        <v>43184</v>
      </c>
      <c r="C17" s="19" t="s">
        <v>11</v>
      </c>
      <c r="D17" s="19" t="s">
        <v>5</v>
      </c>
      <c r="E17" s="19" t="s">
        <v>5</v>
      </c>
      <c r="F17" s="21">
        <f t="shared" si="0"/>
        <v>573547.73</v>
      </c>
      <c r="G17" s="22">
        <f t="shared" si="1"/>
        <v>0.1</v>
      </c>
      <c r="H17" s="23">
        <f t="shared" si="2"/>
        <v>28</v>
      </c>
      <c r="I17" s="18">
        <f t="shared" si="11"/>
        <v>4399.8225534247258</v>
      </c>
      <c r="J17" s="18">
        <f t="shared" si="3"/>
        <v>4399.82</v>
      </c>
      <c r="K17" s="18">
        <f t="shared" si="4"/>
        <v>4399.82</v>
      </c>
      <c r="L17" s="18">
        <f t="shared" si="5"/>
        <v>41923.08</v>
      </c>
      <c r="M17" s="18">
        <f t="shared" si="12"/>
        <v>46322.9</v>
      </c>
      <c r="N17" s="18">
        <v>0</v>
      </c>
      <c r="O17" s="18"/>
      <c r="P17" s="18">
        <f t="shared" si="13"/>
        <v>0</v>
      </c>
      <c r="Q17" s="18">
        <f t="shared" si="6"/>
        <v>0</v>
      </c>
      <c r="R17" s="18">
        <f t="shared" si="7"/>
        <v>0</v>
      </c>
      <c r="S17" s="18">
        <f t="shared" si="8"/>
        <v>531624.65</v>
      </c>
      <c r="U17" s="17">
        <f t="shared" si="10"/>
        <v>2.5534249999999998E-3</v>
      </c>
    </row>
    <row r="18" spans="1:21" x14ac:dyDescent="0.25">
      <c r="A18" s="19">
        <f t="shared" si="9"/>
        <v>15</v>
      </c>
      <c r="B18" s="20">
        <v>43215</v>
      </c>
      <c r="C18" s="19" t="s">
        <v>11</v>
      </c>
      <c r="D18" s="19" t="s">
        <v>5</v>
      </c>
      <c r="E18" s="19" t="s">
        <v>5</v>
      </c>
      <c r="F18" s="21">
        <f t="shared" si="0"/>
        <v>531624.65</v>
      </c>
      <c r="G18" s="22">
        <f t="shared" si="1"/>
        <v>0.1</v>
      </c>
      <c r="H18" s="23">
        <f t="shared" si="2"/>
        <v>31</v>
      </c>
      <c r="I18" s="18">
        <f t="shared" si="11"/>
        <v>4515.1708136989728</v>
      </c>
      <c r="J18" s="18">
        <f t="shared" si="3"/>
        <v>4515.17</v>
      </c>
      <c r="K18" s="18">
        <f t="shared" si="4"/>
        <v>4515.17</v>
      </c>
      <c r="L18" s="18">
        <f t="shared" si="5"/>
        <v>41807.730000000003</v>
      </c>
      <c r="M18" s="18">
        <f t="shared" si="12"/>
        <v>46322.9</v>
      </c>
      <c r="N18" s="18">
        <v>0</v>
      </c>
      <c r="O18" s="18"/>
      <c r="P18" s="18">
        <f t="shared" si="13"/>
        <v>0</v>
      </c>
      <c r="Q18" s="18">
        <f t="shared" si="6"/>
        <v>0</v>
      </c>
      <c r="R18" s="18">
        <f t="shared" si="7"/>
        <v>0</v>
      </c>
      <c r="S18" s="18">
        <f t="shared" si="8"/>
        <v>489816.92000000004</v>
      </c>
      <c r="U18" s="17">
        <f t="shared" si="10"/>
        <v>8.1369899999999998E-4</v>
      </c>
    </row>
    <row r="19" spans="1:21" x14ac:dyDescent="0.25">
      <c r="A19" s="19">
        <f t="shared" si="9"/>
        <v>16</v>
      </c>
      <c r="B19" s="20">
        <v>43245</v>
      </c>
      <c r="C19" s="19" t="s">
        <v>11</v>
      </c>
      <c r="D19" s="19" t="s">
        <v>5</v>
      </c>
      <c r="E19" s="19" t="s">
        <v>5</v>
      </c>
      <c r="F19" s="21">
        <f t="shared" si="0"/>
        <v>489816.92000000004</v>
      </c>
      <c r="G19" s="22">
        <f t="shared" si="1"/>
        <v>0.1</v>
      </c>
      <c r="H19" s="23">
        <f t="shared" si="2"/>
        <v>30</v>
      </c>
      <c r="I19" s="18">
        <f t="shared" si="11"/>
        <v>4025.8933068496854</v>
      </c>
      <c r="J19" s="18">
        <f t="shared" si="3"/>
        <v>4025.89</v>
      </c>
      <c r="K19" s="18">
        <f t="shared" si="4"/>
        <v>4025.89</v>
      </c>
      <c r="L19" s="18">
        <f t="shared" si="5"/>
        <v>42297.01</v>
      </c>
      <c r="M19" s="18">
        <f t="shared" si="12"/>
        <v>46322.9</v>
      </c>
      <c r="N19" s="18">
        <v>0</v>
      </c>
      <c r="O19" s="18"/>
      <c r="P19" s="18">
        <f t="shared" si="13"/>
        <v>0</v>
      </c>
      <c r="Q19" s="18">
        <f t="shared" si="6"/>
        <v>0</v>
      </c>
      <c r="R19" s="18">
        <f t="shared" si="7"/>
        <v>0</v>
      </c>
      <c r="S19" s="18">
        <f t="shared" si="8"/>
        <v>447519.91000000003</v>
      </c>
      <c r="U19" s="17">
        <f t="shared" si="10"/>
        <v>3.3068500000000001E-3</v>
      </c>
    </row>
    <row r="20" spans="1:21" x14ac:dyDescent="0.25">
      <c r="A20" s="19">
        <f t="shared" si="9"/>
        <v>17</v>
      </c>
      <c r="B20" s="20">
        <v>43276</v>
      </c>
      <c r="C20" s="19" t="s">
        <v>11</v>
      </c>
      <c r="D20" s="19" t="s">
        <v>5</v>
      </c>
      <c r="E20" s="19" t="s">
        <v>5</v>
      </c>
      <c r="F20" s="21">
        <f t="shared" si="0"/>
        <v>447519.91000000003</v>
      </c>
      <c r="G20" s="22">
        <f t="shared" si="1"/>
        <v>0.1</v>
      </c>
      <c r="H20" s="23">
        <f t="shared" si="2"/>
        <v>31</v>
      </c>
      <c r="I20" s="18">
        <f t="shared" si="11"/>
        <v>3800.8573369869873</v>
      </c>
      <c r="J20" s="18">
        <f t="shared" si="3"/>
        <v>3800.86</v>
      </c>
      <c r="K20" s="18">
        <f t="shared" si="4"/>
        <v>3800.86</v>
      </c>
      <c r="L20" s="18">
        <f t="shared" si="5"/>
        <v>42522.04</v>
      </c>
      <c r="M20" s="18">
        <f t="shared" si="12"/>
        <v>46322.9</v>
      </c>
      <c r="N20" s="18">
        <v>0</v>
      </c>
      <c r="O20" s="18"/>
      <c r="P20" s="18">
        <f t="shared" si="13"/>
        <v>0</v>
      </c>
      <c r="Q20" s="18">
        <f t="shared" si="6"/>
        <v>0</v>
      </c>
      <c r="R20" s="18">
        <f t="shared" si="7"/>
        <v>0</v>
      </c>
      <c r="S20" s="18">
        <f t="shared" si="8"/>
        <v>404997.87000000005</v>
      </c>
      <c r="U20" s="17">
        <f t="shared" si="10"/>
        <v>-2.6630130000000001E-3</v>
      </c>
    </row>
    <row r="21" spans="1:21" x14ac:dyDescent="0.25">
      <c r="A21" s="19">
        <f t="shared" si="9"/>
        <v>18</v>
      </c>
      <c r="B21" s="20">
        <v>43306</v>
      </c>
      <c r="C21" s="19" t="s">
        <v>11</v>
      </c>
      <c r="D21" s="19" t="s">
        <v>5</v>
      </c>
      <c r="E21" s="19" t="s">
        <v>5</v>
      </c>
      <c r="F21" s="21">
        <f t="shared" si="0"/>
        <v>404997.87000000005</v>
      </c>
      <c r="G21" s="22">
        <f t="shared" si="1"/>
        <v>0.1</v>
      </c>
      <c r="H21" s="23">
        <f t="shared" si="2"/>
        <v>30</v>
      </c>
      <c r="I21" s="18">
        <f t="shared" si="11"/>
        <v>3328.7469534253569</v>
      </c>
      <c r="J21" s="18">
        <f t="shared" si="3"/>
        <v>3328.75</v>
      </c>
      <c r="K21" s="18">
        <f t="shared" si="4"/>
        <v>3328.75</v>
      </c>
      <c r="L21" s="18">
        <f t="shared" si="5"/>
        <v>42994.15</v>
      </c>
      <c r="M21" s="18">
        <f t="shared" si="12"/>
        <v>46322.9</v>
      </c>
      <c r="N21" s="18">
        <v>0</v>
      </c>
      <c r="O21" s="18"/>
      <c r="P21" s="18">
        <f t="shared" si="13"/>
        <v>0</v>
      </c>
      <c r="Q21" s="18">
        <f t="shared" si="6"/>
        <v>0</v>
      </c>
      <c r="R21" s="18">
        <f t="shared" si="7"/>
        <v>0</v>
      </c>
      <c r="S21" s="18">
        <f t="shared" si="8"/>
        <v>362003.72000000003</v>
      </c>
      <c r="U21" s="17">
        <f t="shared" si="10"/>
        <v>-3.0465750000000002E-3</v>
      </c>
    </row>
    <row r="22" spans="1:21" x14ac:dyDescent="0.25">
      <c r="A22" s="19">
        <f t="shared" si="9"/>
        <v>19</v>
      </c>
      <c r="B22" s="20">
        <v>43337</v>
      </c>
      <c r="C22" s="19" t="s">
        <v>11</v>
      </c>
      <c r="D22" s="19" t="s">
        <v>5</v>
      </c>
      <c r="E22" s="19" t="s">
        <v>5</v>
      </c>
      <c r="F22" s="21">
        <f t="shared" si="0"/>
        <v>362003.72000000003</v>
      </c>
      <c r="G22" s="22">
        <f t="shared" si="1"/>
        <v>0.1</v>
      </c>
      <c r="H22" s="23">
        <f t="shared" si="2"/>
        <v>31</v>
      </c>
      <c r="I22" s="18">
        <f t="shared" si="11"/>
        <v>3074.5490958907535</v>
      </c>
      <c r="J22" s="18">
        <f t="shared" si="3"/>
        <v>3074.55</v>
      </c>
      <c r="K22" s="18">
        <f t="shared" si="4"/>
        <v>3074.55</v>
      </c>
      <c r="L22" s="18">
        <f t="shared" si="5"/>
        <v>43248.35</v>
      </c>
      <c r="M22" s="18">
        <f t="shared" si="12"/>
        <v>46322.9</v>
      </c>
      <c r="N22" s="18">
        <v>0</v>
      </c>
      <c r="O22" s="18"/>
      <c r="P22" s="18">
        <f t="shared" si="13"/>
        <v>0</v>
      </c>
      <c r="Q22" s="18">
        <f t="shared" si="6"/>
        <v>0</v>
      </c>
      <c r="R22" s="18">
        <f t="shared" si="7"/>
        <v>0</v>
      </c>
      <c r="S22" s="18">
        <f t="shared" si="8"/>
        <v>318755.37000000005</v>
      </c>
      <c r="U22" s="17">
        <f t="shared" si="10"/>
        <v>-9.0410900000000005E-4</v>
      </c>
    </row>
    <row r="23" spans="1:21" x14ac:dyDescent="0.25">
      <c r="A23" s="19">
        <f t="shared" si="9"/>
        <v>20</v>
      </c>
      <c r="B23" s="20">
        <v>43368</v>
      </c>
      <c r="C23" s="19" t="s">
        <v>11</v>
      </c>
      <c r="D23" s="19" t="s">
        <v>5</v>
      </c>
      <c r="E23" s="19" t="s">
        <v>5</v>
      </c>
      <c r="F23" s="21">
        <f t="shared" si="0"/>
        <v>318755.37000000005</v>
      </c>
      <c r="G23" s="22">
        <f t="shared" si="1"/>
        <v>0.1</v>
      </c>
      <c r="H23" s="23">
        <f t="shared" si="2"/>
        <v>31</v>
      </c>
      <c r="I23" s="18">
        <f t="shared" si="11"/>
        <v>2707.2364849320961</v>
      </c>
      <c r="J23" s="18">
        <f t="shared" si="3"/>
        <v>2707.24</v>
      </c>
      <c r="K23" s="18">
        <f t="shared" si="4"/>
        <v>2707.24</v>
      </c>
      <c r="L23" s="18">
        <f t="shared" si="5"/>
        <v>43615.66</v>
      </c>
      <c r="M23" s="18">
        <f t="shared" si="12"/>
        <v>46322.9</v>
      </c>
      <c r="N23" s="18">
        <v>0</v>
      </c>
      <c r="O23" s="18"/>
      <c r="P23" s="18">
        <f t="shared" si="13"/>
        <v>0</v>
      </c>
      <c r="Q23" s="18">
        <f t="shared" si="6"/>
        <v>0</v>
      </c>
      <c r="R23" s="18">
        <f t="shared" si="7"/>
        <v>0</v>
      </c>
      <c r="S23" s="18">
        <f t="shared" si="8"/>
        <v>275139.71000000008</v>
      </c>
      <c r="U23" s="17">
        <f t="shared" si="10"/>
        <v>-3.5150680000000001E-3</v>
      </c>
    </row>
    <row r="24" spans="1:21" x14ac:dyDescent="0.25">
      <c r="A24" s="19">
        <f t="shared" si="9"/>
        <v>21</v>
      </c>
      <c r="B24" s="20">
        <v>43398</v>
      </c>
      <c r="C24" s="19" t="s">
        <v>11</v>
      </c>
      <c r="D24" s="19" t="s">
        <v>5</v>
      </c>
      <c r="E24" s="19" t="s">
        <v>5</v>
      </c>
      <c r="F24" s="21">
        <f t="shared" si="0"/>
        <v>275139.71000000008</v>
      </c>
      <c r="G24" s="22">
        <f t="shared" si="1"/>
        <v>0.1</v>
      </c>
      <c r="H24" s="23">
        <f t="shared" si="2"/>
        <v>30</v>
      </c>
      <c r="I24" s="18">
        <f t="shared" si="11"/>
        <v>2261.4187589046032</v>
      </c>
      <c r="J24" s="18">
        <f t="shared" si="3"/>
        <v>2261.42</v>
      </c>
      <c r="K24" s="18">
        <f t="shared" si="4"/>
        <v>2261.42</v>
      </c>
      <c r="L24" s="18">
        <f t="shared" si="5"/>
        <v>44061.48</v>
      </c>
      <c r="M24" s="18">
        <f t="shared" si="12"/>
        <v>46322.9</v>
      </c>
      <c r="N24" s="18">
        <v>0</v>
      </c>
      <c r="O24" s="18"/>
      <c r="P24" s="18">
        <f t="shared" si="13"/>
        <v>0</v>
      </c>
      <c r="Q24" s="18">
        <f t="shared" si="6"/>
        <v>0</v>
      </c>
      <c r="R24" s="18">
        <f t="shared" si="7"/>
        <v>0</v>
      </c>
      <c r="S24" s="18">
        <f t="shared" si="8"/>
        <v>231078.23000000007</v>
      </c>
      <c r="U24" s="17">
        <f t="shared" si="10"/>
        <v>-1.241095E-3</v>
      </c>
    </row>
    <row r="25" spans="1:21" x14ac:dyDescent="0.25">
      <c r="A25" s="19">
        <f t="shared" si="9"/>
        <v>22</v>
      </c>
      <c r="B25" s="20">
        <v>43429</v>
      </c>
      <c r="C25" s="19" t="s">
        <v>11</v>
      </c>
      <c r="D25" s="19" t="s">
        <v>5</v>
      </c>
      <c r="E25" s="19" t="s">
        <v>5</v>
      </c>
      <c r="F25" s="21">
        <f t="shared" si="0"/>
        <v>231078.23000000007</v>
      </c>
      <c r="G25" s="22">
        <f t="shared" si="1"/>
        <v>0.1</v>
      </c>
      <c r="H25" s="23">
        <f t="shared" si="2"/>
        <v>31</v>
      </c>
      <c r="I25" s="18">
        <f t="shared" si="11"/>
        <v>1962.580986302261</v>
      </c>
      <c r="J25" s="18">
        <f t="shared" si="3"/>
        <v>1962.58</v>
      </c>
      <c r="K25" s="18">
        <f t="shared" si="4"/>
        <v>1962.58</v>
      </c>
      <c r="L25" s="18">
        <f t="shared" si="5"/>
        <v>44360.32</v>
      </c>
      <c r="M25" s="18">
        <f t="shared" si="12"/>
        <v>46322.9</v>
      </c>
      <c r="N25" s="18">
        <v>0</v>
      </c>
      <c r="O25" s="18"/>
      <c r="P25" s="18">
        <f t="shared" si="13"/>
        <v>0</v>
      </c>
      <c r="Q25" s="18">
        <f t="shared" si="6"/>
        <v>0</v>
      </c>
      <c r="R25" s="18">
        <f t="shared" si="7"/>
        <v>0</v>
      </c>
      <c r="S25" s="18">
        <f t="shared" si="8"/>
        <v>186717.91000000006</v>
      </c>
      <c r="U25" s="17">
        <f t="shared" si="10"/>
        <v>9.863020000000001E-4</v>
      </c>
    </row>
    <row r="26" spans="1:21" x14ac:dyDescent="0.25">
      <c r="A26" s="19">
        <f t="shared" si="9"/>
        <v>23</v>
      </c>
      <c r="B26" s="20">
        <v>43459</v>
      </c>
      <c r="C26" s="19" t="s">
        <v>11</v>
      </c>
      <c r="D26" s="19" t="s">
        <v>5</v>
      </c>
      <c r="E26" s="19" t="s">
        <v>5</v>
      </c>
      <c r="F26" s="21">
        <f t="shared" si="0"/>
        <v>186717.91000000006</v>
      </c>
      <c r="G26" s="22">
        <f t="shared" si="1"/>
        <v>0.1</v>
      </c>
      <c r="H26" s="23">
        <f t="shared" si="2"/>
        <v>30</v>
      </c>
      <c r="I26" s="18">
        <f t="shared" si="11"/>
        <v>1534.668739726658</v>
      </c>
      <c r="J26" s="18">
        <f t="shared" si="3"/>
        <v>1534.67</v>
      </c>
      <c r="K26" s="18">
        <f t="shared" si="4"/>
        <v>1534.67</v>
      </c>
      <c r="L26" s="18">
        <f t="shared" si="5"/>
        <v>44788.23</v>
      </c>
      <c r="M26" s="18">
        <f t="shared" si="12"/>
        <v>46322.9</v>
      </c>
      <c r="N26" s="18">
        <v>0</v>
      </c>
      <c r="O26" s="18"/>
      <c r="P26" s="18">
        <f t="shared" si="13"/>
        <v>0</v>
      </c>
      <c r="Q26" s="18">
        <f t="shared" si="6"/>
        <v>0</v>
      </c>
      <c r="R26" s="18">
        <f t="shared" si="7"/>
        <v>0</v>
      </c>
      <c r="S26" s="18">
        <f t="shared" si="8"/>
        <v>141929.68000000005</v>
      </c>
      <c r="U26" s="17">
        <f t="shared" si="10"/>
        <v>-1.2602729999999999E-3</v>
      </c>
    </row>
    <row r="27" spans="1:21" x14ac:dyDescent="0.25">
      <c r="A27" s="19">
        <f t="shared" si="9"/>
        <v>24</v>
      </c>
      <c r="B27" s="20">
        <v>43490</v>
      </c>
      <c r="C27" s="19" t="s">
        <v>11</v>
      </c>
      <c r="D27" s="19" t="s">
        <v>5</v>
      </c>
      <c r="E27" s="19" t="s">
        <v>5</v>
      </c>
      <c r="F27" s="21">
        <f t="shared" si="0"/>
        <v>141929.68000000005</v>
      </c>
      <c r="G27" s="22">
        <f t="shared" si="1"/>
        <v>0.1</v>
      </c>
      <c r="H27" s="23">
        <f t="shared" si="2"/>
        <v>31</v>
      </c>
      <c r="I27" s="18">
        <f t="shared" si="11"/>
        <v>1205.4288986311101</v>
      </c>
      <c r="J27" s="18">
        <f t="shared" si="3"/>
        <v>1205.43</v>
      </c>
      <c r="K27" s="18">
        <f t="shared" si="4"/>
        <v>1205.43</v>
      </c>
      <c r="L27" s="18">
        <f t="shared" si="5"/>
        <v>45117.47</v>
      </c>
      <c r="M27" s="18">
        <f t="shared" si="12"/>
        <v>46322.9</v>
      </c>
      <c r="N27" s="18">
        <v>0</v>
      </c>
      <c r="O27" s="18"/>
      <c r="P27" s="18">
        <f t="shared" si="13"/>
        <v>0</v>
      </c>
      <c r="Q27" s="18">
        <f t="shared" si="6"/>
        <v>0</v>
      </c>
      <c r="R27" s="18">
        <f t="shared" si="7"/>
        <v>0</v>
      </c>
      <c r="S27" s="18">
        <f t="shared" si="8"/>
        <v>96812.21000000005</v>
      </c>
      <c r="U27" s="17">
        <f t="shared" si="10"/>
        <v>-1.101369E-3</v>
      </c>
    </row>
    <row r="28" spans="1:21" x14ac:dyDescent="0.25">
      <c r="A28" s="19">
        <f t="shared" si="9"/>
        <v>25</v>
      </c>
      <c r="B28" s="20">
        <v>43521</v>
      </c>
      <c r="C28" s="19" t="s">
        <v>11</v>
      </c>
      <c r="D28" s="19" t="s">
        <v>5</v>
      </c>
      <c r="E28" s="19" t="s">
        <v>5</v>
      </c>
      <c r="F28" s="21">
        <f t="shared" si="0"/>
        <v>96812.21000000005</v>
      </c>
      <c r="G28" s="22">
        <f t="shared" si="1"/>
        <v>0.1</v>
      </c>
      <c r="H28" s="23">
        <f t="shared" si="2"/>
        <v>31</v>
      </c>
      <c r="I28" s="18">
        <f t="shared" si="11"/>
        <v>822.23958630223319</v>
      </c>
      <c r="J28" s="18">
        <f t="shared" si="3"/>
        <v>822.24</v>
      </c>
      <c r="K28" s="18">
        <f t="shared" si="4"/>
        <v>822.24</v>
      </c>
      <c r="L28" s="18">
        <f t="shared" si="5"/>
        <v>45500.66</v>
      </c>
      <c r="M28" s="18">
        <f t="shared" si="12"/>
        <v>46322.9</v>
      </c>
      <c r="N28" s="18">
        <v>0</v>
      </c>
      <c r="O28" s="18"/>
      <c r="P28" s="18">
        <f t="shared" si="13"/>
        <v>0</v>
      </c>
      <c r="Q28" s="18">
        <f t="shared" si="6"/>
        <v>0</v>
      </c>
      <c r="R28" s="18">
        <f t="shared" si="7"/>
        <v>0</v>
      </c>
      <c r="S28" s="18">
        <f t="shared" si="8"/>
        <v>51311.550000000047</v>
      </c>
      <c r="U28" s="17"/>
    </row>
    <row r="29" spans="1:21" x14ac:dyDescent="0.25">
      <c r="A29" s="19">
        <f t="shared" si="9"/>
        <v>26</v>
      </c>
      <c r="B29" s="20">
        <v>43549</v>
      </c>
      <c r="C29" s="19" t="s">
        <v>11</v>
      </c>
      <c r="D29" s="19" t="s">
        <v>5</v>
      </c>
      <c r="E29" s="19" t="s">
        <v>5</v>
      </c>
      <c r="F29" s="21">
        <f t="shared" si="0"/>
        <v>51311.550000000047</v>
      </c>
      <c r="G29" s="22">
        <f t="shared" si="1"/>
        <v>0.1</v>
      </c>
      <c r="H29" s="23">
        <f t="shared" si="2"/>
        <v>28</v>
      </c>
      <c r="I29" s="18">
        <f t="shared" si="11"/>
        <v>393.62284931506889</v>
      </c>
      <c r="J29" s="18">
        <f t="shared" si="3"/>
        <v>393.62</v>
      </c>
      <c r="K29" s="18">
        <f t="shared" si="4"/>
        <v>393.62</v>
      </c>
      <c r="L29" s="18">
        <f t="shared" si="5"/>
        <v>45929.279999999999</v>
      </c>
      <c r="M29" s="18">
        <f t="shared" si="12"/>
        <v>46322.9</v>
      </c>
      <c r="N29" s="18">
        <v>0</v>
      </c>
      <c r="O29" s="18"/>
      <c r="P29" s="18">
        <f t="shared" si="13"/>
        <v>0</v>
      </c>
      <c r="Q29" s="18">
        <f t="shared" si="6"/>
        <v>0</v>
      </c>
      <c r="R29" s="18">
        <f t="shared" si="7"/>
        <v>0</v>
      </c>
      <c r="S29" s="18">
        <f t="shared" si="8"/>
        <v>5382.2700000000477</v>
      </c>
      <c r="U29" s="17"/>
    </row>
    <row r="30" spans="1:21" x14ac:dyDescent="0.25">
      <c r="A30" s="19">
        <f t="shared" si="9"/>
        <v>27</v>
      </c>
      <c r="B30" s="20">
        <v>43580</v>
      </c>
      <c r="C30" s="19" t="s">
        <v>11</v>
      </c>
      <c r="D30" s="19" t="s">
        <v>5</v>
      </c>
      <c r="E30" s="19" t="s">
        <v>5</v>
      </c>
      <c r="F30" s="21">
        <f t="shared" si="0"/>
        <v>5382.2700000000477</v>
      </c>
      <c r="G30" s="22">
        <f t="shared" si="1"/>
        <v>0.1</v>
      </c>
      <c r="H30" s="23">
        <f t="shared" si="2"/>
        <v>31</v>
      </c>
      <c r="I30" s="18">
        <f t="shared" si="11"/>
        <v>45.712430136986704</v>
      </c>
      <c r="J30" s="18">
        <f t="shared" si="3"/>
        <v>45.71</v>
      </c>
      <c r="K30" s="18">
        <f>J30+Q29</f>
        <v>45.71</v>
      </c>
      <c r="L30" s="18">
        <f>S29</f>
        <v>5382.2700000000477</v>
      </c>
      <c r="M30" s="18">
        <f>L30+K30</f>
        <v>5427.9800000000478</v>
      </c>
      <c r="N30" s="18">
        <v>0</v>
      </c>
      <c r="O30" s="18"/>
      <c r="P30" s="18">
        <f t="shared" si="13"/>
        <v>0</v>
      </c>
      <c r="Q30" s="18">
        <f t="shared" si="6"/>
        <v>0</v>
      </c>
      <c r="R30" s="18">
        <f t="shared" si="7"/>
        <v>0</v>
      </c>
      <c r="S30" s="18">
        <f t="shared" si="8"/>
        <v>0</v>
      </c>
      <c r="U30" s="17"/>
    </row>
    <row r="31" spans="1:21" x14ac:dyDescent="0.25">
      <c r="A31" s="14"/>
      <c r="B31" s="14"/>
      <c r="C31" s="14"/>
      <c r="D31" s="14"/>
      <c r="E31" s="14"/>
      <c r="F31" s="14"/>
      <c r="G31" s="14"/>
      <c r="H31" s="14"/>
      <c r="I31" s="15">
        <f>SUM(I3:I27)</f>
        <v>127496.71837534916</v>
      </c>
      <c r="J31" s="15"/>
      <c r="K31" s="15">
        <f>SUM(K3:K27)</f>
        <v>127496.72999999998</v>
      </c>
      <c r="L31" s="15">
        <f>SUM(L3:L27)</f>
        <v>903187.78999999992</v>
      </c>
      <c r="M31" s="15">
        <f>SUM(M3:M27)</f>
        <v>1030684.5200000004</v>
      </c>
      <c r="N31" s="14"/>
      <c r="O31" s="14"/>
      <c r="P31" s="15">
        <f>SUM(P3:P27)</f>
        <v>0</v>
      </c>
      <c r="Q31" s="14"/>
      <c r="R31" s="14"/>
      <c r="S31" s="14"/>
    </row>
    <row r="34" spans="13:13" x14ac:dyDescent="0.25">
      <c r="M34" s="5"/>
    </row>
  </sheetData>
  <dataValidations count="2">
    <dataValidation type="list" allowBlank="1" showInputMessage="1" showErrorMessage="1" sqref="R1">
      <formula1>"DD, PS, FI, ET, NI"</formula1>
    </dataValidation>
    <dataValidation type="list" allowBlank="1" showInputMessage="1" showErrorMessage="1" sqref="G1">
      <formula1>"PD,AD"</formula1>
    </dataValidation>
  </dataValidation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pane ySplit="2" topLeftCell="A3" activePane="bottomLeft" state="frozen"/>
      <selection pane="bottomLeft" activeCell="J12" sqref="J12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4.28515625" style="1" bestFit="1" customWidth="1"/>
    <col min="4" max="4" width="7" style="1" bestFit="1" customWidth="1"/>
    <col min="5" max="5" width="4.42578125" style="1" bestFit="1" customWidth="1"/>
    <col min="6" max="6" width="13.7109375" style="1" bestFit="1" customWidth="1"/>
    <col min="7" max="7" width="7.140625" style="1" bestFit="1" customWidth="1"/>
    <col min="8" max="8" width="5.140625" style="1" bestFit="1" customWidth="1"/>
    <col min="9" max="9" width="18" style="1" bestFit="1" customWidth="1"/>
    <col min="10" max="10" width="16.140625" style="1" bestFit="1" customWidth="1"/>
    <col min="11" max="11" width="13.28515625" style="1" bestFit="1" customWidth="1"/>
    <col min="12" max="12" width="13.42578125" style="1" bestFit="1" customWidth="1"/>
    <col min="13" max="13" width="13.28515625" style="1" bestFit="1" customWidth="1"/>
    <col min="14" max="14" width="13.5703125" style="1" bestFit="1" customWidth="1"/>
    <col min="15" max="15" width="11" style="1" bestFit="1" customWidth="1"/>
    <col min="16" max="16" width="11" style="1" customWidth="1"/>
    <col min="17" max="17" width="11.140625" style="1" bestFit="1" customWidth="1"/>
    <col min="18" max="18" width="11" style="1" bestFit="1" customWidth="1"/>
    <col min="19" max="19" width="12.5703125" style="1" bestFit="1" customWidth="1"/>
    <col min="20" max="20" width="9.140625" style="1"/>
    <col min="21" max="21" width="10.7109375" style="1" bestFit="1" customWidth="1"/>
    <col min="22" max="23" width="9.140625" style="1"/>
    <col min="24" max="24" width="11" style="1" bestFit="1" customWidth="1"/>
    <col min="25" max="16384" width="9.140625" style="1"/>
  </cols>
  <sheetData>
    <row r="1" spans="1:24" x14ac:dyDescent="0.25">
      <c r="F1" s="1" t="s">
        <v>19</v>
      </c>
      <c r="G1" s="16" t="s">
        <v>24</v>
      </c>
      <c r="I1" s="1" t="s">
        <v>17</v>
      </c>
      <c r="M1" s="3">
        <v>46322.9</v>
      </c>
      <c r="N1" s="5">
        <f>M1-M27</f>
        <v>0</v>
      </c>
      <c r="P1" s="3" t="s">
        <v>20</v>
      </c>
      <c r="Q1" s="3">
        <v>10000</v>
      </c>
      <c r="R1" s="16" t="s">
        <v>21</v>
      </c>
      <c r="S1" s="4">
        <f>ROUND(IF(R1="FI",Q1,IF(R1="NI",Q1/5,IF(R1="ET",Q1/48,0))),2)</f>
        <v>0</v>
      </c>
    </row>
    <row r="2" spans="1:24" s="2" customFormat="1" x14ac:dyDescent="0.25">
      <c r="A2" s="6" t="s">
        <v>3</v>
      </c>
      <c r="B2" s="7" t="s">
        <v>0</v>
      </c>
      <c r="C2" s="7" t="s">
        <v>6</v>
      </c>
      <c r="D2" s="7" t="s">
        <v>12</v>
      </c>
      <c r="E2" s="7" t="s">
        <v>7</v>
      </c>
      <c r="F2" s="7" t="s">
        <v>13</v>
      </c>
      <c r="G2" s="7" t="s">
        <v>2</v>
      </c>
      <c r="H2" s="7" t="s">
        <v>1</v>
      </c>
      <c r="I2" s="7" t="s">
        <v>14</v>
      </c>
      <c r="J2" s="7" t="s">
        <v>25</v>
      </c>
      <c r="K2" s="7" t="s">
        <v>15</v>
      </c>
      <c r="L2" s="7" t="s">
        <v>10</v>
      </c>
      <c r="M2" s="7" t="s">
        <v>9</v>
      </c>
      <c r="N2" s="7" t="s">
        <v>8</v>
      </c>
      <c r="O2" s="7" t="s">
        <v>18</v>
      </c>
      <c r="P2" s="7" t="s">
        <v>22</v>
      </c>
      <c r="Q2" s="7" t="s">
        <v>16</v>
      </c>
      <c r="R2" s="7" t="s">
        <v>23</v>
      </c>
      <c r="S2" s="7" t="s">
        <v>4</v>
      </c>
      <c r="U2" s="2" t="s">
        <v>26</v>
      </c>
    </row>
    <row r="3" spans="1:24" x14ac:dyDescent="0.25">
      <c r="A3" s="8">
        <v>0</v>
      </c>
      <c r="B3" s="9">
        <v>42745</v>
      </c>
      <c r="C3" s="8" t="s">
        <v>11</v>
      </c>
      <c r="D3" s="8" t="s">
        <v>11</v>
      </c>
      <c r="E3" s="8" t="s">
        <v>11</v>
      </c>
      <c r="F3" s="10">
        <v>0</v>
      </c>
      <c r="G3" s="11">
        <v>0.1</v>
      </c>
      <c r="H3" s="12">
        <v>0</v>
      </c>
      <c r="I3" s="13">
        <v>0</v>
      </c>
      <c r="J3" s="13"/>
      <c r="K3" s="13">
        <v>0</v>
      </c>
      <c r="L3" s="13">
        <v>0</v>
      </c>
      <c r="M3" s="13">
        <f>IF(E3&lt;&gt;"Y",0,IF(A3=24,(F3+K3),#REF!))</f>
        <v>0</v>
      </c>
      <c r="N3" s="13">
        <v>1100000</v>
      </c>
      <c r="O3" s="13">
        <v>100000</v>
      </c>
      <c r="P3" s="13">
        <v>0</v>
      </c>
      <c r="Q3" s="13">
        <v>0</v>
      </c>
      <c r="R3" s="13">
        <f>IF(C3="Y",Q3,0)</f>
        <v>0</v>
      </c>
      <c r="S3" s="13">
        <f>IF(R1="PS",N3-O3+Q1,N3-O3)</f>
        <v>1000000</v>
      </c>
    </row>
    <row r="4" spans="1:24" x14ac:dyDescent="0.25">
      <c r="A4" s="19">
        <v>1</v>
      </c>
      <c r="B4" s="20">
        <v>42791</v>
      </c>
      <c r="C4" s="19" t="s">
        <v>11</v>
      </c>
      <c r="D4" s="19" t="s">
        <v>5</v>
      </c>
      <c r="E4" s="19" t="s">
        <v>5</v>
      </c>
      <c r="F4" s="21">
        <f t="shared" ref="F4:F30" si="0">S3</f>
        <v>1000000</v>
      </c>
      <c r="G4" s="22">
        <f t="shared" ref="G4:G30" si="1">G3</f>
        <v>0.1</v>
      </c>
      <c r="H4" s="23">
        <f t="shared" ref="H4:H30" si="2">IF($G$1="PD",(360*(YEAR(B4)-YEAR(B3)))+(30*(MONTH(B4)-MONTH(B3)))+(DAY(B4)-DAY(B3)),B4-B3)</f>
        <v>46</v>
      </c>
      <c r="I4" s="18">
        <f>(F4*G3*H4/365)+U3</f>
        <v>12602.739726027397</v>
      </c>
      <c r="J4" s="18">
        <f t="shared" ref="J4:J30" si="3">ROUND(I4,2)</f>
        <v>12602.74</v>
      </c>
      <c r="K4" s="18">
        <f t="shared" ref="K4:K29" si="4">IF(M4&gt;(J4+Q3-R3),(J4+Q3-R3),M4)</f>
        <v>12602.74</v>
      </c>
      <c r="L4" s="18">
        <f t="shared" ref="L4:L29" si="5">M4-K4</f>
        <v>33720.160000000003</v>
      </c>
      <c r="M4" s="18">
        <f>M1</f>
        <v>46322.9</v>
      </c>
      <c r="N4" s="18">
        <v>0</v>
      </c>
      <c r="O4" s="18"/>
      <c r="P4" s="18">
        <f>IF(OR($R$1="NI",$R$1="ET"),$S$1,0)</f>
        <v>0</v>
      </c>
      <c r="Q4" s="18">
        <f t="shared" ref="Q4:Q30" si="6">Q3-R3+J4-K4</f>
        <v>0</v>
      </c>
      <c r="R4" s="18">
        <f t="shared" ref="R4:R30" si="7">IF(C4="Y",Q4,0)</f>
        <v>0</v>
      </c>
      <c r="S4" s="18">
        <f t="shared" ref="S4:S30" si="8">S3-L4+N4+R4-O4</f>
        <v>966279.84</v>
      </c>
      <c r="U4" s="17">
        <f>ROUND(I4-J4,9)</f>
        <v>-2.73973E-4</v>
      </c>
    </row>
    <row r="5" spans="1:24" x14ac:dyDescent="0.25">
      <c r="A5" s="86">
        <f t="shared" ref="A5:A30" si="9">A4+1</f>
        <v>2</v>
      </c>
      <c r="B5" s="87">
        <v>42819</v>
      </c>
      <c r="C5" s="86" t="s">
        <v>5</v>
      </c>
      <c r="D5" s="86" t="s">
        <v>5</v>
      </c>
      <c r="E5" s="86" t="s">
        <v>5</v>
      </c>
      <c r="F5" s="88">
        <f t="shared" si="0"/>
        <v>966279.84</v>
      </c>
      <c r="G5" s="89">
        <f t="shared" si="1"/>
        <v>0.1</v>
      </c>
      <c r="H5" s="90">
        <f t="shared" si="2"/>
        <v>28</v>
      </c>
      <c r="I5" s="91">
        <f>(F5*G4*H5/365)+U4</f>
        <v>7412.5574027393295</v>
      </c>
      <c r="J5" s="91">
        <f t="shared" si="3"/>
        <v>7412.56</v>
      </c>
      <c r="K5" s="91">
        <f t="shared" si="4"/>
        <v>0</v>
      </c>
      <c r="L5" s="91">
        <f t="shared" si="5"/>
        <v>0</v>
      </c>
      <c r="M5" s="91">
        <v>0</v>
      </c>
      <c r="N5" s="91">
        <v>0</v>
      </c>
      <c r="O5" s="91"/>
      <c r="P5" s="91">
        <f>IF(OR($R$1="NI",$R$1="ET"),$S$1,0)</f>
        <v>0</v>
      </c>
      <c r="Q5" s="91">
        <f t="shared" si="6"/>
        <v>7412.56</v>
      </c>
      <c r="R5" s="91">
        <f t="shared" si="7"/>
        <v>7412.56</v>
      </c>
      <c r="S5" s="91">
        <f t="shared" si="8"/>
        <v>973692.4</v>
      </c>
      <c r="U5" s="17">
        <f t="shared" ref="U5:U27" si="10">ROUND(I5-J5,9)</f>
        <v>-2.597261E-3</v>
      </c>
    </row>
    <row r="6" spans="1:24" x14ac:dyDescent="0.25">
      <c r="A6" s="86">
        <f t="shared" si="9"/>
        <v>3</v>
      </c>
      <c r="B6" s="87">
        <v>42850</v>
      </c>
      <c r="C6" s="86" t="s">
        <v>5</v>
      </c>
      <c r="D6" s="86" t="s">
        <v>5</v>
      </c>
      <c r="E6" s="86" t="s">
        <v>5</v>
      </c>
      <c r="F6" s="88">
        <f t="shared" si="0"/>
        <v>973692.4</v>
      </c>
      <c r="G6" s="89">
        <f t="shared" si="1"/>
        <v>0.1</v>
      </c>
      <c r="H6" s="90">
        <f t="shared" si="2"/>
        <v>31</v>
      </c>
      <c r="I6" s="91">
        <f t="shared" ref="I6:I30" si="11">(F6*G5*H6/365)+U5</f>
        <v>8269.7136767116026</v>
      </c>
      <c r="J6" s="91">
        <f t="shared" si="3"/>
        <v>8269.7099999999991</v>
      </c>
      <c r="K6" s="91">
        <f t="shared" si="4"/>
        <v>8269.7099999999991</v>
      </c>
      <c r="L6" s="91">
        <f t="shared" si="5"/>
        <v>14891.740000000002</v>
      </c>
      <c r="M6" s="91">
        <f>ROUNDDOWN(M4*50%,2)</f>
        <v>23161.45</v>
      </c>
      <c r="N6" s="91">
        <v>0</v>
      </c>
      <c r="O6" s="91"/>
      <c r="P6" s="91">
        <f>IF(OR($R$1="NI",$R$1="ET"),$S$1,0)</f>
        <v>0</v>
      </c>
      <c r="Q6" s="91">
        <f t="shared" si="6"/>
        <v>0</v>
      </c>
      <c r="R6" s="91">
        <f t="shared" si="7"/>
        <v>0</v>
      </c>
      <c r="S6" s="91">
        <f t="shared" si="8"/>
        <v>958800.66</v>
      </c>
      <c r="U6" s="17">
        <f t="shared" si="10"/>
        <v>3.6767119999999999E-3</v>
      </c>
      <c r="X6" s="4"/>
    </row>
    <row r="7" spans="1:24" x14ac:dyDescent="0.25">
      <c r="A7" s="86">
        <f t="shared" si="9"/>
        <v>4</v>
      </c>
      <c r="B7" s="87">
        <v>42880</v>
      </c>
      <c r="C7" s="86" t="s">
        <v>5</v>
      </c>
      <c r="D7" s="86" t="s">
        <v>5</v>
      </c>
      <c r="E7" s="86" t="s">
        <v>5</v>
      </c>
      <c r="F7" s="88">
        <f t="shared" si="0"/>
        <v>958800.66</v>
      </c>
      <c r="G7" s="89">
        <f t="shared" si="1"/>
        <v>0.1</v>
      </c>
      <c r="H7" s="90">
        <f t="shared" si="2"/>
        <v>30</v>
      </c>
      <c r="I7" s="91">
        <f t="shared" si="11"/>
        <v>7880.5570465750134</v>
      </c>
      <c r="J7" s="91">
        <f t="shared" si="3"/>
        <v>7880.56</v>
      </c>
      <c r="K7" s="91">
        <f t="shared" si="4"/>
        <v>7880.56</v>
      </c>
      <c r="L7" s="91">
        <f t="shared" si="5"/>
        <v>26861.609999999997</v>
      </c>
      <c r="M7" s="91">
        <f>ROUNDDOWN(M4*75%,2)</f>
        <v>34742.17</v>
      </c>
      <c r="N7" s="91">
        <v>0</v>
      </c>
      <c r="O7" s="91"/>
      <c r="P7" s="91">
        <f>IF(OR($R$1="NI",$R$1="ET"),$S$1,0)</f>
        <v>0</v>
      </c>
      <c r="Q7" s="91">
        <f t="shared" si="6"/>
        <v>0</v>
      </c>
      <c r="R7" s="91">
        <f t="shared" si="7"/>
        <v>0</v>
      </c>
      <c r="S7" s="91">
        <f t="shared" si="8"/>
        <v>931939.05</v>
      </c>
      <c r="U7" s="17">
        <f t="shared" si="10"/>
        <v>-2.953425E-3</v>
      </c>
      <c r="X7" s="4">
        <f>S6-S9</f>
        <v>104248.22000000009</v>
      </c>
    </row>
    <row r="8" spans="1:24" x14ac:dyDescent="0.25">
      <c r="A8" s="19">
        <f t="shared" si="9"/>
        <v>5</v>
      </c>
      <c r="B8" s="20">
        <v>42911</v>
      </c>
      <c r="C8" s="19" t="s">
        <v>11</v>
      </c>
      <c r="D8" s="19" t="s">
        <v>5</v>
      </c>
      <c r="E8" s="19" t="s">
        <v>5</v>
      </c>
      <c r="F8" s="21">
        <f t="shared" si="0"/>
        <v>931939.05</v>
      </c>
      <c r="G8" s="22">
        <f t="shared" si="1"/>
        <v>0.1</v>
      </c>
      <c r="H8" s="23">
        <f t="shared" si="2"/>
        <v>31</v>
      </c>
      <c r="I8" s="18">
        <f t="shared" si="11"/>
        <v>7915.09582739692</v>
      </c>
      <c r="J8" s="18">
        <f t="shared" si="3"/>
        <v>7915.1</v>
      </c>
      <c r="K8" s="18">
        <f t="shared" si="4"/>
        <v>7915.1</v>
      </c>
      <c r="L8" s="18">
        <f t="shared" si="5"/>
        <v>38407.800000000003</v>
      </c>
      <c r="M8" s="18">
        <f>M4</f>
        <v>46322.9</v>
      </c>
      <c r="N8" s="18">
        <v>0</v>
      </c>
      <c r="O8" s="18"/>
      <c r="P8" s="18">
        <f>IF(OR($R$1="NI",$R$1="ET"),$S$1,0)</f>
        <v>0</v>
      </c>
      <c r="Q8" s="18">
        <f t="shared" si="6"/>
        <v>0</v>
      </c>
      <c r="R8" s="18">
        <f t="shared" si="7"/>
        <v>0</v>
      </c>
      <c r="S8" s="18">
        <f t="shared" si="8"/>
        <v>893531.25</v>
      </c>
      <c r="U8" s="17">
        <f t="shared" si="10"/>
        <v>-4.1726030000000004E-3</v>
      </c>
      <c r="X8" s="4">
        <f>S7-S10</f>
        <v>116451.67000000016</v>
      </c>
    </row>
    <row r="9" spans="1:24" x14ac:dyDescent="0.25">
      <c r="A9" s="19">
        <f t="shared" si="9"/>
        <v>6</v>
      </c>
      <c r="B9" s="20">
        <v>42941</v>
      </c>
      <c r="C9" s="19" t="s">
        <v>11</v>
      </c>
      <c r="D9" s="19" t="s">
        <v>5</v>
      </c>
      <c r="E9" s="19" t="s">
        <v>5</v>
      </c>
      <c r="F9" s="21">
        <f t="shared" si="0"/>
        <v>893531.25</v>
      </c>
      <c r="G9" s="22">
        <f t="shared" si="1"/>
        <v>0.1</v>
      </c>
      <c r="H9" s="23">
        <f t="shared" si="2"/>
        <v>30</v>
      </c>
      <c r="I9" s="18">
        <f t="shared" si="11"/>
        <v>7344.0882931504239</v>
      </c>
      <c r="J9" s="18">
        <f t="shared" si="3"/>
        <v>7344.09</v>
      </c>
      <c r="K9" s="18">
        <f t="shared" si="4"/>
        <v>7344.09</v>
      </c>
      <c r="L9" s="18">
        <f t="shared" si="5"/>
        <v>38978.81</v>
      </c>
      <c r="M9" s="18">
        <f t="shared" ref="M9:M29" si="12">M8</f>
        <v>46322.9</v>
      </c>
      <c r="N9" s="18">
        <v>0</v>
      </c>
      <c r="O9" s="18"/>
      <c r="P9" s="18">
        <f t="shared" ref="P9:P30" si="13">IF($R$1="ET",$S$1,0)</f>
        <v>0</v>
      </c>
      <c r="Q9" s="18">
        <f t="shared" si="6"/>
        <v>0</v>
      </c>
      <c r="R9" s="18">
        <f t="shared" si="7"/>
        <v>0</v>
      </c>
      <c r="S9" s="18">
        <f t="shared" si="8"/>
        <v>854552.44</v>
      </c>
      <c r="U9" s="17">
        <f t="shared" si="10"/>
        <v>-1.70685E-3</v>
      </c>
      <c r="X9" s="5"/>
    </row>
    <row r="10" spans="1:24" x14ac:dyDescent="0.25">
      <c r="A10" s="19">
        <f t="shared" si="9"/>
        <v>7</v>
      </c>
      <c r="B10" s="20">
        <v>42972</v>
      </c>
      <c r="C10" s="19" t="s">
        <v>11</v>
      </c>
      <c r="D10" s="19" t="s">
        <v>5</v>
      </c>
      <c r="E10" s="19" t="s">
        <v>5</v>
      </c>
      <c r="F10" s="21">
        <f t="shared" si="0"/>
        <v>854552.44</v>
      </c>
      <c r="G10" s="22">
        <f t="shared" si="1"/>
        <v>0.1</v>
      </c>
      <c r="H10" s="23">
        <f t="shared" si="2"/>
        <v>31</v>
      </c>
      <c r="I10" s="18">
        <f t="shared" si="11"/>
        <v>7257.8409342458908</v>
      </c>
      <c r="J10" s="18">
        <f t="shared" si="3"/>
        <v>7257.84</v>
      </c>
      <c r="K10" s="18">
        <f t="shared" si="4"/>
        <v>7257.84</v>
      </c>
      <c r="L10" s="18">
        <f t="shared" si="5"/>
        <v>39065.06</v>
      </c>
      <c r="M10" s="18">
        <f t="shared" si="12"/>
        <v>46322.9</v>
      </c>
      <c r="N10" s="18">
        <v>0</v>
      </c>
      <c r="O10" s="18"/>
      <c r="P10" s="18">
        <f t="shared" si="13"/>
        <v>0</v>
      </c>
      <c r="Q10" s="18">
        <f t="shared" si="6"/>
        <v>0</v>
      </c>
      <c r="R10" s="18">
        <f t="shared" si="7"/>
        <v>0</v>
      </c>
      <c r="S10" s="18">
        <f t="shared" si="8"/>
        <v>815487.37999999989</v>
      </c>
      <c r="U10" s="17">
        <f t="shared" si="10"/>
        <v>9.3424600000000001E-4</v>
      </c>
    </row>
    <row r="11" spans="1:24" x14ac:dyDescent="0.25">
      <c r="A11" s="19">
        <f t="shared" si="9"/>
        <v>8</v>
      </c>
      <c r="B11" s="20">
        <v>43003</v>
      </c>
      <c r="C11" s="19" t="s">
        <v>11</v>
      </c>
      <c r="D11" s="19" t="s">
        <v>5</v>
      </c>
      <c r="E11" s="19" t="s">
        <v>5</v>
      </c>
      <c r="F11" s="21">
        <f t="shared" si="0"/>
        <v>815487.37999999989</v>
      </c>
      <c r="G11" s="22">
        <f t="shared" si="1"/>
        <v>0.1</v>
      </c>
      <c r="H11" s="23">
        <f t="shared" si="2"/>
        <v>31</v>
      </c>
      <c r="I11" s="18">
        <f t="shared" si="11"/>
        <v>6926.058134246</v>
      </c>
      <c r="J11" s="18">
        <f t="shared" si="3"/>
        <v>6926.06</v>
      </c>
      <c r="K11" s="18">
        <f t="shared" si="4"/>
        <v>6926.06</v>
      </c>
      <c r="L11" s="18">
        <f t="shared" si="5"/>
        <v>39396.840000000004</v>
      </c>
      <c r="M11" s="18">
        <f t="shared" si="12"/>
        <v>46322.9</v>
      </c>
      <c r="N11" s="18">
        <v>0</v>
      </c>
      <c r="O11" s="18"/>
      <c r="P11" s="18">
        <f t="shared" si="13"/>
        <v>0</v>
      </c>
      <c r="Q11" s="18">
        <f t="shared" si="6"/>
        <v>0</v>
      </c>
      <c r="R11" s="18">
        <f t="shared" si="7"/>
        <v>0</v>
      </c>
      <c r="S11" s="18">
        <f t="shared" si="8"/>
        <v>776090.53999999992</v>
      </c>
      <c r="U11" s="17">
        <f t="shared" si="10"/>
        <v>-1.8657540000000001E-3</v>
      </c>
    </row>
    <row r="12" spans="1:24" x14ac:dyDescent="0.25">
      <c r="A12" s="19">
        <f t="shared" si="9"/>
        <v>9</v>
      </c>
      <c r="B12" s="20">
        <v>43033</v>
      </c>
      <c r="C12" s="19" t="s">
        <v>11</v>
      </c>
      <c r="D12" s="19" t="s">
        <v>5</v>
      </c>
      <c r="E12" s="19" t="s">
        <v>5</v>
      </c>
      <c r="F12" s="21">
        <f t="shared" si="0"/>
        <v>776090.53999999992</v>
      </c>
      <c r="G12" s="22">
        <f t="shared" si="1"/>
        <v>0.1</v>
      </c>
      <c r="H12" s="23">
        <f t="shared" si="2"/>
        <v>30</v>
      </c>
      <c r="I12" s="18">
        <f t="shared" si="11"/>
        <v>6378.8244904103822</v>
      </c>
      <c r="J12" s="18">
        <f t="shared" si="3"/>
        <v>6378.82</v>
      </c>
      <c r="K12" s="18">
        <f t="shared" si="4"/>
        <v>6378.82</v>
      </c>
      <c r="L12" s="18">
        <f t="shared" si="5"/>
        <v>39944.080000000002</v>
      </c>
      <c r="M12" s="18">
        <f t="shared" si="12"/>
        <v>46322.9</v>
      </c>
      <c r="N12" s="18">
        <v>0</v>
      </c>
      <c r="O12" s="18"/>
      <c r="P12" s="18">
        <f t="shared" si="13"/>
        <v>0</v>
      </c>
      <c r="Q12" s="18">
        <f t="shared" si="6"/>
        <v>0</v>
      </c>
      <c r="R12" s="18">
        <f t="shared" si="7"/>
        <v>0</v>
      </c>
      <c r="S12" s="18">
        <f t="shared" si="8"/>
        <v>736146.46</v>
      </c>
      <c r="U12" s="17">
        <f t="shared" si="10"/>
        <v>4.4904100000000002E-3</v>
      </c>
    </row>
    <row r="13" spans="1:24" x14ac:dyDescent="0.25">
      <c r="A13" s="19">
        <f t="shared" si="9"/>
        <v>10</v>
      </c>
      <c r="B13" s="20">
        <v>43064</v>
      </c>
      <c r="C13" s="19" t="s">
        <v>11</v>
      </c>
      <c r="D13" s="19" t="s">
        <v>5</v>
      </c>
      <c r="E13" s="19" t="s">
        <v>5</v>
      </c>
      <c r="F13" s="21">
        <f t="shared" si="0"/>
        <v>736146.46</v>
      </c>
      <c r="G13" s="22">
        <f t="shared" si="1"/>
        <v>0.1</v>
      </c>
      <c r="H13" s="23">
        <f t="shared" si="2"/>
        <v>31</v>
      </c>
      <c r="I13" s="18">
        <f t="shared" si="11"/>
        <v>6252.2073013689023</v>
      </c>
      <c r="J13" s="18">
        <f t="shared" si="3"/>
        <v>6252.21</v>
      </c>
      <c r="K13" s="18">
        <f t="shared" si="4"/>
        <v>6252.21</v>
      </c>
      <c r="L13" s="18">
        <f t="shared" si="5"/>
        <v>40070.69</v>
      </c>
      <c r="M13" s="18">
        <f t="shared" si="12"/>
        <v>46322.9</v>
      </c>
      <c r="N13" s="18">
        <v>0</v>
      </c>
      <c r="O13" s="18"/>
      <c r="P13" s="18">
        <f t="shared" si="13"/>
        <v>0</v>
      </c>
      <c r="Q13" s="18">
        <f t="shared" si="6"/>
        <v>0</v>
      </c>
      <c r="R13" s="18">
        <f t="shared" si="7"/>
        <v>0</v>
      </c>
      <c r="S13" s="18">
        <f t="shared" si="8"/>
        <v>696075.77</v>
      </c>
      <c r="U13" s="17">
        <f t="shared" si="10"/>
        <v>-2.6986309999999999E-3</v>
      </c>
    </row>
    <row r="14" spans="1:24" x14ac:dyDescent="0.25">
      <c r="A14" s="19">
        <f t="shared" si="9"/>
        <v>11</v>
      </c>
      <c r="B14" s="20">
        <v>43094</v>
      </c>
      <c r="C14" s="19" t="s">
        <v>11</v>
      </c>
      <c r="D14" s="19" t="s">
        <v>5</v>
      </c>
      <c r="E14" s="19" t="s">
        <v>5</v>
      </c>
      <c r="F14" s="21">
        <f t="shared" si="0"/>
        <v>696075.77</v>
      </c>
      <c r="G14" s="22">
        <f t="shared" si="1"/>
        <v>0.1</v>
      </c>
      <c r="H14" s="23">
        <f t="shared" si="2"/>
        <v>30</v>
      </c>
      <c r="I14" s="18">
        <f t="shared" si="11"/>
        <v>5721.1680136977666</v>
      </c>
      <c r="J14" s="18">
        <f t="shared" si="3"/>
        <v>5721.17</v>
      </c>
      <c r="K14" s="18">
        <f t="shared" si="4"/>
        <v>5721.17</v>
      </c>
      <c r="L14" s="18">
        <f t="shared" si="5"/>
        <v>40601.730000000003</v>
      </c>
      <c r="M14" s="18">
        <f t="shared" si="12"/>
        <v>46322.9</v>
      </c>
      <c r="N14" s="18">
        <v>0</v>
      </c>
      <c r="O14" s="18"/>
      <c r="P14" s="18">
        <f t="shared" si="13"/>
        <v>0</v>
      </c>
      <c r="Q14" s="18">
        <f t="shared" si="6"/>
        <v>0</v>
      </c>
      <c r="R14" s="18">
        <f t="shared" si="7"/>
        <v>0</v>
      </c>
      <c r="S14" s="18">
        <f t="shared" si="8"/>
        <v>655474.04</v>
      </c>
      <c r="U14" s="17">
        <f t="shared" si="10"/>
        <v>-1.9863020000000001E-3</v>
      </c>
    </row>
    <row r="15" spans="1:24" x14ac:dyDescent="0.25">
      <c r="A15" s="19">
        <f t="shared" si="9"/>
        <v>12</v>
      </c>
      <c r="B15" s="20">
        <v>43125</v>
      </c>
      <c r="C15" s="19" t="s">
        <v>11</v>
      </c>
      <c r="D15" s="19" t="s">
        <v>5</v>
      </c>
      <c r="E15" s="19" t="s">
        <v>5</v>
      </c>
      <c r="F15" s="21">
        <f t="shared" si="0"/>
        <v>655474.04</v>
      </c>
      <c r="G15" s="22">
        <f t="shared" si="1"/>
        <v>0.1</v>
      </c>
      <c r="H15" s="23">
        <f t="shared" si="2"/>
        <v>31</v>
      </c>
      <c r="I15" s="18">
        <f t="shared" si="11"/>
        <v>5567.0378054788225</v>
      </c>
      <c r="J15" s="18">
        <f t="shared" si="3"/>
        <v>5567.04</v>
      </c>
      <c r="K15" s="18">
        <f t="shared" si="4"/>
        <v>5567.04</v>
      </c>
      <c r="L15" s="18">
        <f t="shared" si="5"/>
        <v>40755.86</v>
      </c>
      <c r="M15" s="18">
        <f t="shared" si="12"/>
        <v>46322.9</v>
      </c>
      <c r="N15" s="18">
        <v>0</v>
      </c>
      <c r="O15" s="18"/>
      <c r="P15" s="18">
        <f t="shared" si="13"/>
        <v>0</v>
      </c>
      <c r="Q15" s="18">
        <f t="shared" si="6"/>
        <v>0</v>
      </c>
      <c r="R15" s="18">
        <f t="shared" si="7"/>
        <v>0</v>
      </c>
      <c r="S15" s="18">
        <f t="shared" si="8"/>
        <v>614718.18000000005</v>
      </c>
      <c r="U15" s="17">
        <f t="shared" si="10"/>
        <v>-2.1945210000000001E-3</v>
      </c>
    </row>
    <row r="16" spans="1:24" x14ac:dyDescent="0.25">
      <c r="A16" s="19">
        <f t="shared" si="9"/>
        <v>13</v>
      </c>
      <c r="B16" s="20">
        <v>43156</v>
      </c>
      <c r="C16" s="19" t="s">
        <v>11</v>
      </c>
      <c r="D16" s="19" t="s">
        <v>5</v>
      </c>
      <c r="E16" s="19" t="s">
        <v>5</v>
      </c>
      <c r="F16" s="21">
        <f t="shared" si="0"/>
        <v>614718.18000000005</v>
      </c>
      <c r="G16" s="22">
        <f t="shared" si="1"/>
        <v>0.1</v>
      </c>
      <c r="H16" s="23">
        <f t="shared" si="2"/>
        <v>31</v>
      </c>
      <c r="I16" s="18">
        <f t="shared" si="11"/>
        <v>5220.8919369858495</v>
      </c>
      <c r="J16" s="18">
        <f t="shared" si="3"/>
        <v>5220.8900000000003</v>
      </c>
      <c r="K16" s="18">
        <f t="shared" si="4"/>
        <v>5220.8900000000003</v>
      </c>
      <c r="L16" s="18">
        <f t="shared" si="5"/>
        <v>41102.01</v>
      </c>
      <c r="M16" s="18">
        <f t="shared" si="12"/>
        <v>46322.9</v>
      </c>
      <c r="N16" s="18">
        <v>0</v>
      </c>
      <c r="O16" s="18"/>
      <c r="P16" s="18">
        <f t="shared" si="13"/>
        <v>0</v>
      </c>
      <c r="Q16" s="18">
        <f t="shared" si="6"/>
        <v>0</v>
      </c>
      <c r="R16" s="18">
        <f t="shared" si="7"/>
        <v>0</v>
      </c>
      <c r="S16" s="18">
        <f t="shared" si="8"/>
        <v>573616.17000000004</v>
      </c>
      <c r="U16" s="17">
        <f t="shared" si="10"/>
        <v>1.9369859999999999E-3</v>
      </c>
    </row>
    <row r="17" spans="1:21" x14ac:dyDescent="0.25">
      <c r="A17" s="19">
        <f t="shared" si="9"/>
        <v>14</v>
      </c>
      <c r="B17" s="20">
        <v>43184</v>
      </c>
      <c r="C17" s="19" t="s">
        <v>11</v>
      </c>
      <c r="D17" s="19" t="s">
        <v>5</v>
      </c>
      <c r="E17" s="19" t="s">
        <v>5</v>
      </c>
      <c r="F17" s="21">
        <f t="shared" si="0"/>
        <v>573616.17000000004</v>
      </c>
      <c r="G17" s="22">
        <f t="shared" si="1"/>
        <v>0.1</v>
      </c>
      <c r="H17" s="23">
        <f t="shared" si="2"/>
        <v>28</v>
      </c>
      <c r="I17" s="18">
        <f t="shared" si="11"/>
        <v>4400.3451589038086</v>
      </c>
      <c r="J17" s="18">
        <f t="shared" si="3"/>
        <v>4400.3500000000004</v>
      </c>
      <c r="K17" s="18">
        <f t="shared" si="4"/>
        <v>4400.3500000000004</v>
      </c>
      <c r="L17" s="18">
        <f t="shared" si="5"/>
        <v>41922.550000000003</v>
      </c>
      <c r="M17" s="18">
        <f t="shared" si="12"/>
        <v>46322.9</v>
      </c>
      <c r="N17" s="18">
        <v>0</v>
      </c>
      <c r="O17" s="18"/>
      <c r="P17" s="18">
        <f t="shared" si="13"/>
        <v>0</v>
      </c>
      <c r="Q17" s="18">
        <f t="shared" si="6"/>
        <v>0</v>
      </c>
      <c r="R17" s="18">
        <f t="shared" si="7"/>
        <v>0</v>
      </c>
      <c r="S17" s="18">
        <f t="shared" si="8"/>
        <v>531693.62</v>
      </c>
      <c r="U17" s="17">
        <f t="shared" si="10"/>
        <v>-4.8410959999999996E-3</v>
      </c>
    </row>
    <row r="18" spans="1:21" x14ac:dyDescent="0.25">
      <c r="A18" s="19">
        <f t="shared" si="9"/>
        <v>15</v>
      </c>
      <c r="B18" s="20">
        <v>43215</v>
      </c>
      <c r="C18" s="19" t="s">
        <v>11</v>
      </c>
      <c r="D18" s="19" t="s">
        <v>5</v>
      </c>
      <c r="E18" s="19" t="s">
        <v>5</v>
      </c>
      <c r="F18" s="21">
        <f t="shared" si="0"/>
        <v>531693.62</v>
      </c>
      <c r="G18" s="22">
        <f t="shared" si="1"/>
        <v>0.1</v>
      </c>
      <c r="H18" s="23">
        <f t="shared" si="2"/>
        <v>31</v>
      </c>
      <c r="I18" s="18">
        <f t="shared" si="11"/>
        <v>4515.7491917807129</v>
      </c>
      <c r="J18" s="18">
        <f t="shared" si="3"/>
        <v>4515.75</v>
      </c>
      <c r="K18" s="18">
        <f t="shared" si="4"/>
        <v>4515.75</v>
      </c>
      <c r="L18" s="18">
        <f t="shared" si="5"/>
        <v>41807.15</v>
      </c>
      <c r="M18" s="18">
        <f t="shared" si="12"/>
        <v>46322.9</v>
      </c>
      <c r="N18" s="18">
        <v>0</v>
      </c>
      <c r="O18" s="18"/>
      <c r="P18" s="18">
        <f t="shared" si="13"/>
        <v>0</v>
      </c>
      <c r="Q18" s="18">
        <f t="shared" si="6"/>
        <v>0</v>
      </c>
      <c r="R18" s="18">
        <f t="shared" si="7"/>
        <v>0</v>
      </c>
      <c r="S18" s="18">
        <f t="shared" si="8"/>
        <v>489886.47</v>
      </c>
      <c r="U18" s="17">
        <f t="shared" si="10"/>
        <v>-8.0821899999999999E-4</v>
      </c>
    </row>
    <row r="19" spans="1:21" x14ac:dyDescent="0.25">
      <c r="A19" s="19">
        <f t="shared" si="9"/>
        <v>16</v>
      </c>
      <c r="B19" s="20">
        <v>43245</v>
      </c>
      <c r="C19" s="19" t="s">
        <v>11</v>
      </c>
      <c r="D19" s="19" t="s">
        <v>5</v>
      </c>
      <c r="E19" s="19" t="s">
        <v>5</v>
      </c>
      <c r="F19" s="21">
        <f t="shared" si="0"/>
        <v>489886.47</v>
      </c>
      <c r="G19" s="22">
        <f t="shared" si="1"/>
        <v>0.1</v>
      </c>
      <c r="H19" s="23">
        <f t="shared" si="2"/>
        <v>30</v>
      </c>
      <c r="I19" s="18">
        <f t="shared" si="11"/>
        <v>4026.4633287673009</v>
      </c>
      <c r="J19" s="18">
        <f t="shared" si="3"/>
        <v>4026.46</v>
      </c>
      <c r="K19" s="18">
        <f t="shared" si="4"/>
        <v>4026.46</v>
      </c>
      <c r="L19" s="18">
        <f t="shared" si="5"/>
        <v>42296.44</v>
      </c>
      <c r="M19" s="18">
        <f t="shared" si="12"/>
        <v>46322.9</v>
      </c>
      <c r="N19" s="18">
        <v>0</v>
      </c>
      <c r="O19" s="18"/>
      <c r="P19" s="18">
        <f t="shared" si="13"/>
        <v>0</v>
      </c>
      <c r="Q19" s="18">
        <f t="shared" si="6"/>
        <v>0</v>
      </c>
      <c r="R19" s="18">
        <f t="shared" si="7"/>
        <v>0</v>
      </c>
      <c r="S19" s="18">
        <f t="shared" si="8"/>
        <v>447590.02999999997</v>
      </c>
      <c r="U19" s="17">
        <f t="shared" si="10"/>
        <v>3.3287669999999998E-3</v>
      </c>
    </row>
    <row r="20" spans="1:21" x14ac:dyDescent="0.25">
      <c r="A20" s="19">
        <f t="shared" si="9"/>
        <v>17</v>
      </c>
      <c r="B20" s="20">
        <v>43276</v>
      </c>
      <c r="C20" s="19" t="s">
        <v>11</v>
      </c>
      <c r="D20" s="19" t="s">
        <v>5</v>
      </c>
      <c r="E20" s="19" t="s">
        <v>5</v>
      </c>
      <c r="F20" s="21">
        <f t="shared" si="0"/>
        <v>447590.02999999997</v>
      </c>
      <c r="G20" s="22">
        <f t="shared" si="1"/>
        <v>0.1</v>
      </c>
      <c r="H20" s="23">
        <f t="shared" si="2"/>
        <v>31</v>
      </c>
      <c r="I20" s="18">
        <f t="shared" si="11"/>
        <v>3801.4528986300134</v>
      </c>
      <c r="J20" s="18">
        <f t="shared" si="3"/>
        <v>3801.45</v>
      </c>
      <c r="K20" s="18">
        <f t="shared" si="4"/>
        <v>3801.45</v>
      </c>
      <c r="L20" s="18">
        <f t="shared" si="5"/>
        <v>42521.450000000004</v>
      </c>
      <c r="M20" s="18">
        <f t="shared" si="12"/>
        <v>46322.9</v>
      </c>
      <c r="N20" s="18">
        <v>0</v>
      </c>
      <c r="O20" s="18"/>
      <c r="P20" s="18">
        <f t="shared" si="13"/>
        <v>0</v>
      </c>
      <c r="Q20" s="18">
        <f t="shared" si="6"/>
        <v>0</v>
      </c>
      <c r="R20" s="18">
        <f t="shared" si="7"/>
        <v>0</v>
      </c>
      <c r="S20" s="18">
        <f t="shared" si="8"/>
        <v>405068.57999999996</v>
      </c>
      <c r="U20" s="17">
        <f t="shared" si="10"/>
        <v>2.8986300000000001E-3</v>
      </c>
    </row>
    <row r="21" spans="1:21" x14ac:dyDescent="0.25">
      <c r="A21" s="19">
        <f t="shared" si="9"/>
        <v>18</v>
      </c>
      <c r="B21" s="20">
        <v>43306</v>
      </c>
      <c r="C21" s="19" t="s">
        <v>11</v>
      </c>
      <c r="D21" s="19" t="s">
        <v>5</v>
      </c>
      <c r="E21" s="19" t="s">
        <v>5</v>
      </c>
      <c r="F21" s="21">
        <f t="shared" si="0"/>
        <v>405068.57999999996</v>
      </c>
      <c r="G21" s="22">
        <f t="shared" si="1"/>
        <v>0.1</v>
      </c>
      <c r="H21" s="23">
        <f t="shared" si="2"/>
        <v>30</v>
      </c>
      <c r="I21" s="18">
        <f t="shared" si="11"/>
        <v>3329.3336931505478</v>
      </c>
      <c r="J21" s="18">
        <f t="shared" si="3"/>
        <v>3329.33</v>
      </c>
      <c r="K21" s="18">
        <f t="shared" si="4"/>
        <v>3329.33</v>
      </c>
      <c r="L21" s="18">
        <f t="shared" si="5"/>
        <v>42993.57</v>
      </c>
      <c r="M21" s="18">
        <f t="shared" si="12"/>
        <v>46322.9</v>
      </c>
      <c r="N21" s="18">
        <v>0</v>
      </c>
      <c r="O21" s="18"/>
      <c r="P21" s="18">
        <f t="shared" si="13"/>
        <v>0</v>
      </c>
      <c r="Q21" s="18">
        <f t="shared" si="6"/>
        <v>0</v>
      </c>
      <c r="R21" s="18">
        <f t="shared" si="7"/>
        <v>0</v>
      </c>
      <c r="S21" s="18">
        <f t="shared" si="8"/>
        <v>362075.00999999995</v>
      </c>
      <c r="U21" s="17">
        <f t="shared" si="10"/>
        <v>3.693151E-3</v>
      </c>
    </row>
    <row r="22" spans="1:21" x14ac:dyDescent="0.25">
      <c r="A22" s="19">
        <f t="shared" si="9"/>
        <v>19</v>
      </c>
      <c r="B22" s="20">
        <v>43337</v>
      </c>
      <c r="C22" s="19" t="s">
        <v>11</v>
      </c>
      <c r="D22" s="19" t="s">
        <v>5</v>
      </c>
      <c r="E22" s="19" t="s">
        <v>5</v>
      </c>
      <c r="F22" s="21">
        <f t="shared" si="0"/>
        <v>362075.00999999995</v>
      </c>
      <c r="G22" s="22">
        <f t="shared" si="1"/>
        <v>0.1</v>
      </c>
      <c r="H22" s="23">
        <f t="shared" si="2"/>
        <v>31</v>
      </c>
      <c r="I22" s="18">
        <f t="shared" si="11"/>
        <v>3075.1613123290817</v>
      </c>
      <c r="J22" s="18">
        <f t="shared" si="3"/>
        <v>3075.16</v>
      </c>
      <c r="K22" s="18">
        <f t="shared" si="4"/>
        <v>3075.16</v>
      </c>
      <c r="L22" s="18">
        <f t="shared" si="5"/>
        <v>43247.740000000005</v>
      </c>
      <c r="M22" s="18">
        <f t="shared" si="12"/>
        <v>46322.9</v>
      </c>
      <c r="N22" s="18">
        <v>0</v>
      </c>
      <c r="O22" s="18"/>
      <c r="P22" s="18">
        <f t="shared" si="13"/>
        <v>0</v>
      </c>
      <c r="Q22" s="18">
        <f t="shared" si="6"/>
        <v>0</v>
      </c>
      <c r="R22" s="18">
        <f t="shared" si="7"/>
        <v>0</v>
      </c>
      <c r="S22" s="18">
        <f t="shared" si="8"/>
        <v>318827.26999999996</v>
      </c>
      <c r="U22" s="17">
        <f t="shared" si="10"/>
        <v>1.3123290000000001E-3</v>
      </c>
    </row>
    <row r="23" spans="1:21" x14ac:dyDescent="0.25">
      <c r="A23" s="19">
        <f t="shared" si="9"/>
        <v>20</v>
      </c>
      <c r="B23" s="20">
        <v>43368</v>
      </c>
      <c r="C23" s="19" t="s">
        <v>11</v>
      </c>
      <c r="D23" s="19" t="s">
        <v>5</v>
      </c>
      <c r="E23" s="19" t="s">
        <v>5</v>
      </c>
      <c r="F23" s="21">
        <f t="shared" si="0"/>
        <v>318827.26999999996</v>
      </c>
      <c r="G23" s="22">
        <f t="shared" si="1"/>
        <v>0.1</v>
      </c>
      <c r="H23" s="23">
        <f t="shared" si="2"/>
        <v>31</v>
      </c>
      <c r="I23" s="18">
        <f t="shared" si="11"/>
        <v>2707.8493589043424</v>
      </c>
      <c r="J23" s="18">
        <f t="shared" si="3"/>
        <v>2707.85</v>
      </c>
      <c r="K23" s="18">
        <f t="shared" si="4"/>
        <v>2707.85</v>
      </c>
      <c r="L23" s="18">
        <f t="shared" si="5"/>
        <v>43615.05</v>
      </c>
      <c r="M23" s="18">
        <f t="shared" si="12"/>
        <v>46322.9</v>
      </c>
      <c r="N23" s="18">
        <v>0</v>
      </c>
      <c r="O23" s="18"/>
      <c r="P23" s="18">
        <f t="shared" si="13"/>
        <v>0</v>
      </c>
      <c r="Q23" s="18">
        <f t="shared" si="6"/>
        <v>0</v>
      </c>
      <c r="R23" s="18">
        <f t="shared" si="7"/>
        <v>0</v>
      </c>
      <c r="S23" s="18">
        <f t="shared" si="8"/>
        <v>275212.21999999997</v>
      </c>
      <c r="U23" s="17">
        <f t="shared" si="10"/>
        <v>-6.4109599999999996E-4</v>
      </c>
    </row>
    <row r="24" spans="1:21" x14ac:dyDescent="0.25">
      <c r="A24" s="19">
        <f t="shared" si="9"/>
        <v>21</v>
      </c>
      <c r="B24" s="20">
        <v>43398</v>
      </c>
      <c r="C24" s="19" t="s">
        <v>11</v>
      </c>
      <c r="D24" s="19" t="s">
        <v>5</v>
      </c>
      <c r="E24" s="19" t="s">
        <v>5</v>
      </c>
      <c r="F24" s="21">
        <f t="shared" si="0"/>
        <v>275212.21999999997</v>
      </c>
      <c r="G24" s="22">
        <f t="shared" si="1"/>
        <v>0.1</v>
      </c>
      <c r="H24" s="23">
        <f t="shared" si="2"/>
        <v>30</v>
      </c>
      <c r="I24" s="18">
        <f t="shared" si="11"/>
        <v>2262.0176054793424</v>
      </c>
      <c r="J24" s="18">
        <f t="shared" si="3"/>
        <v>2262.02</v>
      </c>
      <c r="K24" s="18">
        <f t="shared" si="4"/>
        <v>2262.02</v>
      </c>
      <c r="L24" s="18">
        <f t="shared" si="5"/>
        <v>44060.880000000005</v>
      </c>
      <c r="M24" s="18">
        <f t="shared" si="12"/>
        <v>46322.9</v>
      </c>
      <c r="N24" s="18">
        <v>0</v>
      </c>
      <c r="O24" s="18"/>
      <c r="P24" s="18">
        <f t="shared" si="13"/>
        <v>0</v>
      </c>
      <c r="Q24" s="18">
        <f t="shared" si="6"/>
        <v>0</v>
      </c>
      <c r="R24" s="18">
        <f t="shared" si="7"/>
        <v>0</v>
      </c>
      <c r="S24" s="18">
        <f t="shared" si="8"/>
        <v>231151.33999999997</v>
      </c>
      <c r="U24" s="17">
        <f t="shared" si="10"/>
        <v>-2.3945210000000001E-3</v>
      </c>
    </row>
    <row r="25" spans="1:21" x14ac:dyDescent="0.25">
      <c r="A25" s="19">
        <f t="shared" si="9"/>
        <v>22</v>
      </c>
      <c r="B25" s="20">
        <v>43429</v>
      </c>
      <c r="C25" s="19" t="s">
        <v>11</v>
      </c>
      <c r="D25" s="19" t="s">
        <v>5</v>
      </c>
      <c r="E25" s="19" t="s">
        <v>5</v>
      </c>
      <c r="F25" s="21">
        <f t="shared" si="0"/>
        <v>231151.33999999997</v>
      </c>
      <c r="G25" s="22">
        <f t="shared" si="1"/>
        <v>0.1</v>
      </c>
      <c r="H25" s="23">
        <f t="shared" si="2"/>
        <v>31</v>
      </c>
      <c r="I25" s="18">
        <f t="shared" si="11"/>
        <v>1963.2007671228355</v>
      </c>
      <c r="J25" s="18">
        <f t="shared" si="3"/>
        <v>1963.2</v>
      </c>
      <c r="K25" s="18">
        <f t="shared" si="4"/>
        <v>1963.2</v>
      </c>
      <c r="L25" s="18">
        <f t="shared" si="5"/>
        <v>44359.700000000004</v>
      </c>
      <c r="M25" s="18">
        <f t="shared" si="12"/>
        <v>46322.9</v>
      </c>
      <c r="N25" s="18">
        <v>0</v>
      </c>
      <c r="O25" s="18"/>
      <c r="P25" s="18">
        <f t="shared" si="13"/>
        <v>0</v>
      </c>
      <c r="Q25" s="18">
        <f t="shared" si="6"/>
        <v>0</v>
      </c>
      <c r="R25" s="18">
        <f t="shared" si="7"/>
        <v>0</v>
      </c>
      <c r="S25" s="18">
        <f t="shared" si="8"/>
        <v>186791.63999999996</v>
      </c>
      <c r="U25" s="17">
        <f t="shared" si="10"/>
        <v>7.6712299999999998E-4</v>
      </c>
    </row>
    <row r="26" spans="1:21" x14ac:dyDescent="0.25">
      <c r="A26" s="19">
        <f t="shared" si="9"/>
        <v>23</v>
      </c>
      <c r="B26" s="20">
        <v>43459</v>
      </c>
      <c r="C26" s="19" t="s">
        <v>11</v>
      </c>
      <c r="D26" s="19" t="s">
        <v>5</v>
      </c>
      <c r="E26" s="19" t="s">
        <v>5</v>
      </c>
      <c r="F26" s="21">
        <f t="shared" si="0"/>
        <v>186791.63999999996</v>
      </c>
      <c r="G26" s="22">
        <f t="shared" si="1"/>
        <v>0.1</v>
      </c>
      <c r="H26" s="23">
        <f t="shared" si="2"/>
        <v>30</v>
      </c>
      <c r="I26" s="18">
        <f t="shared" si="11"/>
        <v>1535.2745205476574</v>
      </c>
      <c r="J26" s="18">
        <f t="shared" si="3"/>
        <v>1535.27</v>
      </c>
      <c r="K26" s="18">
        <f t="shared" si="4"/>
        <v>1535.27</v>
      </c>
      <c r="L26" s="18">
        <f t="shared" si="5"/>
        <v>44787.630000000005</v>
      </c>
      <c r="M26" s="18">
        <f t="shared" si="12"/>
        <v>46322.9</v>
      </c>
      <c r="N26" s="18">
        <v>0</v>
      </c>
      <c r="O26" s="18"/>
      <c r="P26" s="18">
        <f t="shared" si="13"/>
        <v>0</v>
      </c>
      <c r="Q26" s="18">
        <f t="shared" si="6"/>
        <v>0</v>
      </c>
      <c r="R26" s="18">
        <f t="shared" si="7"/>
        <v>0</v>
      </c>
      <c r="S26" s="18">
        <f t="shared" si="8"/>
        <v>142004.00999999995</v>
      </c>
      <c r="U26" s="17">
        <f t="shared" si="10"/>
        <v>4.5205480000000001E-3</v>
      </c>
    </row>
    <row r="27" spans="1:21" x14ac:dyDescent="0.25">
      <c r="A27" s="19">
        <f t="shared" si="9"/>
        <v>24</v>
      </c>
      <c r="B27" s="20">
        <v>43490</v>
      </c>
      <c r="C27" s="19" t="s">
        <v>11</v>
      </c>
      <c r="D27" s="19" t="s">
        <v>5</v>
      </c>
      <c r="E27" s="19" t="s">
        <v>5</v>
      </c>
      <c r="F27" s="21">
        <f t="shared" si="0"/>
        <v>142004.00999999995</v>
      </c>
      <c r="G27" s="22">
        <f t="shared" si="1"/>
        <v>0.1</v>
      </c>
      <c r="H27" s="23">
        <f t="shared" si="2"/>
        <v>31</v>
      </c>
      <c r="I27" s="18">
        <f t="shared" si="11"/>
        <v>1206.0659753425202</v>
      </c>
      <c r="J27" s="18">
        <f t="shared" si="3"/>
        <v>1206.07</v>
      </c>
      <c r="K27" s="18">
        <f t="shared" si="4"/>
        <v>1206.07</v>
      </c>
      <c r="L27" s="18">
        <f t="shared" si="5"/>
        <v>45116.83</v>
      </c>
      <c r="M27" s="18">
        <f t="shared" si="12"/>
        <v>46322.9</v>
      </c>
      <c r="N27" s="18">
        <v>0</v>
      </c>
      <c r="O27" s="18"/>
      <c r="P27" s="18">
        <f t="shared" si="13"/>
        <v>0</v>
      </c>
      <c r="Q27" s="18">
        <f t="shared" si="6"/>
        <v>0</v>
      </c>
      <c r="R27" s="18">
        <f t="shared" si="7"/>
        <v>0</v>
      </c>
      <c r="S27" s="18">
        <f t="shared" si="8"/>
        <v>96887.179999999949</v>
      </c>
      <c r="U27" s="17">
        <f t="shared" si="10"/>
        <v>-4.0246570000000001E-3</v>
      </c>
    </row>
    <row r="28" spans="1:21" x14ac:dyDescent="0.25">
      <c r="A28" s="19">
        <f t="shared" si="9"/>
        <v>25</v>
      </c>
      <c r="B28" s="20">
        <v>43521</v>
      </c>
      <c r="C28" s="19" t="s">
        <v>11</v>
      </c>
      <c r="D28" s="19" t="s">
        <v>5</v>
      </c>
      <c r="E28" s="19" t="s">
        <v>5</v>
      </c>
      <c r="F28" s="21">
        <f t="shared" si="0"/>
        <v>96887.179999999949</v>
      </c>
      <c r="G28" s="22">
        <f t="shared" si="1"/>
        <v>0.1</v>
      </c>
      <c r="H28" s="23">
        <f t="shared" si="2"/>
        <v>31</v>
      </c>
      <c r="I28" s="18">
        <f t="shared" si="11"/>
        <v>822.87339452108188</v>
      </c>
      <c r="J28" s="18">
        <f t="shared" si="3"/>
        <v>822.87</v>
      </c>
      <c r="K28" s="18">
        <f t="shared" si="4"/>
        <v>822.87</v>
      </c>
      <c r="L28" s="18">
        <f t="shared" si="5"/>
        <v>45500.03</v>
      </c>
      <c r="M28" s="18">
        <f t="shared" si="12"/>
        <v>46322.9</v>
      </c>
      <c r="N28" s="18">
        <v>0</v>
      </c>
      <c r="O28" s="18"/>
      <c r="P28" s="18">
        <f t="shared" si="13"/>
        <v>0</v>
      </c>
      <c r="Q28" s="18">
        <f t="shared" si="6"/>
        <v>0</v>
      </c>
      <c r="R28" s="18">
        <f t="shared" si="7"/>
        <v>0</v>
      </c>
      <c r="S28" s="18">
        <f t="shared" si="8"/>
        <v>51387.149999999951</v>
      </c>
      <c r="U28" s="17"/>
    </row>
    <row r="29" spans="1:21" x14ac:dyDescent="0.25">
      <c r="A29" s="19">
        <f t="shared" si="9"/>
        <v>26</v>
      </c>
      <c r="B29" s="20">
        <v>43549</v>
      </c>
      <c r="C29" s="19" t="s">
        <v>11</v>
      </c>
      <c r="D29" s="19" t="s">
        <v>5</v>
      </c>
      <c r="E29" s="19" t="s">
        <v>5</v>
      </c>
      <c r="F29" s="21">
        <f t="shared" si="0"/>
        <v>51387.149999999951</v>
      </c>
      <c r="G29" s="22">
        <f t="shared" si="1"/>
        <v>0.1</v>
      </c>
      <c r="H29" s="23">
        <f t="shared" si="2"/>
        <v>28</v>
      </c>
      <c r="I29" s="18">
        <f t="shared" si="11"/>
        <v>394.20279452054757</v>
      </c>
      <c r="J29" s="18">
        <f t="shared" si="3"/>
        <v>394.2</v>
      </c>
      <c r="K29" s="18">
        <f t="shared" si="4"/>
        <v>394.2</v>
      </c>
      <c r="L29" s="18">
        <f t="shared" si="5"/>
        <v>45928.700000000004</v>
      </c>
      <c r="M29" s="18">
        <f t="shared" si="12"/>
        <v>46322.9</v>
      </c>
      <c r="N29" s="18">
        <v>0</v>
      </c>
      <c r="O29" s="18"/>
      <c r="P29" s="18">
        <f t="shared" si="13"/>
        <v>0</v>
      </c>
      <c r="Q29" s="18">
        <f t="shared" si="6"/>
        <v>0</v>
      </c>
      <c r="R29" s="18">
        <f t="shared" si="7"/>
        <v>0</v>
      </c>
      <c r="S29" s="18">
        <f t="shared" si="8"/>
        <v>5458.4499999999462</v>
      </c>
      <c r="U29" s="17"/>
    </row>
    <row r="30" spans="1:21" x14ac:dyDescent="0.25">
      <c r="A30" s="19">
        <f t="shared" si="9"/>
        <v>27</v>
      </c>
      <c r="B30" s="20">
        <v>43580</v>
      </c>
      <c r="C30" s="19" t="s">
        <v>11</v>
      </c>
      <c r="D30" s="19" t="s">
        <v>5</v>
      </c>
      <c r="E30" s="19" t="s">
        <v>5</v>
      </c>
      <c r="F30" s="21">
        <f t="shared" si="0"/>
        <v>5458.4499999999462</v>
      </c>
      <c r="G30" s="22">
        <f t="shared" si="1"/>
        <v>0.1</v>
      </c>
      <c r="H30" s="23">
        <f t="shared" si="2"/>
        <v>31</v>
      </c>
      <c r="I30" s="18">
        <f t="shared" si="11"/>
        <v>46.359438356163935</v>
      </c>
      <c r="J30" s="18">
        <f t="shared" si="3"/>
        <v>46.36</v>
      </c>
      <c r="K30" s="18">
        <f>J30+Q29</f>
        <v>46.36</v>
      </c>
      <c r="L30" s="18">
        <f>S29</f>
        <v>5458.4499999999462</v>
      </c>
      <c r="M30" s="18">
        <f>L30+K30</f>
        <v>5504.8099999999458</v>
      </c>
      <c r="N30" s="18">
        <v>0</v>
      </c>
      <c r="O30" s="18"/>
      <c r="P30" s="18">
        <f t="shared" si="13"/>
        <v>0</v>
      </c>
      <c r="Q30" s="18">
        <f t="shared" si="6"/>
        <v>0</v>
      </c>
      <c r="R30" s="18">
        <f t="shared" si="7"/>
        <v>0</v>
      </c>
      <c r="S30" s="18">
        <f t="shared" si="8"/>
        <v>0</v>
      </c>
      <c r="U30" s="17"/>
    </row>
    <row r="31" spans="1:21" x14ac:dyDescent="0.25">
      <c r="A31" s="14"/>
      <c r="B31" s="14"/>
      <c r="C31" s="14"/>
      <c r="D31" s="14"/>
      <c r="E31" s="14"/>
      <c r="F31" s="14"/>
      <c r="G31" s="14"/>
      <c r="H31" s="14"/>
      <c r="I31" s="15">
        <f>SUM(I3:I27)</f>
        <v>127571.69439999247</v>
      </c>
      <c r="J31" s="15"/>
      <c r="K31" s="15">
        <f>SUM(K3:K27)</f>
        <v>120159.14000000001</v>
      </c>
      <c r="L31" s="15">
        <f>SUM(L3:L27)</f>
        <v>910525.37999999989</v>
      </c>
      <c r="M31" s="15">
        <f>SUM(M3:M27)</f>
        <v>1030684.5200000004</v>
      </c>
      <c r="N31" s="14"/>
      <c r="O31" s="14"/>
      <c r="P31" s="15">
        <f>SUM(P3:P27)</f>
        <v>0</v>
      </c>
      <c r="Q31" s="14"/>
      <c r="R31" s="14"/>
      <c r="S31" s="14"/>
    </row>
    <row r="34" spans="13:13" x14ac:dyDescent="0.25">
      <c r="M34" s="5"/>
    </row>
  </sheetData>
  <dataValidations count="2">
    <dataValidation type="list" allowBlank="1" showInputMessage="1" showErrorMessage="1" sqref="G1">
      <formula1>"PD,AD"</formula1>
    </dataValidation>
    <dataValidation type="list" allowBlank="1" showInputMessage="1" showErrorMessage="1" sqref="R1">
      <formula1>"DD, PS, FI, ET, NI"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pane ySplit="2" topLeftCell="A3" activePane="bottomLeft" state="frozen"/>
      <selection pane="bottomLeft" activeCell="Q9" sqref="Q9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10.140625" style="1" customWidth="1"/>
    <col min="4" max="4" width="4.42578125" style="1" bestFit="1" customWidth="1"/>
    <col min="5" max="5" width="13.7109375" style="1" bestFit="1" customWidth="1"/>
    <col min="6" max="6" width="7.140625" style="1" bestFit="1" customWidth="1"/>
    <col min="7" max="7" width="5.140625" style="1" bestFit="1" customWidth="1"/>
    <col min="8" max="8" width="18" style="1" bestFit="1" customWidth="1"/>
    <col min="9" max="9" width="16.140625" style="1" bestFit="1" customWidth="1"/>
    <col min="10" max="10" width="13.28515625" style="1" bestFit="1" customWidth="1"/>
    <col min="11" max="11" width="13.42578125" style="1" bestFit="1" customWidth="1"/>
    <col min="12" max="12" width="13.28515625" style="1" bestFit="1" customWidth="1"/>
    <col min="13" max="13" width="13.5703125" style="1" bestFit="1" customWidth="1"/>
    <col min="14" max="14" width="11.5703125" style="1" bestFit="1" customWidth="1"/>
    <col min="15" max="15" width="11" style="1" customWidth="1"/>
    <col min="16" max="16" width="11.140625" style="1" bestFit="1" customWidth="1"/>
    <col min="17" max="17" width="12.5703125" style="1" bestFit="1" customWidth="1"/>
    <col min="18" max="18" width="2.85546875" style="1" customWidth="1"/>
    <col min="19" max="19" width="10.7109375" style="1" bestFit="1" customWidth="1"/>
    <col min="20" max="20" width="9.140625" style="1"/>
    <col min="21" max="21" width="12.28515625" style="1" bestFit="1" customWidth="1"/>
    <col min="22" max="16384" width="9.140625" style="1"/>
  </cols>
  <sheetData>
    <row r="1" spans="1:21" x14ac:dyDescent="0.25">
      <c r="E1" s="1" t="s">
        <v>19</v>
      </c>
      <c r="F1" s="16" t="s">
        <v>24</v>
      </c>
      <c r="H1" s="1" t="s">
        <v>17</v>
      </c>
      <c r="K1" s="18"/>
      <c r="L1" s="3">
        <v>40740.74</v>
      </c>
      <c r="M1" s="5">
        <f>IF(C33="P",L1-K33,IF(C33="E",L1-L33,0))</f>
        <v>0</v>
      </c>
      <c r="O1" s="3" t="s">
        <v>20</v>
      </c>
      <c r="P1" s="3">
        <v>10000</v>
      </c>
      <c r="Q1" s="16" t="s">
        <v>21</v>
      </c>
    </row>
    <row r="2" spans="1:21" s="2" customFormat="1" x14ac:dyDescent="0.25">
      <c r="A2" s="6" t="s">
        <v>3</v>
      </c>
      <c r="B2" s="7" t="s">
        <v>0</v>
      </c>
      <c r="C2" s="7" t="s">
        <v>27</v>
      </c>
      <c r="D2" s="7" t="s">
        <v>7</v>
      </c>
      <c r="E2" s="7" t="s">
        <v>13</v>
      </c>
      <c r="F2" s="7" t="s">
        <v>2</v>
      </c>
      <c r="G2" s="7" t="s">
        <v>1</v>
      </c>
      <c r="H2" s="7" t="s">
        <v>14</v>
      </c>
      <c r="I2" s="7" t="s">
        <v>25</v>
      </c>
      <c r="J2" s="7" t="s">
        <v>15</v>
      </c>
      <c r="K2" s="7" t="s">
        <v>10</v>
      </c>
      <c r="L2" s="7" t="s">
        <v>9</v>
      </c>
      <c r="M2" s="7" t="s">
        <v>8</v>
      </c>
      <c r="N2" s="7" t="s">
        <v>18</v>
      </c>
      <c r="O2" s="7" t="s">
        <v>22</v>
      </c>
      <c r="P2" s="7" t="s">
        <v>16</v>
      </c>
      <c r="Q2" s="7" t="s">
        <v>4</v>
      </c>
      <c r="S2" s="2" t="s">
        <v>26</v>
      </c>
    </row>
    <row r="3" spans="1:21" x14ac:dyDescent="0.25">
      <c r="A3" s="8">
        <v>0</v>
      </c>
      <c r="B3" s="9">
        <v>42745</v>
      </c>
      <c r="C3" s="9" t="s">
        <v>28</v>
      </c>
      <c r="D3" s="8" t="s">
        <v>11</v>
      </c>
      <c r="E3" s="10">
        <v>0</v>
      </c>
      <c r="F3" s="11">
        <v>0.1</v>
      </c>
      <c r="G3" s="12">
        <v>0</v>
      </c>
      <c r="H3" s="13">
        <v>0</v>
      </c>
      <c r="I3" s="13"/>
      <c r="J3" s="13">
        <v>0</v>
      </c>
      <c r="K3" s="13">
        <v>0</v>
      </c>
      <c r="L3" s="13">
        <f>IF(D3&lt;&gt;"Y",0,IF(A3=24,(E3+J3),#REF!))</f>
        <v>0</v>
      </c>
      <c r="M3" s="13">
        <v>1100000</v>
      </c>
      <c r="N3" s="13">
        <v>100000</v>
      </c>
      <c r="O3" s="13">
        <v>0</v>
      </c>
      <c r="P3" s="13">
        <v>0</v>
      </c>
      <c r="Q3" s="13">
        <f>IF(Q1="PS",M3-N3+P1,M3-N3)</f>
        <v>1000000</v>
      </c>
    </row>
    <row r="4" spans="1:21" x14ac:dyDescent="0.25">
      <c r="A4" s="8"/>
      <c r="B4" s="20">
        <v>42776</v>
      </c>
      <c r="C4" s="9" t="str">
        <f>C3</f>
        <v>P</v>
      </c>
      <c r="D4" s="19" t="s">
        <v>11</v>
      </c>
      <c r="E4" s="21">
        <f>Q3</f>
        <v>1000000</v>
      </c>
      <c r="F4" s="22">
        <f t="shared" ref="F4:F36" si="0">F3</f>
        <v>0.1</v>
      </c>
      <c r="G4" s="23">
        <f t="shared" ref="G4:G36" si="1">IF($F$1="PD",(360*(YEAR(B4)-YEAR(B3)))+(30*(MONTH(B4)-MONTH(B3)))+(DAY(B4)-DAY(B3)),B4-B3)</f>
        <v>31</v>
      </c>
      <c r="H4" s="18">
        <f t="shared" ref="H4:H36" si="2">(E4*F3*G4/365)+S3</f>
        <v>8493.1506849315065</v>
      </c>
      <c r="I4" s="18">
        <f t="shared" ref="I4:I36" si="3">ROUND(H4,2)</f>
        <v>8493.15</v>
      </c>
      <c r="J4" s="18">
        <f>IF(D4="N",0,IF(C4="E",IF(L4&gt;=(P3+I4),(P3+I4),L4),P3+I4))</f>
        <v>0</v>
      </c>
      <c r="K4" s="18">
        <f t="shared" ref="K4:K35" si="4">IF(D4="N",0,IF(C4="I",0,IF(C4="P",$L$1,L4-J4)))</f>
        <v>0</v>
      </c>
      <c r="L4" s="18">
        <f>IF(D4="N",0,IF(C4="I",J4,IF(C4="P",(J4+K4),$L$1)))</f>
        <v>0</v>
      </c>
      <c r="M4" s="18">
        <v>100000</v>
      </c>
      <c r="N4" s="18"/>
      <c r="O4" s="18">
        <f>IF(OR($Q$1="NI",$Q$1="ET"),#REF!,0)</f>
        <v>0</v>
      </c>
      <c r="P4" s="18">
        <f>P3+I4-J4</f>
        <v>8493.15</v>
      </c>
      <c r="Q4" s="18">
        <f>Q3-K4+M4-N4</f>
        <v>1100000</v>
      </c>
    </row>
    <row r="5" spans="1:21" x14ac:dyDescent="0.25">
      <c r="A5" s="19">
        <v>1</v>
      </c>
      <c r="B5" s="20">
        <v>42791</v>
      </c>
      <c r="C5" s="9" t="str">
        <f t="shared" ref="C5:C33" si="5">C4</f>
        <v>P</v>
      </c>
      <c r="D5" s="19" t="s">
        <v>5</v>
      </c>
      <c r="E5" s="21">
        <f>Q4</f>
        <v>1100000</v>
      </c>
      <c r="F5" s="22">
        <f t="shared" si="0"/>
        <v>0.1</v>
      </c>
      <c r="G5" s="23">
        <f t="shared" si="1"/>
        <v>15</v>
      </c>
      <c r="H5" s="18">
        <f t="shared" si="2"/>
        <v>4520.5479452054797</v>
      </c>
      <c r="I5" s="18">
        <f t="shared" si="3"/>
        <v>4520.55</v>
      </c>
      <c r="J5" s="18">
        <f t="shared" ref="J5:J35" si="6">IF(D5="N",0,IF(C5="E",IF(L5&gt;=(P4+I5),(P4+I5),L5),P4+I5))</f>
        <v>13013.7</v>
      </c>
      <c r="K5" s="18">
        <f t="shared" si="4"/>
        <v>40740.74</v>
      </c>
      <c r="L5" s="18">
        <f t="shared" ref="L5:L33" si="7">IF(D5="N",0,IF(C5="I",J5,IF(C5="P",(J5+K5),$L$1)))</f>
        <v>53754.44</v>
      </c>
      <c r="M5" s="18">
        <v>0</v>
      </c>
      <c r="N5" s="18"/>
      <c r="O5" s="18">
        <f>IF(OR($Q$1="NI",$Q$1="ET"),#REF!,0)</f>
        <v>0</v>
      </c>
      <c r="P5" s="18">
        <f>P4+I5-J5</f>
        <v>0</v>
      </c>
      <c r="Q5" s="18">
        <f t="shared" ref="Q5:Q36" si="8">Q4-K5+M5-N5</f>
        <v>1059259.26</v>
      </c>
      <c r="S5" s="17">
        <f t="shared" ref="S5:S36" si="9">ROUND(H5-I5,9)</f>
        <v>-2.0547949999999999E-3</v>
      </c>
    </row>
    <row r="6" spans="1:21" x14ac:dyDescent="0.25">
      <c r="A6" s="19"/>
      <c r="B6" s="20">
        <v>42804</v>
      </c>
      <c r="C6" s="9" t="s">
        <v>28</v>
      </c>
      <c r="D6" s="19" t="s">
        <v>11</v>
      </c>
      <c r="E6" s="21">
        <f t="shared" ref="E6:E36" si="10">Q5</f>
        <v>1059259.26</v>
      </c>
      <c r="F6" s="22">
        <f t="shared" si="0"/>
        <v>0.1</v>
      </c>
      <c r="G6" s="23">
        <f t="shared" si="1"/>
        <v>13</v>
      </c>
      <c r="H6" s="18">
        <f t="shared" si="2"/>
        <v>3772.7021589036308</v>
      </c>
      <c r="I6" s="18">
        <f t="shared" si="3"/>
        <v>3772.7</v>
      </c>
      <c r="J6" s="18">
        <f t="shared" si="6"/>
        <v>0</v>
      </c>
      <c r="K6" s="18">
        <f t="shared" si="4"/>
        <v>0</v>
      </c>
      <c r="L6" s="18">
        <f t="shared" si="7"/>
        <v>0</v>
      </c>
      <c r="M6" s="18">
        <v>100000</v>
      </c>
      <c r="N6" s="18"/>
      <c r="O6" s="18">
        <f>IF(OR($Q$1="NI",$Q$1="ET"),#REF!,0)</f>
        <v>0</v>
      </c>
      <c r="P6" s="18">
        <f t="shared" ref="P6:P36" si="11">P5+I6-J6</f>
        <v>3772.7</v>
      </c>
      <c r="Q6" s="18">
        <f t="shared" si="8"/>
        <v>1159259.26</v>
      </c>
      <c r="S6" s="17"/>
    </row>
    <row r="7" spans="1:21" x14ac:dyDescent="0.25">
      <c r="A7" s="19">
        <f>A5+1</f>
        <v>2</v>
      </c>
      <c r="B7" s="20">
        <v>42819</v>
      </c>
      <c r="C7" s="9" t="str">
        <f>C5</f>
        <v>P</v>
      </c>
      <c r="D7" s="19" t="s">
        <v>5</v>
      </c>
      <c r="E7" s="21">
        <f t="shared" si="10"/>
        <v>1159259.26</v>
      </c>
      <c r="F7" s="22">
        <f t="shared" si="0"/>
        <v>0.1</v>
      </c>
      <c r="G7" s="23">
        <f t="shared" si="1"/>
        <v>15</v>
      </c>
      <c r="H7" s="18">
        <f t="shared" si="2"/>
        <v>4764.0791506849318</v>
      </c>
      <c r="I7" s="18">
        <f t="shared" si="3"/>
        <v>4764.08</v>
      </c>
      <c r="J7" s="18">
        <f t="shared" si="6"/>
        <v>8536.7799999999988</v>
      </c>
      <c r="K7" s="18">
        <f t="shared" si="4"/>
        <v>40740.74</v>
      </c>
      <c r="L7" s="18">
        <f t="shared" si="7"/>
        <v>49277.52</v>
      </c>
      <c r="M7" s="18">
        <v>0</v>
      </c>
      <c r="N7" s="18"/>
      <c r="O7" s="18">
        <f>IF(OR($Q$1="NI",$Q$1="ET"),#REF!,0)</f>
        <v>0</v>
      </c>
      <c r="P7" s="18">
        <f t="shared" si="11"/>
        <v>0</v>
      </c>
      <c r="Q7" s="18">
        <f t="shared" si="8"/>
        <v>1118518.52</v>
      </c>
      <c r="S7" s="17">
        <f t="shared" si="9"/>
        <v>-8.4931500000000001E-4</v>
      </c>
    </row>
    <row r="8" spans="1:21" x14ac:dyDescent="0.25">
      <c r="A8" s="24"/>
      <c r="B8" s="25">
        <v>42835</v>
      </c>
      <c r="C8" s="25" t="s">
        <v>28</v>
      </c>
      <c r="D8" s="24" t="s">
        <v>11</v>
      </c>
      <c r="E8" s="26">
        <f t="shared" ref="E8:E9" si="12">Q7</f>
        <v>1118518.52</v>
      </c>
      <c r="F8" s="27">
        <f t="shared" si="0"/>
        <v>0.1</v>
      </c>
      <c r="G8" s="28">
        <f t="shared" ref="G8:G9" si="13">IF($F$1="PD",(360*(YEAR(B8)-YEAR(B7)))+(30*(MONTH(B8)-MONTH(B7)))+(DAY(B8)-DAY(B7)),B8-B7)</f>
        <v>16</v>
      </c>
      <c r="H8" s="29">
        <f t="shared" ref="H8:H9" si="14">(E8*F7*G8/365)+S7</f>
        <v>4903.094032876782</v>
      </c>
      <c r="I8" s="29">
        <f t="shared" ref="I8:I9" si="15">ROUND(H8,2)</f>
        <v>4903.09</v>
      </c>
      <c r="J8" s="29">
        <f t="shared" ref="J8:J9" si="16">IF(D8="N",0,IF(C8="E",IF(L8&gt;=(P7+I8),(P7+I8),L8),P7+I8))</f>
        <v>0</v>
      </c>
      <c r="K8" s="29">
        <f t="shared" ref="K8:K9" si="17">IF(D8="N",0,IF(C8="I",0,IF(C8="P",$L$1,L8-J8)))</f>
        <v>0</v>
      </c>
      <c r="L8" s="29">
        <f t="shared" ref="L8:L9" si="18">IF(D8="N",0,IF(C8="I",J8,IF(C8="P",(J8+K8),$L$1)))</f>
        <v>0</v>
      </c>
      <c r="M8" s="29">
        <v>100000</v>
      </c>
      <c r="N8" s="29"/>
      <c r="O8" s="29">
        <f>IF(OR($Q$1="NI",$Q$1="ET"),#REF!,0)</f>
        <v>0</v>
      </c>
      <c r="P8" s="29">
        <f t="shared" ref="P8:P9" si="19">P7+I8-J8</f>
        <v>4903.09</v>
      </c>
      <c r="Q8" s="29">
        <f t="shared" ref="Q8:Q9" si="20">Q7-K8+M8-N8</f>
        <v>1218518.52</v>
      </c>
      <c r="S8" s="17"/>
    </row>
    <row r="9" spans="1:21" x14ac:dyDescent="0.25">
      <c r="A9" s="19">
        <f>A7+1</f>
        <v>3</v>
      </c>
      <c r="B9" s="20">
        <v>42850</v>
      </c>
      <c r="C9" s="9" t="str">
        <f>C7</f>
        <v>P</v>
      </c>
      <c r="D9" s="19" t="s">
        <v>5</v>
      </c>
      <c r="E9" s="21">
        <f t="shared" si="12"/>
        <v>1218518.52</v>
      </c>
      <c r="F9" s="22">
        <f t="shared" si="0"/>
        <v>0.1</v>
      </c>
      <c r="G9" s="23">
        <f t="shared" si="13"/>
        <v>15</v>
      </c>
      <c r="H9" s="18">
        <f t="shared" si="14"/>
        <v>5007.610356164384</v>
      </c>
      <c r="I9" s="18">
        <f t="shared" si="15"/>
        <v>5007.6099999999997</v>
      </c>
      <c r="J9" s="18">
        <f t="shared" si="16"/>
        <v>9910.7000000000007</v>
      </c>
      <c r="K9" s="18">
        <f t="shared" si="17"/>
        <v>40740.74</v>
      </c>
      <c r="L9" s="18">
        <f t="shared" si="18"/>
        <v>50651.44</v>
      </c>
      <c r="M9" s="18">
        <v>0</v>
      </c>
      <c r="N9" s="18"/>
      <c r="O9" s="18">
        <f>IF(OR($Q$1="NI",$Q$1="ET"),#REF!,0)</f>
        <v>0</v>
      </c>
      <c r="P9" s="18">
        <f t="shared" si="19"/>
        <v>0</v>
      </c>
      <c r="Q9" s="18">
        <f t="shared" si="20"/>
        <v>1177777.78</v>
      </c>
      <c r="S9" s="17">
        <f t="shared" si="9"/>
        <v>3.5616400000000001E-4</v>
      </c>
    </row>
    <row r="10" spans="1:21" x14ac:dyDescent="0.25">
      <c r="A10" s="19">
        <f t="shared" ref="A10:A36" si="21">A9+1</f>
        <v>4</v>
      </c>
      <c r="B10" s="20">
        <v>42880</v>
      </c>
      <c r="C10" s="9" t="str">
        <f t="shared" si="5"/>
        <v>P</v>
      </c>
      <c r="D10" s="19" t="s">
        <v>5</v>
      </c>
      <c r="E10" s="21">
        <f t="shared" si="10"/>
        <v>1177777.78</v>
      </c>
      <c r="F10" s="22">
        <f t="shared" si="0"/>
        <v>0.1</v>
      </c>
      <c r="G10" s="23">
        <f t="shared" si="1"/>
        <v>30</v>
      </c>
      <c r="H10" s="18">
        <f t="shared" si="2"/>
        <v>9680.3656712324937</v>
      </c>
      <c r="I10" s="18">
        <f t="shared" si="3"/>
        <v>9680.3700000000008</v>
      </c>
      <c r="J10" s="18">
        <f t="shared" si="6"/>
        <v>9680.3700000000008</v>
      </c>
      <c r="K10" s="18">
        <f t="shared" si="4"/>
        <v>40740.74</v>
      </c>
      <c r="L10" s="18">
        <f t="shared" si="7"/>
        <v>50421.11</v>
      </c>
      <c r="M10" s="18">
        <v>0</v>
      </c>
      <c r="N10" s="18"/>
      <c r="O10" s="18">
        <f>IF(OR($Q$1="NI",$Q$1="ET"),#REF!,0)</f>
        <v>0</v>
      </c>
      <c r="P10" s="18">
        <f t="shared" si="11"/>
        <v>0</v>
      </c>
      <c r="Q10" s="18">
        <f t="shared" si="8"/>
        <v>1137037.04</v>
      </c>
      <c r="S10" s="17">
        <f t="shared" si="9"/>
        <v>-4.3287680000000002E-3</v>
      </c>
    </row>
    <row r="11" spans="1:21" x14ac:dyDescent="0.25">
      <c r="A11" s="19">
        <f t="shared" si="21"/>
        <v>5</v>
      </c>
      <c r="B11" s="20">
        <v>42911</v>
      </c>
      <c r="C11" s="9" t="str">
        <f t="shared" si="5"/>
        <v>P</v>
      </c>
      <c r="D11" s="19" t="s">
        <v>5</v>
      </c>
      <c r="E11" s="21">
        <f t="shared" si="10"/>
        <v>1137037.04</v>
      </c>
      <c r="F11" s="22">
        <f t="shared" si="0"/>
        <v>0.1</v>
      </c>
      <c r="G11" s="23">
        <f t="shared" si="1"/>
        <v>31</v>
      </c>
      <c r="H11" s="18">
        <f t="shared" si="2"/>
        <v>9657.0225863004944</v>
      </c>
      <c r="I11" s="18">
        <f t="shared" si="3"/>
        <v>9657.02</v>
      </c>
      <c r="J11" s="18">
        <f t="shared" si="6"/>
        <v>9657.02</v>
      </c>
      <c r="K11" s="18">
        <f t="shared" si="4"/>
        <v>40740.74</v>
      </c>
      <c r="L11" s="18">
        <f t="shared" si="7"/>
        <v>50397.759999999995</v>
      </c>
      <c r="M11" s="18">
        <v>0</v>
      </c>
      <c r="N11" s="18"/>
      <c r="O11" s="18">
        <f>IF(OR($Q$1="NI",$Q$1="ET"),#REF!,0)</f>
        <v>0</v>
      </c>
      <c r="P11" s="18">
        <f t="shared" si="11"/>
        <v>0</v>
      </c>
      <c r="Q11" s="18">
        <f t="shared" si="8"/>
        <v>1096296.3</v>
      </c>
      <c r="S11" s="17">
        <f t="shared" si="9"/>
        <v>2.5863000000000001E-3</v>
      </c>
    </row>
    <row r="12" spans="1:21" x14ac:dyDescent="0.25">
      <c r="A12" s="19">
        <f t="shared" si="21"/>
        <v>6</v>
      </c>
      <c r="B12" s="20">
        <v>42941</v>
      </c>
      <c r="C12" s="9" t="str">
        <f t="shared" si="5"/>
        <v>P</v>
      </c>
      <c r="D12" s="19" t="s">
        <v>5</v>
      </c>
      <c r="E12" s="21">
        <f t="shared" si="10"/>
        <v>1096296.3</v>
      </c>
      <c r="F12" s="22">
        <f t="shared" si="0"/>
        <v>0.1</v>
      </c>
      <c r="G12" s="23">
        <f t="shared" si="1"/>
        <v>30</v>
      </c>
      <c r="H12" s="18">
        <f t="shared" si="2"/>
        <v>9010.6571068479461</v>
      </c>
      <c r="I12" s="18">
        <f t="shared" si="3"/>
        <v>9010.66</v>
      </c>
      <c r="J12" s="18">
        <f t="shared" si="6"/>
        <v>9010.66</v>
      </c>
      <c r="K12" s="18">
        <f t="shared" si="4"/>
        <v>40740.74</v>
      </c>
      <c r="L12" s="18">
        <f t="shared" si="7"/>
        <v>49751.399999999994</v>
      </c>
      <c r="M12" s="18">
        <v>0</v>
      </c>
      <c r="N12" s="18"/>
      <c r="O12" s="18">
        <f>IF($Q$1="ET",#REF!,0)</f>
        <v>0</v>
      </c>
      <c r="P12" s="18">
        <f t="shared" si="11"/>
        <v>0</v>
      </c>
      <c r="Q12" s="18">
        <f t="shared" si="8"/>
        <v>1055555.56</v>
      </c>
      <c r="S12" s="17">
        <f t="shared" si="9"/>
        <v>-2.893152E-3</v>
      </c>
    </row>
    <row r="13" spans="1:21" x14ac:dyDescent="0.25">
      <c r="A13" s="19">
        <f t="shared" si="21"/>
        <v>7</v>
      </c>
      <c r="B13" s="20">
        <v>42972</v>
      </c>
      <c r="C13" s="9" t="str">
        <f t="shared" si="5"/>
        <v>P</v>
      </c>
      <c r="D13" s="19" t="s">
        <v>5</v>
      </c>
      <c r="E13" s="21">
        <f t="shared" si="10"/>
        <v>1055555.56</v>
      </c>
      <c r="F13" s="22">
        <f t="shared" si="0"/>
        <v>0.1</v>
      </c>
      <c r="G13" s="23">
        <f t="shared" si="1"/>
        <v>31</v>
      </c>
      <c r="H13" s="18">
        <f t="shared" si="2"/>
        <v>8964.9895342452619</v>
      </c>
      <c r="I13" s="18">
        <f t="shared" si="3"/>
        <v>8964.99</v>
      </c>
      <c r="J13" s="18">
        <f t="shared" si="6"/>
        <v>8964.99</v>
      </c>
      <c r="K13" s="18">
        <f t="shared" si="4"/>
        <v>40740.74</v>
      </c>
      <c r="L13" s="18">
        <f t="shared" si="7"/>
        <v>49705.729999999996</v>
      </c>
      <c r="M13" s="18">
        <v>0</v>
      </c>
      <c r="N13" s="18"/>
      <c r="O13" s="18">
        <f>IF($Q$1="ET",#REF!,0)</f>
        <v>0</v>
      </c>
      <c r="P13" s="18">
        <f t="shared" si="11"/>
        <v>0</v>
      </c>
      <c r="Q13" s="18">
        <f t="shared" si="8"/>
        <v>1014814.8200000001</v>
      </c>
      <c r="S13" s="17">
        <f t="shared" si="9"/>
        <v>-4.6575499999999999E-4</v>
      </c>
      <c r="U13" s="4"/>
    </row>
    <row r="14" spans="1:21" x14ac:dyDescent="0.25">
      <c r="A14" s="19">
        <f t="shared" si="21"/>
        <v>8</v>
      </c>
      <c r="B14" s="20">
        <v>43003</v>
      </c>
      <c r="C14" s="9" t="str">
        <f t="shared" si="5"/>
        <v>P</v>
      </c>
      <c r="D14" s="19" t="s">
        <v>5</v>
      </c>
      <c r="E14" s="21">
        <f t="shared" si="10"/>
        <v>1014814.8200000001</v>
      </c>
      <c r="F14" s="22">
        <f t="shared" si="0"/>
        <v>0.1</v>
      </c>
      <c r="G14" s="23">
        <f t="shared" si="1"/>
        <v>31</v>
      </c>
      <c r="H14" s="18">
        <f t="shared" si="2"/>
        <v>8618.9747178066464</v>
      </c>
      <c r="I14" s="18">
        <f t="shared" si="3"/>
        <v>8618.9699999999993</v>
      </c>
      <c r="J14" s="18">
        <f t="shared" si="6"/>
        <v>8618.9699999999993</v>
      </c>
      <c r="K14" s="18">
        <f t="shared" si="4"/>
        <v>40740.74</v>
      </c>
      <c r="L14" s="18">
        <f t="shared" si="7"/>
        <v>49359.71</v>
      </c>
      <c r="M14" s="18">
        <v>0</v>
      </c>
      <c r="N14" s="18"/>
      <c r="O14" s="18">
        <f>IF($Q$1="ET",#REF!,0)</f>
        <v>0</v>
      </c>
      <c r="P14" s="18">
        <f t="shared" si="11"/>
        <v>0</v>
      </c>
      <c r="Q14" s="18">
        <f t="shared" si="8"/>
        <v>974074.08000000007</v>
      </c>
      <c r="S14" s="17">
        <f t="shared" si="9"/>
        <v>4.7178070000000001E-3</v>
      </c>
      <c r="U14" s="30"/>
    </row>
    <row r="15" spans="1:21" x14ac:dyDescent="0.25">
      <c r="A15" s="19">
        <f t="shared" si="21"/>
        <v>9</v>
      </c>
      <c r="B15" s="20">
        <v>43033</v>
      </c>
      <c r="C15" s="9" t="str">
        <f t="shared" si="5"/>
        <v>P</v>
      </c>
      <c r="D15" s="19" t="s">
        <v>5</v>
      </c>
      <c r="E15" s="21">
        <f t="shared" si="10"/>
        <v>974074.08000000007</v>
      </c>
      <c r="F15" s="22">
        <f t="shared" si="0"/>
        <v>0.1</v>
      </c>
      <c r="G15" s="23">
        <f t="shared" si="1"/>
        <v>30</v>
      </c>
      <c r="H15" s="18">
        <f t="shared" si="2"/>
        <v>8006.0930465741239</v>
      </c>
      <c r="I15" s="18">
        <f t="shared" si="3"/>
        <v>8006.09</v>
      </c>
      <c r="J15" s="18">
        <f t="shared" si="6"/>
        <v>8006.09</v>
      </c>
      <c r="K15" s="18">
        <f t="shared" si="4"/>
        <v>40740.74</v>
      </c>
      <c r="L15" s="18">
        <f t="shared" si="7"/>
        <v>48746.83</v>
      </c>
      <c r="M15" s="18">
        <v>0</v>
      </c>
      <c r="N15" s="18"/>
      <c r="O15" s="18">
        <f>IF($Q$1="ET",#REF!,0)</f>
        <v>0</v>
      </c>
      <c r="P15" s="18">
        <f t="shared" si="11"/>
        <v>0</v>
      </c>
      <c r="Q15" s="18">
        <f t="shared" si="8"/>
        <v>933333.34000000008</v>
      </c>
      <c r="S15" s="17">
        <f t="shared" si="9"/>
        <v>3.0465739999999998E-3</v>
      </c>
      <c r="U15" s="4"/>
    </row>
    <row r="16" spans="1:21" x14ac:dyDescent="0.25">
      <c r="A16" s="19">
        <f t="shared" si="21"/>
        <v>10</v>
      </c>
      <c r="B16" s="20">
        <v>43064</v>
      </c>
      <c r="C16" s="9" t="str">
        <f t="shared" si="5"/>
        <v>P</v>
      </c>
      <c r="D16" s="19" t="s">
        <v>5</v>
      </c>
      <c r="E16" s="21">
        <f t="shared" si="10"/>
        <v>933333.34000000008</v>
      </c>
      <c r="F16" s="22">
        <f t="shared" si="0"/>
        <v>0.1</v>
      </c>
      <c r="G16" s="23">
        <f t="shared" si="1"/>
        <v>31</v>
      </c>
      <c r="H16" s="18">
        <f t="shared" si="2"/>
        <v>7926.9437424644129</v>
      </c>
      <c r="I16" s="18">
        <f t="shared" si="3"/>
        <v>7926.94</v>
      </c>
      <c r="J16" s="18">
        <f t="shared" si="6"/>
        <v>7926.94</v>
      </c>
      <c r="K16" s="18">
        <f t="shared" si="4"/>
        <v>40740.74</v>
      </c>
      <c r="L16" s="18">
        <f t="shared" si="7"/>
        <v>48667.68</v>
      </c>
      <c r="M16" s="18">
        <v>0</v>
      </c>
      <c r="N16" s="18"/>
      <c r="O16" s="18">
        <f>IF($Q$1="ET",#REF!,0)</f>
        <v>0</v>
      </c>
      <c r="P16" s="18">
        <f t="shared" si="11"/>
        <v>0</v>
      </c>
      <c r="Q16" s="18">
        <f t="shared" si="8"/>
        <v>892592.60000000009</v>
      </c>
      <c r="S16" s="17">
        <f t="shared" si="9"/>
        <v>3.742464E-3</v>
      </c>
      <c r="U16" s="30"/>
    </row>
    <row r="17" spans="1:19" x14ac:dyDescent="0.25">
      <c r="A17" s="19">
        <f t="shared" si="21"/>
        <v>11</v>
      </c>
      <c r="B17" s="20">
        <v>43094</v>
      </c>
      <c r="C17" s="9" t="str">
        <f t="shared" si="5"/>
        <v>P</v>
      </c>
      <c r="D17" s="19" t="s">
        <v>5</v>
      </c>
      <c r="E17" s="21">
        <f t="shared" si="10"/>
        <v>892592.60000000009</v>
      </c>
      <c r="F17" s="22">
        <f t="shared" si="0"/>
        <v>0.1</v>
      </c>
      <c r="G17" s="23">
        <f t="shared" si="1"/>
        <v>30</v>
      </c>
      <c r="H17" s="18">
        <f t="shared" si="2"/>
        <v>7336.3812767105765</v>
      </c>
      <c r="I17" s="18">
        <f t="shared" si="3"/>
        <v>7336.38</v>
      </c>
      <c r="J17" s="18">
        <f t="shared" si="6"/>
        <v>7336.38</v>
      </c>
      <c r="K17" s="18">
        <f t="shared" si="4"/>
        <v>40740.74</v>
      </c>
      <c r="L17" s="18">
        <f t="shared" si="7"/>
        <v>48077.119999999995</v>
      </c>
      <c r="M17" s="18">
        <v>0</v>
      </c>
      <c r="N17" s="18"/>
      <c r="O17" s="18">
        <f>IF($Q$1="ET",#REF!,0)</f>
        <v>0</v>
      </c>
      <c r="P17" s="18">
        <f t="shared" si="11"/>
        <v>0</v>
      </c>
      <c r="Q17" s="18">
        <f t="shared" si="8"/>
        <v>851851.8600000001</v>
      </c>
      <c r="S17" s="17">
        <f t="shared" si="9"/>
        <v>1.276711E-3</v>
      </c>
    </row>
    <row r="18" spans="1:19" x14ac:dyDescent="0.25">
      <c r="A18" s="19">
        <f t="shared" si="21"/>
        <v>12</v>
      </c>
      <c r="B18" s="20">
        <v>43125</v>
      </c>
      <c r="C18" s="9" t="str">
        <f t="shared" si="5"/>
        <v>P</v>
      </c>
      <c r="D18" s="19" t="s">
        <v>5</v>
      </c>
      <c r="E18" s="21">
        <f t="shared" si="10"/>
        <v>851851.8600000001</v>
      </c>
      <c r="F18" s="22">
        <f t="shared" si="0"/>
        <v>0.1</v>
      </c>
      <c r="G18" s="23">
        <f t="shared" si="1"/>
        <v>31</v>
      </c>
      <c r="H18" s="18">
        <f t="shared" si="2"/>
        <v>7234.9074849301787</v>
      </c>
      <c r="I18" s="18">
        <f t="shared" si="3"/>
        <v>7234.91</v>
      </c>
      <c r="J18" s="18">
        <f t="shared" si="6"/>
        <v>7234.91</v>
      </c>
      <c r="K18" s="18">
        <f t="shared" si="4"/>
        <v>40740.74</v>
      </c>
      <c r="L18" s="18">
        <f t="shared" si="7"/>
        <v>47975.649999999994</v>
      </c>
      <c r="M18" s="18">
        <v>0</v>
      </c>
      <c r="N18" s="18"/>
      <c r="O18" s="18">
        <f>IF($Q$1="ET",#REF!,0)</f>
        <v>0</v>
      </c>
      <c r="P18" s="18">
        <f t="shared" si="11"/>
        <v>0</v>
      </c>
      <c r="Q18" s="18">
        <f t="shared" si="8"/>
        <v>811111.12000000011</v>
      </c>
      <c r="S18" s="17">
        <f t="shared" si="9"/>
        <v>-2.5150699999999999E-3</v>
      </c>
    </row>
    <row r="19" spans="1:19" x14ac:dyDescent="0.25">
      <c r="A19" s="19">
        <f t="shared" si="21"/>
        <v>13</v>
      </c>
      <c r="B19" s="20">
        <v>43156</v>
      </c>
      <c r="C19" s="9" t="str">
        <f t="shared" si="5"/>
        <v>P</v>
      </c>
      <c r="D19" s="19" t="s">
        <v>5</v>
      </c>
      <c r="E19" s="21">
        <f t="shared" si="10"/>
        <v>811111.12000000011</v>
      </c>
      <c r="F19" s="22">
        <f t="shared" si="0"/>
        <v>0.1</v>
      </c>
      <c r="G19" s="23">
        <f t="shared" si="1"/>
        <v>31</v>
      </c>
      <c r="H19" s="18">
        <f t="shared" si="2"/>
        <v>6888.8864493135625</v>
      </c>
      <c r="I19" s="18">
        <f t="shared" si="3"/>
        <v>6888.89</v>
      </c>
      <c r="J19" s="18">
        <f t="shared" si="6"/>
        <v>6888.89</v>
      </c>
      <c r="K19" s="18">
        <f t="shared" si="4"/>
        <v>40740.74</v>
      </c>
      <c r="L19" s="18">
        <f t="shared" si="7"/>
        <v>47629.63</v>
      </c>
      <c r="M19" s="18">
        <v>0</v>
      </c>
      <c r="N19" s="18"/>
      <c r="O19" s="18">
        <f>IF($Q$1="ET",#REF!,0)</f>
        <v>0</v>
      </c>
      <c r="P19" s="18">
        <f t="shared" si="11"/>
        <v>0</v>
      </c>
      <c r="Q19" s="18">
        <f t="shared" si="8"/>
        <v>770370.38000000012</v>
      </c>
      <c r="S19" s="17">
        <f t="shared" si="9"/>
        <v>-3.5506859999999999E-3</v>
      </c>
    </row>
    <row r="20" spans="1:19" x14ac:dyDescent="0.25">
      <c r="A20" s="19">
        <f t="shared" si="21"/>
        <v>14</v>
      </c>
      <c r="B20" s="20">
        <v>43184</v>
      </c>
      <c r="C20" s="9" t="str">
        <f t="shared" si="5"/>
        <v>P</v>
      </c>
      <c r="D20" s="19" t="s">
        <v>5</v>
      </c>
      <c r="E20" s="21">
        <f t="shared" si="10"/>
        <v>770370.38000000012</v>
      </c>
      <c r="F20" s="22">
        <f t="shared" si="0"/>
        <v>0.1</v>
      </c>
      <c r="G20" s="23">
        <f t="shared" si="1"/>
        <v>28</v>
      </c>
      <c r="H20" s="18">
        <f t="shared" si="2"/>
        <v>5909.6870356153704</v>
      </c>
      <c r="I20" s="18">
        <f t="shared" si="3"/>
        <v>5909.69</v>
      </c>
      <c r="J20" s="18">
        <f t="shared" si="6"/>
        <v>5909.69</v>
      </c>
      <c r="K20" s="18">
        <f t="shared" si="4"/>
        <v>40740.74</v>
      </c>
      <c r="L20" s="18">
        <f t="shared" si="7"/>
        <v>46650.43</v>
      </c>
      <c r="M20" s="18">
        <v>0</v>
      </c>
      <c r="N20" s="18"/>
      <c r="O20" s="18">
        <f>IF($Q$1="ET",#REF!,0)</f>
        <v>0</v>
      </c>
      <c r="P20" s="18">
        <f t="shared" si="11"/>
        <v>0</v>
      </c>
      <c r="Q20" s="18">
        <f t="shared" si="8"/>
        <v>729629.64000000013</v>
      </c>
      <c r="S20" s="17">
        <f t="shared" si="9"/>
        <v>-2.9643849999999999E-3</v>
      </c>
    </row>
    <row r="21" spans="1:19" x14ac:dyDescent="0.25">
      <c r="A21" s="19">
        <f t="shared" si="21"/>
        <v>15</v>
      </c>
      <c r="B21" s="20">
        <v>43215</v>
      </c>
      <c r="C21" s="9" t="str">
        <f t="shared" si="5"/>
        <v>P</v>
      </c>
      <c r="D21" s="19" t="s">
        <v>5</v>
      </c>
      <c r="E21" s="21">
        <f t="shared" si="10"/>
        <v>729629.64000000013</v>
      </c>
      <c r="F21" s="22">
        <f t="shared" si="0"/>
        <v>0.1</v>
      </c>
      <c r="G21" s="23">
        <f t="shared" si="1"/>
        <v>31</v>
      </c>
      <c r="H21" s="18">
        <f t="shared" si="2"/>
        <v>6196.8515123273301</v>
      </c>
      <c r="I21" s="18">
        <f t="shared" si="3"/>
        <v>6196.85</v>
      </c>
      <c r="J21" s="18">
        <f t="shared" si="6"/>
        <v>6196.85</v>
      </c>
      <c r="K21" s="18">
        <f t="shared" si="4"/>
        <v>40740.74</v>
      </c>
      <c r="L21" s="18">
        <f t="shared" si="7"/>
        <v>46937.59</v>
      </c>
      <c r="M21" s="18">
        <v>0</v>
      </c>
      <c r="N21" s="18"/>
      <c r="O21" s="18">
        <f>IF($Q$1="ET",#REF!,0)</f>
        <v>0</v>
      </c>
      <c r="P21" s="18">
        <f t="shared" si="11"/>
        <v>0</v>
      </c>
      <c r="Q21" s="18">
        <f t="shared" si="8"/>
        <v>688888.90000000014</v>
      </c>
      <c r="S21" s="17">
        <f t="shared" si="9"/>
        <v>1.5123269999999999E-3</v>
      </c>
    </row>
    <row r="22" spans="1:19" x14ac:dyDescent="0.25">
      <c r="A22" s="19">
        <f t="shared" si="21"/>
        <v>16</v>
      </c>
      <c r="B22" s="20">
        <v>43245</v>
      </c>
      <c r="C22" s="9" t="str">
        <f t="shared" si="5"/>
        <v>P</v>
      </c>
      <c r="D22" s="19" t="s">
        <v>5</v>
      </c>
      <c r="E22" s="21">
        <f t="shared" si="10"/>
        <v>688888.90000000014</v>
      </c>
      <c r="F22" s="22">
        <f t="shared" si="0"/>
        <v>0.1</v>
      </c>
      <c r="G22" s="23">
        <f t="shared" si="1"/>
        <v>30</v>
      </c>
      <c r="H22" s="18">
        <f t="shared" si="2"/>
        <v>5662.1020602722065</v>
      </c>
      <c r="I22" s="18">
        <f t="shared" si="3"/>
        <v>5662.1</v>
      </c>
      <c r="J22" s="18">
        <f t="shared" si="6"/>
        <v>5662.1</v>
      </c>
      <c r="K22" s="18">
        <f t="shared" si="4"/>
        <v>40740.74</v>
      </c>
      <c r="L22" s="18">
        <f t="shared" si="7"/>
        <v>46402.84</v>
      </c>
      <c r="M22" s="18">
        <v>0</v>
      </c>
      <c r="N22" s="18"/>
      <c r="O22" s="18">
        <f>IF($Q$1="ET",#REF!,0)</f>
        <v>0</v>
      </c>
      <c r="P22" s="18">
        <f t="shared" si="11"/>
        <v>0</v>
      </c>
      <c r="Q22" s="18">
        <f t="shared" si="8"/>
        <v>648148.16000000015</v>
      </c>
      <c r="S22" s="17">
        <f t="shared" si="9"/>
        <v>2.0602720000000001E-3</v>
      </c>
    </row>
    <row r="23" spans="1:19" x14ac:dyDescent="0.25">
      <c r="A23" s="19">
        <f t="shared" si="21"/>
        <v>17</v>
      </c>
      <c r="B23" s="20">
        <v>43276</v>
      </c>
      <c r="C23" s="9" t="str">
        <f t="shared" si="5"/>
        <v>P</v>
      </c>
      <c r="D23" s="19" t="s">
        <v>5</v>
      </c>
      <c r="E23" s="21">
        <f t="shared" si="10"/>
        <v>648148.16000000015</v>
      </c>
      <c r="F23" s="22">
        <f t="shared" si="0"/>
        <v>0.1</v>
      </c>
      <c r="G23" s="23">
        <f t="shared" si="1"/>
        <v>31</v>
      </c>
      <c r="H23" s="18">
        <f t="shared" si="2"/>
        <v>5504.8220493130966</v>
      </c>
      <c r="I23" s="18">
        <f t="shared" si="3"/>
        <v>5504.82</v>
      </c>
      <c r="J23" s="18">
        <f t="shared" si="6"/>
        <v>5504.82</v>
      </c>
      <c r="K23" s="18">
        <f t="shared" si="4"/>
        <v>40740.74</v>
      </c>
      <c r="L23" s="18">
        <f t="shared" si="7"/>
        <v>46245.56</v>
      </c>
      <c r="M23" s="18">
        <v>0</v>
      </c>
      <c r="N23" s="18"/>
      <c r="O23" s="18">
        <f>IF($Q$1="ET",#REF!,0)</f>
        <v>0</v>
      </c>
      <c r="P23" s="18">
        <f t="shared" si="11"/>
        <v>0</v>
      </c>
      <c r="Q23" s="18">
        <f t="shared" si="8"/>
        <v>607407.42000000016</v>
      </c>
      <c r="S23" s="17">
        <f t="shared" si="9"/>
        <v>2.0493130000000001E-3</v>
      </c>
    </row>
    <row r="24" spans="1:19" x14ac:dyDescent="0.25">
      <c r="A24" s="19">
        <f t="shared" si="21"/>
        <v>18</v>
      </c>
      <c r="B24" s="20">
        <v>43306</v>
      </c>
      <c r="C24" s="9" t="str">
        <f t="shared" si="5"/>
        <v>P</v>
      </c>
      <c r="D24" s="19" t="s">
        <v>5</v>
      </c>
      <c r="E24" s="21">
        <f t="shared" si="10"/>
        <v>607407.42000000016</v>
      </c>
      <c r="F24" s="22">
        <f t="shared" si="0"/>
        <v>0.1</v>
      </c>
      <c r="G24" s="23">
        <f t="shared" si="1"/>
        <v>30</v>
      </c>
      <c r="H24" s="18">
        <f t="shared" si="2"/>
        <v>4992.3918027376594</v>
      </c>
      <c r="I24" s="18">
        <f t="shared" si="3"/>
        <v>4992.3900000000003</v>
      </c>
      <c r="J24" s="18">
        <f t="shared" si="6"/>
        <v>4992.3900000000003</v>
      </c>
      <c r="K24" s="18">
        <f t="shared" si="4"/>
        <v>40740.74</v>
      </c>
      <c r="L24" s="18">
        <f t="shared" si="7"/>
        <v>45733.13</v>
      </c>
      <c r="M24" s="18">
        <v>0</v>
      </c>
      <c r="N24" s="18"/>
      <c r="O24" s="18">
        <f>IF($Q$1="ET",#REF!,0)</f>
        <v>0</v>
      </c>
      <c r="P24" s="18">
        <f t="shared" si="11"/>
        <v>0</v>
      </c>
      <c r="Q24" s="18">
        <f t="shared" si="8"/>
        <v>566666.68000000017</v>
      </c>
      <c r="S24" s="17">
        <f t="shared" si="9"/>
        <v>1.8027379999999999E-3</v>
      </c>
    </row>
    <row r="25" spans="1:19" x14ac:dyDescent="0.25">
      <c r="A25" s="19">
        <f t="shared" si="21"/>
        <v>19</v>
      </c>
      <c r="B25" s="20">
        <v>43337</v>
      </c>
      <c r="C25" s="9" t="str">
        <f t="shared" si="5"/>
        <v>P</v>
      </c>
      <c r="D25" s="19" t="s">
        <v>5</v>
      </c>
      <c r="E25" s="21">
        <f t="shared" si="10"/>
        <v>566666.68000000017</v>
      </c>
      <c r="F25" s="22">
        <f t="shared" si="0"/>
        <v>0.1</v>
      </c>
      <c r="G25" s="23">
        <f t="shared" si="1"/>
        <v>31</v>
      </c>
      <c r="H25" s="18">
        <f t="shared" si="2"/>
        <v>4812.7873041078647</v>
      </c>
      <c r="I25" s="18">
        <f t="shared" si="3"/>
        <v>4812.79</v>
      </c>
      <c r="J25" s="18">
        <f t="shared" si="6"/>
        <v>4812.79</v>
      </c>
      <c r="K25" s="18">
        <f t="shared" si="4"/>
        <v>40740.74</v>
      </c>
      <c r="L25" s="18">
        <f t="shared" si="7"/>
        <v>45553.53</v>
      </c>
      <c r="M25" s="18">
        <v>0</v>
      </c>
      <c r="N25" s="18"/>
      <c r="O25" s="18">
        <f>IF($Q$1="ET",#REF!,0)</f>
        <v>0</v>
      </c>
      <c r="P25" s="18">
        <f t="shared" si="11"/>
        <v>0</v>
      </c>
      <c r="Q25" s="18">
        <f t="shared" si="8"/>
        <v>525925.94000000018</v>
      </c>
      <c r="S25" s="17">
        <f t="shared" si="9"/>
        <v>-2.6958920000000001E-3</v>
      </c>
    </row>
    <row r="26" spans="1:19" x14ac:dyDescent="0.25">
      <c r="A26" s="19">
        <f t="shared" si="21"/>
        <v>20</v>
      </c>
      <c r="B26" s="20">
        <v>43368</v>
      </c>
      <c r="C26" s="9" t="str">
        <f t="shared" si="5"/>
        <v>P</v>
      </c>
      <c r="D26" s="19" t="s">
        <v>5</v>
      </c>
      <c r="E26" s="21">
        <f t="shared" si="10"/>
        <v>525925.94000000018</v>
      </c>
      <c r="F26" s="22">
        <f t="shared" si="0"/>
        <v>0.1</v>
      </c>
      <c r="G26" s="23">
        <f t="shared" si="1"/>
        <v>31</v>
      </c>
      <c r="H26" s="18">
        <f t="shared" si="2"/>
        <v>4466.765561642248</v>
      </c>
      <c r="I26" s="18">
        <f t="shared" si="3"/>
        <v>4466.7700000000004</v>
      </c>
      <c r="J26" s="18">
        <f t="shared" si="6"/>
        <v>4466.7700000000004</v>
      </c>
      <c r="K26" s="18">
        <f t="shared" si="4"/>
        <v>40740.74</v>
      </c>
      <c r="L26" s="18">
        <f t="shared" si="7"/>
        <v>45207.509999999995</v>
      </c>
      <c r="M26" s="18">
        <v>0</v>
      </c>
      <c r="N26" s="18"/>
      <c r="O26" s="18">
        <f>IF($Q$1="ET",#REF!,0)</f>
        <v>0</v>
      </c>
      <c r="P26" s="18">
        <f t="shared" si="11"/>
        <v>0</v>
      </c>
      <c r="Q26" s="18">
        <f t="shared" si="8"/>
        <v>485185.20000000019</v>
      </c>
      <c r="S26" s="17">
        <f t="shared" si="9"/>
        <v>-4.4383579999999999E-3</v>
      </c>
    </row>
    <row r="27" spans="1:19" x14ac:dyDescent="0.25">
      <c r="A27" s="19">
        <f t="shared" si="21"/>
        <v>21</v>
      </c>
      <c r="B27" s="20">
        <v>43398</v>
      </c>
      <c r="C27" s="9" t="str">
        <f t="shared" si="5"/>
        <v>P</v>
      </c>
      <c r="D27" s="19" t="s">
        <v>5</v>
      </c>
      <c r="E27" s="21">
        <f t="shared" si="10"/>
        <v>485185.20000000019</v>
      </c>
      <c r="F27" s="22">
        <f t="shared" si="0"/>
        <v>0.1</v>
      </c>
      <c r="G27" s="23">
        <f t="shared" si="1"/>
        <v>30</v>
      </c>
      <c r="H27" s="18">
        <f t="shared" si="2"/>
        <v>3987.8191232858376</v>
      </c>
      <c r="I27" s="18">
        <f t="shared" si="3"/>
        <v>3987.82</v>
      </c>
      <c r="J27" s="18">
        <f t="shared" si="6"/>
        <v>3987.82</v>
      </c>
      <c r="K27" s="18">
        <f t="shared" si="4"/>
        <v>40740.74</v>
      </c>
      <c r="L27" s="18">
        <f t="shared" si="7"/>
        <v>44728.56</v>
      </c>
      <c r="M27" s="18">
        <v>0</v>
      </c>
      <c r="N27" s="18"/>
      <c r="O27" s="18">
        <f>IF($Q$1="ET",#REF!,0)</f>
        <v>0</v>
      </c>
      <c r="P27" s="18">
        <f t="shared" si="11"/>
        <v>0</v>
      </c>
      <c r="Q27" s="18">
        <f t="shared" si="8"/>
        <v>444444.4600000002</v>
      </c>
      <c r="S27" s="17">
        <f t="shared" si="9"/>
        <v>-8.7671400000000001E-4</v>
      </c>
    </row>
    <row r="28" spans="1:19" x14ac:dyDescent="0.25">
      <c r="A28" s="19">
        <f t="shared" si="21"/>
        <v>22</v>
      </c>
      <c r="B28" s="20">
        <v>43429</v>
      </c>
      <c r="C28" s="9" t="str">
        <f t="shared" si="5"/>
        <v>P</v>
      </c>
      <c r="D28" s="19" t="s">
        <v>5</v>
      </c>
      <c r="E28" s="21">
        <f t="shared" si="10"/>
        <v>444444.4600000002</v>
      </c>
      <c r="F28" s="22">
        <f t="shared" si="0"/>
        <v>0.1</v>
      </c>
      <c r="G28" s="23">
        <f t="shared" si="1"/>
        <v>31</v>
      </c>
      <c r="H28" s="18">
        <f t="shared" si="2"/>
        <v>3774.732893149016</v>
      </c>
      <c r="I28" s="18">
        <f t="shared" si="3"/>
        <v>3774.73</v>
      </c>
      <c r="J28" s="18">
        <f t="shared" si="6"/>
        <v>3774.73</v>
      </c>
      <c r="K28" s="18">
        <f t="shared" si="4"/>
        <v>40740.74</v>
      </c>
      <c r="L28" s="18">
        <f t="shared" si="7"/>
        <v>44515.47</v>
      </c>
      <c r="M28" s="18">
        <v>0</v>
      </c>
      <c r="N28" s="18"/>
      <c r="O28" s="18">
        <f>IF($Q$1="ET",#REF!,0)</f>
        <v>0</v>
      </c>
      <c r="P28" s="18">
        <f t="shared" si="11"/>
        <v>0</v>
      </c>
      <c r="Q28" s="18">
        <f t="shared" si="8"/>
        <v>403703.7200000002</v>
      </c>
      <c r="S28" s="17">
        <f t="shared" si="9"/>
        <v>2.8931489999999998E-3</v>
      </c>
    </row>
    <row r="29" spans="1:19" x14ac:dyDescent="0.25">
      <c r="A29" s="19">
        <f t="shared" si="21"/>
        <v>23</v>
      </c>
      <c r="B29" s="20">
        <v>43459</v>
      </c>
      <c r="C29" s="9" t="str">
        <f t="shared" si="5"/>
        <v>P</v>
      </c>
      <c r="D29" s="19" t="s">
        <v>5</v>
      </c>
      <c r="E29" s="21">
        <f t="shared" si="10"/>
        <v>403703.7200000002</v>
      </c>
      <c r="F29" s="22">
        <f t="shared" si="0"/>
        <v>0.1</v>
      </c>
      <c r="G29" s="23">
        <f t="shared" si="1"/>
        <v>30</v>
      </c>
      <c r="H29" s="18">
        <f t="shared" si="2"/>
        <v>3318.1156602722899</v>
      </c>
      <c r="I29" s="18">
        <f t="shared" si="3"/>
        <v>3318.12</v>
      </c>
      <c r="J29" s="18">
        <f t="shared" si="6"/>
        <v>3318.12</v>
      </c>
      <c r="K29" s="18">
        <f t="shared" si="4"/>
        <v>40740.74</v>
      </c>
      <c r="L29" s="18">
        <f t="shared" si="7"/>
        <v>44058.86</v>
      </c>
      <c r="M29" s="18">
        <v>0</v>
      </c>
      <c r="N29" s="18"/>
      <c r="O29" s="18">
        <f>IF($Q$1="ET",#REF!,0)</f>
        <v>0</v>
      </c>
      <c r="P29" s="18">
        <f t="shared" si="11"/>
        <v>0</v>
      </c>
      <c r="Q29" s="18">
        <f t="shared" si="8"/>
        <v>362962.98000000021</v>
      </c>
      <c r="S29" s="17">
        <f t="shared" si="9"/>
        <v>-4.3397280000000002E-3</v>
      </c>
    </row>
    <row r="30" spans="1:19" x14ac:dyDescent="0.25">
      <c r="A30" s="19">
        <f t="shared" si="21"/>
        <v>24</v>
      </c>
      <c r="B30" s="20">
        <v>43490</v>
      </c>
      <c r="C30" s="9" t="str">
        <f t="shared" si="5"/>
        <v>P</v>
      </c>
      <c r="D30" s="19" t="s">
        <v>5</v>
      </c>
      <c r="E30" s="21">
        <f t="shared" si="10"/>
        <v>362962.98000000021</v>
      </c>
      <c r="F30" s="22">
        <f t="shared" si="0"/>
        <v>0.1</v>
      </c>
      <c r="G30" s="23">
        <f t="shared" si="1"/>
        <v>31</v>
      </c>
      <c r="H30" s="18">
        <f t="shared" si="2"/>
        <v>3082.6949424637828</v>
      </c>
      <c r="I30" s="18">
        <f t="shared" si="3"/>
        <v>3082.69</v>
      </c>
      <c r="J30" s="18">
        <f t="shared" si="6"/>
        <v>3082.69</v>
      </c>
      <c r="K30" s="18">
        <f t="shared" si="4"/>
        <v>40740.74</v>
      </c>
      <c r="L30" s="18">
        <f t="shared" si="7"/>
        <v>43823.43</v>
      </c>
      <c r="M30" s="18">
        <v>0</v>
      </c>
      <c r="N30" s="18"/>
      <c r="O30" s="18">
        <f>IF($Q$1="ET",#REF!,0)</f>
        <v>0</v>
      </c>
      <c r="P30" s="18">
        <f t="shared" si="11"/>
        <v>0</v>
      </c>
      <c r="Q30" s="18">
        <f t="shared" si="8"/>
        <v>322222.24000000022</v>
      </c>
      <c r="S30" s="17">
        <f t="shared" si="9"/>
        <v>4.9424639999999997E-3</v>
      </c>
    </row>
    <row r="31" spans="1:19" x14ac:dyDescent="0.25">
      <c r="A31" s="19">
        <f t="shared" si="21"/>
        <v>25</v>
      </c>
      <c r="B31" s="20">
        <v>43521</v>
      </c>
      <c r="C31" s="9" t="str">
        <f t="shared" si="5"/>
        <v>P</v>
      </c>
      <c r="D31" s="19" t="s">
        <v>5</v>
      </c>
      <c r="E31" s="21">
        <f t="shared" si="10"/>
        <v>322222.24000000022</v>
      </c>
      <c r="F31" s="22">
        <f t="shared" si="0"/>
        <v>0.1</v>
      </c>
      <c r="G31" s="23">
        <f t="shared" si="1"/>
        <v>31</v>
      </c>
      <c r="H31" s="18">
        <f t="shared" si="2"/>
        <v>2736.6869808201664</v>
      </c>
      <c r="I31" s="18">
        <f t="shared" si="3"/>
        <v>2736.69</v>
      </c>
      <c r="J31" s="18">
        <f t="shared" si="6"/>
        <v>2736.69</v>
      </c>
      <c r="K31" s="18">
        <f t="shared" si="4"/>
        <v>40740.74</v>
      </c>
      <c r="L31" s="18">
        <f t="shared" si="7"/>
        <v>43477.43</v>
      </c>
      <c r="M31" s="18">
        <v>0</v>
      </c>
      <c r="N31" s="18"/>
      <c r="O31" s="18">
        <f>IF($Q$1="ET",#REF!,0)</f>
        <v>0</v>
      </c>
      <c r="P31" s="18">
        <f t="shared" si="11"/>
        <v>0</v>
      </c>
      <c r="Q31" s="18">
        <f t="shared" si="8"/>
        <v>281481.50000000023</v>
      </c>
      <c r="S31" s="17">
        <f t="shared" si="9"/>
        <v>-3.0191800000000002E-3</v>
      </c>
    </row>
    <row r="32" spans="1:19" x14ac:dyDescent="0.25">
      <c r="A32" s="19">
        <f t="shared" si="21"/>
        <v>26</v>
      </c>
      <c r="B32" s="20">
        <v>43549</v>
      </c>
      <c r="C32" s="9" t="str">
        <f t="shared" si="5"/>
        <v>P</v>
      </c>
      <c r="D32" s="19" t="s">
        <v>5</v>
      </c>
      <c r="E32" s="21">
        <f t="shared" si="10"/>
        <v>281481.50000000023</v>
      </c>
      <c r="F32" s="22">
        <f t="shared" si="0"/>
        <v>0.1</v>
      </c>
      <c r="G32" s="23">
        <f t="shared" si="1"/>
        <v>28</v>
      </c>
      <c r="H32" s="18">
        <f t="shared" si="2"/>
        <v>2159.3071178063028</v>
      </c>
      <c r="I32" s="18">
        <f t="shared" si="3"/>
        <v>2159.31</v>
      </c>
      <c r="J32" s="18">
        <f t="shared" si="6"/>
        <v>2159.31</v>
      </c>
      <c r="K32" s="18">
        <f t="shared" si="4"/>
        <v>40740.74</v>
      </c>
      <c r="L32" s="18">
        <f t="shared" si="7"/>
        <v>42900.049999999996</v>
      </c>
      <c r="M32" s="18">
        <v>0</v>
      </c>
      <c r="N32" s="18"/>
      <c r="O32" s="18">
        <f>IF($Q$1="ET",#REF!,0)</f>
        <v>0</v>
      </c>
      <c r="P32" s="18">
        <f t="shared" si="11"/>
        <v>0</v>
      </c>
      <c r="Q32" s="18">
        <f t="shared" si="8"/>
        <v>240740.76000000024</v>
      </c>
      <c r="S32" s="17">
        <f t="shared" si="9"/>
        <v>-2.8821939999999998E-3</v>
      </c>
    </row>
    <row r="33" spans="1:21" x14ac:dyDescent="0.25">
      <c r="A33" s="19">
        <f t="shared" si="21"/>
        <v>27</v>
      </c>
      <c r="B33" s="20">
        <v>43580</v>
      </c>
      <c r="C33" s="9" t="str">
        <f t="shared" si="5"/>
        <v>P</v>
      </c>
      <c r="D33" s="19" t="s">
        <v>5</v>
      </c>
      <c r="E33" s="21">
        <f t="shared" si="10"/>
        <v>240740.76000000024</v>
      </c>
      <c r="F33" s="22">
        <f t="shared" si="0"/>
        <v>0.1</v>
      </c>
      <c r="G33" s="23">
        <f t="shared" si="1"/>
        <v>31</v>
      </c>
      <c r="H33" s="18">
        <f t="shared" si="2"/>
        <v>2044.6446684909338</v>
      </c>
      <c r="I33" s="18">
        <f t="shared" si="3"/>
        <v>2044.64</v>
      </c>
      <c r="J33" s="18">
        <f t="shared" si="6"/>
        <v>2044.64</v>
      </c>
      <c r="K33" s="18">
        <f t="shared" si="4"/>
        <v>40740.74</v>
      </c>
      <c r="L33" s="18">
        <f t="shared" si="7"/>
        <v>42785.38</v>
      </c>
      <c r="M33" s="18">
        <v>0</v>
      </c>
      <c r="N33" s="18"/>
      <c r="O33" s="18">
        <f>IF($Q$1="ET",#REF!,0)</f>
        <v>0</v>
      </c>
      <c r="P33" s="18">
        <f t="shared" si="11"/>
        <v>0</v>
      </c>
      <c r="Q33" s="18">
        <f t="shared" si="8"/>
        <v>200000.02000000025</v>
      </c>
      <c r="S33" s="17">
        <f t="shared" si="9"/>
        <v>4.6684910000000003E-3</v>
      </c>
    </row>
    <row r="34" spans="1:21" x14ac:dyDescent="0.25">
      <c r="A34" s="19">
        <f t="shared" si="21"/>
        <v>28</v>
      </c>
      <c r="B34" s="20">
        <v>43610</v>
      </c>
      <c r="C34" s="20" t="s">
        <v>29</v>
      </c>
      <c r="D34" s="19" t="s">
        <v>5</v>
      </c>
      <c r="E34" s="21">
        <f t="shared" si="10"/>
        <v>200000.02000000025</v>
      </c>
      <c r="F34" s="22">
        <f t="shared" si="0"/>
        <v>0.1</v>
      </c>
      <c r="G34" s="23">
        <f t="shared" si="1"/>
        <v>30</v>
      </c>
      <c r="H34" s="18">
        <f t="shared" si="2"/>
        <v>1643.8404493129199</v>
      </c>
      <c r="I34" s="18">
        <f t="shared" si="3"/>
        <v>1643.84</v>
      </c>
      <c r="J34" s="18">
        <f t="shared" si="6"/>
        <v>1643.84</v>
      </c>
      <c r="K34" s="18">
        <f t="shared" si="4"/>
        <v>32245.05</v>
      </c>
      <c r="L34" s="18">
        <v>33888.89</v>
      </c>
      <c r="M34" s="18">
        <v>0</v>
      </c>
      <c r="N34" s="18"/>
      <c r="O34" s="18">
        <f>IF($Q$1="ET",#REF!,0)</f>
        <v>0</v>
      </c>
      <c r="P34" s="18">
        <f t="shared" si="11"/>
        <v>0</v>
      </c>
      <c r="Q34" s="18">
        <f t="shared" si="8"/>
        <v>167754.97000000026</v>
      </c>
      <c r="S34" s="17">
        <f t="shared" si="9"/>
        <v>4.4931300000000001E-4</v>
      </c>
      <c r="U34" s="3"/>
    </row>
    <row r="35" spans="1:21" x14ac:dyDescent="0.25">
      <c r="A35" s="19">
        <f t="shared" si="21"/>
        <v>29</v>
      </c>
      <c r="B35" s="20">
        <v>43641</v>
      </c>
      <c r="C35" s="20" t="s">
        <v>29</v>
      </c>
      <c r="D35" s="19" t="s">
        <v>5</v>
      </c>
      <c r="E35" s="21">
        <f t="shared" si="10"/>
        <v>167754.97000000026</v>
      </c>
      <c r="F35" s="22">
        <f t="shared" si="0"/>
        <v>0.1</v>
      </c>
      <c r="G35" s="23">
        <f t="shared" si="1"/>
        <v>31</v>
      </c>
      <c r="H35" s="18">
        <f t="shared" si="2"/>
        <v>1424.7686876691669</v>
      </c>
      <c r="I35" s="18">
        <f t="shared" si="3"/>
        <v>1424.77</v>
      </c>
      <c r="J35" s="18">
        <f t="shared" si="6"/>
        <v>1424.77</v>
      </c>
      <c r="K35" s="18">
        <f t="shared" si="4"/>
        <v>32464.12</v>
      </c>
      <c r="L35" s="18">
        <f>L34</f>
        <v>33888.89</v>
      </c>
      <c r="M35" s="18">
        <v>0</v>
      </c>
      <c r="N35" s="18"/>
      <c r="O35" s="18">
        <f>IF($Q$1="ET",#REF!,0)</f>
        <v>0</v>
      </c>
      <c r="P35" s="18">
        <f t="shared" si="11"/>
        <v>0</v>
      </c>
      <c r="Q35" s="18">
        <f t="shared" si="8"/>
        <v>135290.85000000027</v>
      </c>
      <c r="S35" s="17">
        <f t="shared" si="9"/>
        <v>-1.3123309999999999E-3</v>
      </c>
      <c r="U35" s="5"/>
    </row>
    <row r="36" spans="1:21" x14ac:dyDescent="0.25">
      <c r="A36" s="24">
        <f t="shared" si="21"/>
        <v>30</v>
      </c>
      <c r="B36" s="25">
        <v>43671</v>
      </c>
      <c r="C36" s="25" t="s">
        <v>29</v>
      </c>
      <c r="D36" s="24" t="s">
        <v>5</v>
      </c>
      <c r="E36" s="26">
        <f t="shared" si="10"/>
        <v>135290.85000000027</v>
      </c>
      <c r="F36" s="27">
        <f t="shared" si="0"/>
        <v>0.1</v>
      </c>
      <c r="G36" s="28">
        <f t="shared" si="1"/>
        <v>30</v>
      </c>
      <c r="H36" s="29">
        <f t="shared" si="2"/>
        <v>1111.9782767100983</v>
      </c>
      <c r="I36" s="29">
        <f t="shared" si="3"/>
        <v>1111.98</v>
      </c>
      <c r="J36" s="29">
        <f>H36+P35</f>
        <v>1111.9782767100983</v>
      </c>
      <c r="K36" s="29">
        <f>Q35</f>
        <v>135290.85000000027</v>
      </c>
      <c r="L36" s="37">
        <f>K36+J36</f>
        <v>136402.82827671035</v>
      </c>
      <c r="M36" s="29">
        <v>0</v>
      </c>
      <c r="N36" s="29"/>
      <c r="O36" s="29">
        <f>IF($Q$1="ET",#REF!,0)</f>
        <v>0</v>
      </c>
      <c r="P36" s="29">
        <f t="shared" si="11"/>
        <v>1.7232899017471937E-3</v>
      </c>
      <c r="Q36" s="29">
        <f t="shared" si="8"/>
        <v>0</v>
      </c>
      <c r="S36" s="17">
        <f t="shared" si="9"/>
        <v>-1.7232899999999999E-3</v>
      </c>
    </row>
    <row r="37" spans="1:21" x14ac:dyDescent="0.25">
      <c r="A37" s="14"/>
      <c r="B37" s="14"/>
      <c r="C37" s="14"/>
      <c r="D37" s="14"/>
      <c r="E37" s="14"/>
      <c r="F37" s="14"/>
      <c r="G37" s="14"/>
      <c r="H37" s="15">
        <f>SUM(H3:H36)</f>
        <v>177616.40207118867</v>
      </c>
      <c r="I37" s="15"/>
      <c r="J37" s="15">
        <f>SUM(J3:J36)</f>
        <v>177616.39827671016</v>
      </c>
      <c r="K37" s="15">
        <f>SUM(K3:K36)</f>
        <v>1300000.0000000005</v>
      </c>
      <c r="L37" s="15">
        <f>SUM(L3:L36)</f>
        <v>1477616.39827671</v>
      </c>
      <c r="M37" s="14"/>
      <c r="N37" s="14"/>
      <c r="O37" s="15">
        <f>SUM(O3:O33)</f>
        <v>0</v>
      </c>
      <c r="P37" s="14"/>
      <c r="Q37" s="14"/>
    </row>
    <row r="40" spans="1:21" x14ac:dyDescent="0.25">
      <c r="L40" s="5"/>
    </row>
    <row r="41" spans="1:21" x14ac:dyDescent="0.25">
      <c r="G41" s="1">
        <v>1</v>
      </c>
      <c r="H41" s="1">
        <v>33333.33</v>
      </c>
      <c r="I41" s="1">
        <v>35013.910000000003</v>
      </c>
      <c r="J41" s="1">
        <f>I41-H41</f>
        <v>1680.5800000000017</v>
      </c>
      <c r="K41" s="1">
        <f>ROUND(J41/3,2)</f>
        <v>560.19000000000005</v>
      </c>
    </row>
    <row r="42" spans="1:21" x14ac:dyDescent="0.25">
      <c r="G42" s="1">
        <v>2</v>
      </c>
      <c r="H42" s="1">
        <f>H41+K41</f>
        <v>33893.520000000004</v>
      </c>
      <c r="I42" s="1">
        <v>33879.519999999997</v>
      </c>
      <c r="J42" s="1">
        <f>I42-H42</f>
        <v>-14.000000000007276</v>
      </c>
      <c r="K42" s="1">
        <f>ROUND(J42/3,2)</f>
        <v>-4.67</v>
      </c>
    </row>
    <row r="43" spans="1:21" x14ac:dyDescent="0.25">
      <c r="G43" s="1">
        <v>3</v>
      </c>
      <c r="H43" s="1">
        <f>H42+K42</f>
        <v>33888.850000000006</v>
      </c>
      <c r="I43" s="1">
        <v>33888.980000000003</v>
      </c>
      <c r="J43" s="1">
        <f>I43-H43</f>
        <v>0.12999999999738066</v>
      </c>
      <c r="K43" s="1">
        <f>ROUND(J43/3,2)</f>
        <v>0.04</v>
      </c>
      <c r="N43" s="30"/>
    </row>
    <row r="44" spans="1:21" x14ac:dyDescent="0.25">
      <c r="G44" s="1">
        <v>4</v>
      </c>
      <c r="H44" s="1">
        <f>H43+K43</f>
        <v>33888.890000000007</v>
      </c>
      <c r="I44" s="1">
        <v>33888.9</v>
      </c>
      <c r="J44" s="1">
        <f>I44-H44</f>
        <v>9.9999999947613105E-3</v>
      </c>
      <c r="K44" s="1">
        <f>ROUND(J44/3,2)</f>
        <v>0</v>
      </c>
    </row>
  </sheetData>
  <dataValidations count="2">
    <dataValidation type="list" allowBlank="1" showInputMessage="1" showErrorMessage="1" sqref="F1">
      <formula1>"PD,AD"</formula1>
    </dataValidation>
    <dataValidation type="list" allowBlank="1" showInputMessage="1" showErrorMessage="1" sqref="Q1">
      <formula1>"DD, PS, FI, ET, NI"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>
      <pane ySplit="2" topLeftCell="A3" activePane="bottomLeft" state="frozen"/>
      <selection pane="bottomLeft" activeCell="A17" sqref="A17:XFD17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10.140625" style="1" customWidth="1"/>
    <col min="4" max="4" width="4.42578125" style="1" bestFit="1" customWidth="1"/>
    <col min="5" max="5" width="13.7109375" style="1" bestFit="1" customWidth="1"/>
    <col min="6" max="6" width="7.140625" style="1" bestFit="1" customWidth="1"/>
    <col min="7" max="7" width="5.140625" style="1" bestFit="1" customWidth="1"/>
    <col min="8" max="8" width="18" style="1" bestFit="1" customWidth="1"/>
    <col min="9" max="9" width="16.140625" style="1" bestFit="1" customWidth="1"/>
    <col min="10" max="10" width="13.28515625" style="1" bestFit="1" customWidth="1"/>
    <col min="11" max="11" width="13.42578125" style="1" bestFit="1" customWidth="1"/>
    <col min="12" max="12" width="13.28515625" style="1" bestFit="1" customWidth="1"/>
    <col min="13" max="13" width="13.5703125" style="1" bestFit="1" customWidth="1"/>
    <col min="14" max="14" width="11.5703125" style="1" bestFit="1" customWidth="1"/>
    <col min="15" max="15" width="11" style="1" customWidth="1"/>
    <col min="16" max="16" width="11.140625" style="1" bestFit="1" customWidth="1"/>
    <col min="17" max="17" width="12.5703125" style="1" bestFit="1" customWidth="1"/>
    <col min="18" max="18" width="2.85546875" style="1" customWidth="1"/>
    <col min="19" max="19" width="10.7109375" style="1" bestFit="1" customWidth="1"/>
    <col min="20" max="20" width="9.140625" style="1"/>
    <col min="21" max="21" width="11.5703125" style="1" bestFit="1" customWidth="1"/>
    <col min="22" max="16384" width="9.140625" style="1"/>
  </cols>
  <sheetData>
    <row r="1" spans="1:19" x14ac:dyDescent="0.25">
      <c r="E1" s="1" t="s">
        <v>19</v>
      </c>
      <c r="F1" s="16" t="s">
        <v>24</v>
      </c>
      <c r="H1" s="1" t="s">
        <v>17</v>
      </c>
      <c r="K1" s="18"/>
      <c r="L1" s="3">
        <v>40740.74</v>
      </c>
      <c r="M1" s="5">
        <f>IF(C34="P",L1-K34,IF(C34="E",L1-L34,0))</f>
        <v>0</v>
      </c>
      <c r="O1" s="3" t="s">
        <v>20</v>
      </c>
      <c r="P1" s="3">
        <v>10000</v>
      </c>
      <c r="Q1" s="16" t="s">
        <v>21</v>
      </c>
    </row>
    <row r="2" spans="1:19" s="2" customFormat="1" x14ac:dyDescent="0.25">
      <c r="A2" s="6" t="s">
        <v>3</v>
      </c>
      <c r="B2" s="7" t="s">
        <v>0</v>
      </c>
      <c r="C2" s="7" t="s">
        <v>27</v>
      </c>
      <c r="D2" s="7" t="s">
        <v>7</v>
      </c>
      <c r="E2" s="7" t="s">
        <v>13</v>
      </c>
      <c r="F2" s="7" t="s">
        <v>2</v>
      </c>
      <c r="G2" s="7" t="s">
        <v>1</v>
      </c>
      <c r="H2" s="7" t="s">
        <v>14</v>
      </c>
      <c r="I2" s="7" t="s">
        <v>25</v>
      </c>
      <c r="J2" s="7" t="s">
        <v>15</v>
      </c>
      <c r="K2" s="7" t="s">
        <v>10</v>
      </c>
      <c r="L2" s="7" t="s">
        <v>9</v>
      </c>
      <c r="M2" s="7" t="s">
        <v>8</v>
      </c>
      <c r="N2" s="7" t="s">
        <v>18</v>
      </c>
      <c r="O2" s="7" t="s">
        <v>22</v>
      </c>
      <c r="P2" s="7" t="s">
        <v>16</v>
      </c>
      <c r="Q2" s="7" t="s">
        <v>4</v>
      </c>
      <c r="S2" s="2" t="s">
        <v>26</v>
      </c>
    </row>
    <row r="3" spans="1:19" x14ac:dyDescent="0.25">
      <c r="A3" s="8">
        <v>0</v>
      </c>
      <c r="B3" s="9">
        <v>42745</v>
      </c>
      <c r="C3" s="9" t="s">
        <v>28</v>
      </c>
      <c r="D3" s="8" t="s">
        <v>11</v>
      </c>
      <c r="E3" s="10">
        <v>0</v>
      </c>
      <c r="F3" s="11">
        <v>0.1</v>
      </c>
      <c r="G3" s="12">
        <v>0</v>
      </c>
      <c r="H3" s="13">
        <v>0</v>
      </c>
      <c r="I3" s="13"/>
      <c r="J3" s="13">
        <v>0</v>
      </c>
      <c r="K3" s="13">
        <v>0</v>
      </c>
      <c r="L3" s="13">
        <f>IF(D3&lt;&gt;"Y",0,IF(A3=24,(E3+J3),#REF!))</f>
        <v>0</v>
      </c>
      <c r="M3" s="13">
        <v>1100000</v>
      </c>
      <c r="N3" s="13">
        <v>100000</v>
      </c>
      <c r="O3" s="13">
        <v>0</v>
      </c>
      <c r="P3" s="13">
        <v>0</v>
      </c>
      <c r="Q3" s="13">
        <f>IF(Q1="PS",M3-N3+P1,M3-N3)</f>
        <v>1000000</v>
      </c>
    </row>
    <row r="4" spans="1:19" x14ac:dyDescent="0.25">
      <c r="A4" s="8"/>
      <c r="B4" s="20">
        <v>42776</v>
      </c>
      <c r="C4" s="9" t="str">
        <f>C3</f>
        <v>P</v>
      </c>
      <c r="D4" s="19" t="s">
        <v>11</v>
      </c>
      <c r="E4" s="21">
        <f>Q3</f>
        <v>1000000</v>
      </c>
      <c r="F4" s="22">
        <f t="shared" ref="F4:F37" si="0">F3</f>
        <v>0.1</v>
      </c>
      <c r="G4" s="23">
        <f t="shared" ref="G4:G37" si="1">IF($F$1="PD",(360*(YEAR(B4)-YEAR(B3)))+(30*(MONTH(B4)-MONTH(B3)))+(DAY(B4)-DAY(B3)),B4-B3)</f>
        <v>31</v>
      </c>
      <c r="H4" s="18">
        <f t="shared" ref="H4:H37" si="2">(E4*F3*G4/365)+S3</f>
        <v>8493.1506849315065</v>
      </c>
      <c r="I4" s="18">
        <f t="shared" ref="I4:I37" si="3">ROUND(H4,2)</f>
        <v>8493.15</v>
      </c>
      <c r="J4" s="18">
        <f>IF(D4="N",0,IF(C4="E",IF(L4&gt;=(P3+I4),(P3+I4),L4),P3+I4))</f>
        <v>0</v>
      </c>
      <c r="K4" s="18">
        <f t="shared" ref="K4:K36" si="4">IF(D4="N",0,IF(C4="I",0,IF(C4="P",$L$1,L4-J4)))</f>
        <v>0</v>
      </c>
      <c r="L4" s="18">
        <f>IF(D4="N",0,IF(C4="I",J4,IF(C4="P",(J4+K4),$L$1)))</f>
        <v>0</v>
      </c>
      <c r="M4" s="18">
        <v>100000</v>
      </c>
      <c r="N4" s="18"/>
      <c r="O4" s="18">
        <f>IF(OR($Q$1="NI",$Q$1="ET"),#REF!,0)</f>
        <v>0</v>
      </c>
      <c r="P4" s="18">
        <f>P3+I4-J4</f>
        <v>8493.15</v>
      </c>
      <c r="Q4" s="18">
        <f>Q3-K4+M4-N4</f>
        <v>1100000</v>
      </c>
    </row>
    <row r="5" spans="1:19" x14ac:dyDescent="0.25">
      <c r="A5" s="19">
        <v>1</v>
      </c>
      <c r="B5" s="20">
        <v>42791</v>
      </c>
      <c r="C5" s="9" t="str">
        <f t="shared" ref="C5:C34" si="5">C4</f>
        <v>P</v>
      </c>
      <c r="D5" s="19" t="s">
        <v>5</v>
      </c>
      <c r="E5" s="21">
        <f>Q4</f>
        <v>1100000</v>
      </c>
      <c r="F5" s="22">
        <f t="shared" si="0"/>
        <v>0.1</v>
      </c>
      <c r="G5" s="23">
        <f t="shared" si="1"/>
        <v>15</v>
      </c>
      <c r="H5" s="18">
        <f t="shared" si="2"/>
        <v>4520.5479452054797</v>
      </c>
      <c r="I5" s="18">
        <f t="shared" si="3"/>
        <v>4520.55</v>
      </c>
      <c r="J5" s="18">
        <f t="shared" ref="J5:J36" si="6">IF(D5="N",0,IF(C5="E",IF(L5&gt;=(P4+I5),(P4+I5),L5),P4+I5))</f>
        <v>13013.7</v>
      </c>
      <c r="K5" s="18">
        <f t="shared" si="4"/>
        <v>40740.74</v>
      </c>
      <c r="L5" s="18">
        <f t="shared" ref="L5:L34" si="7">IF(D5="N",0,IF(C5="I",J5,IF(C5="P",(J5+K5),$L$1)))</f>
        <v>53754.44</v>
      </c>
      <c r="M5" s="18">
        <v>0</v>
      </c>
      <c r="N5" s="18"/>
      <c r="O5" s="18">
        <f>IF(OR($Q$1="NI",$Q$1="ET"),#REF!,0)</f>
        <v>0</v>
      </c>
      <c r="P5" s="18">
        <f>P4+I5-J5</f>
        <v>0</v>
      </c>
      <c r="Q5" s="18">
        <f t="shared" ref="Q5:Q37" si="8">Q4-K5+M5-N5</f>
        <v>1059259.26</v>
      </c>
      <c r="S5" s="17">
        <f t="shared" ref="S5:S37" si="9">ROUND(H5-I5,9)</f>
        <v>-2.0547949999999999E-3</v>
      </c>
    </row>
    <row r="6" spans="1:19" x14ac:dyDescent="0.25">
      <c r="A6" s="19"/>
      <c r="B6" s="20">
        <v>42804</v>
      </c>
      <c r="C6" s="9" t="s">
        <v>28</v>
      </c>
      <c r="D6" s="19" t="s">
        <v>11</v>
      </c>
      <c r="E6" s="21">
        <f t="shared" ref="E6:E37" si="10">Q5</f>
        <v>1059259.26</v>
      </c>
      <c r="F6" s="22">
        <f t="shared" si="0"/>
        <v>0.1</v>
      </c>
      <c r="G6" s="23">
        <f t="shared" si="1"/>
        <v>13</v>
      </c>
      <c r="H6" s="18">
        <f t="shared" si="2"/>
        <v>3772.7021589036308</v>
      </c>
      <c r="I6" s="18">
        <f t="shared" si="3"/>
        <v>3772.7</v>
      </c>
      <c r="J6" s="18">
        <f t="shared" si="6"/>
        <v>0</v>
      </c>
      <c r="K6" s="18">
        <f t="shared" si="4"/>
        <v>0</v>
      </c>
      <c r="L6" s="18">
        <f t="shared" si="7"/>
        <v>0</v>
      </c>
      <c r="M6" s="18">
        <v>100000</v>
      </c>
      <c r="N6" s="18"/>
      <c r="O6" s="18">
        <f>IF(OR($Q$1="NI",$Q$1="ET"),#REF!,0)</f>
        <v>0</v>
      </c>
      <c r="P6" s="18">
        <f t="shared" ref="P6:P37" si="11">P5+I6-J6</f>
        <v>3772.7</v>
      </c>
      <c r="Q6" s="18">
        <f t="shared" si="8"/>
        <v>1159259.26</v>
      </c>
      <c r="S6" s="17"/>
    </row>
    <row r="7" spans="1:19" x14ac:dyDescent="0.25">
      <c r="A7" s="19">
        <f>A5+1</f>
        <v>2</v>
      </c>
      <c r="B7" s="20">
        <v>42819</v>
      </c>
      <c r="C7" s="9" t="str">
        <f>C5</f>
        <v>P</v>
      </c>
      <c r="D7" s="19" t="s">
        <v>5</v>
      </c>
      <c r="E7" s="21">
        <f t="shared" si="10"/>
        <v>1159259.26</v>
      </c>
      <c r="F7" s="22">
        <f t="shared" si="0"/>
        <v>0.1</v>
      </c>
      <c r="G7" s="23">
        <f t="shared" si="1"/>
        <v>15</v>
      </c>
      <c r="H7" s="18">
        <f t="shared" si="2"/>
        <v>4764.0791506849318</v>
      </c>
      <c r="I7" s="18">
        <f t="shared" si="3"/>
        <v>4764.08</v>
      </c>
      <c r="J7" s="18">
        <f t="shared" si="6"/>
        <v>8536.7799999999988</v>
      </c>
      <c r="K7" s="18">
        <f t="shared" si="4"/>
        <v>40740.74</v>
      </c>
      <c r="L7" s="18">
        <f t="shared" si="7"/>
        <v>49277.52</v>
      </c>
      <c r="M7" s="18">
        <v>0</v>
      </c>
      <c r="N7" s="18"/>
      <c r="O7" s="18">
        <f>IF(OR($Q$1="NI",$Q$1="ET"),#REF!,0)</f>
        <v>0</v>
      </c>
      <c r="P7" s="18">
        <f t="shared" si="11"/>
        <v>0</v>
      </c>
      <c r="Q7" s="18">
        <f t="shared" si="8"/>
        <v>1118518.52</v>
      </c>
      <c r="S7" s="17">
        <f t="shared" si="9"/>
        <v>-8.4931500000000001E-4</v>
      </c>
    </row>
    <row r="8" spans="1:19" x14ac:dyDescent="0.25">
      <c r="A8" s="19"/>
      <c r="B8" s="20">
        <v>42835</v>
      </c>
      <c r="C8" s="9" t="s">
        <v>28</v>
      </c>
      <c r="D8" s="19" t="s">
        <v>11</v>
      </c>
      <c r="E8" s="21">
        <f t="shared" si="10"/>
        <v>1118518.52</v>
      </c>
      <c r="F8" s="22">
        <f t="shared" si="0"/>
        <v>0.1</v>
      </c>
      <c r="G8" s="23">
        <f t="shared" si="1"/>
        <v>16</v>
      </c>
      <c r="H8" s="18">
        <f t="shared" si="2"/>
        <v>4903.094032876782</v>
      </c>
      <c r="I8" s="18">
        <f t="shared" si="3"/>
        <v>4903.09</v>
      </c>
      <c r="J8" s="18">
        <f t="shared" si="6"/>
        <v>0</v>
      </c>
      <c r="K8" s="18">
        <f t="shared" si="4"/>
        <v>0</v>
      </c>
      <c r="L8" s="18">
        <f t="shared" si="7"/>
        <v>0</v>
      </c>
      <c r="M8" s="18">
        <v>100000</v>
      </c>
      <c r="N8" s="18"/>
      <c r="O8" s="18">
        <f>IF(OR($Q$1="NI",$Q$1="ET"),#REF!,0)</f>
        <v>0</v>
      </c>
      <c r="P8" s="18">
        <f t="shared" si="11"/>
        <v>4903.09</v>
      </c>
      <c r="Q8" s="18">
        <f t="shared" si="8"/>
        <v>1218518.52</v>
      </c>
      <c r="S8" s="17"/>
    </row>
    <row r="9" spans="1:19" x14ac:dyDescent="0.25">
      <c r="A9" s="19">
        <f>A7+1</f>
        <v>3</v>
      </c>
      <c r="B9" s="20">
        <v>42850</v>
      </c>
      <c r="C9" s="9" t="str">
        <f>C7</f>
        <v>P</v>
      </c>
      <c r="D9" s="19" t="s">
        <v>5</v>
      </c>
      <c r="E9" s="21">
        <f t="shared" si="10"/>
        <v>1218518.52</v>
      </c>
      <c r="F9" s="22">
        <f t="shared" si="0"/>
        <v>0.1</v>
      </c>
      <c r="G9" s="23">
        <f t="shared" si="1"/>
        <v>15</v>
      </c>
      <c r="H9" s="18">
        <f t="shared" si="2"/>
        <v>5007.610356164384</v>
      </c>
      <c r="I9" s="18">
        <f t="shared" si="3"/>
        <v>5007.6099999999997</v>
      </c>
      <c r="J9" s="18">
        <f t="shared" si="6"/>
        <v>9910.7000000000007</v>
      </c>
      <c r="K9" s="18">
        <f t="shared" si="4"/>
        <v>40740.74</v>
      </c>
      <c r="L9" s="18">
        <f t="shared" si="7"/>
        <v>50651.44</v>
      </c>
      <c r="M9" s="18">
        <v>0</v>
      </c>
      <c r="N9" s="18"/>
      <c r="O9" s="18">
        <f>IF(OR($Q$1="NI",$Q$1="ET"),#REF!,0)</f>
        <v>0</v>
      </c>
      <c r="P9" s="18">
        <f t="shared" si="11"/>
        <v>0</v>
      </c>
      <c r="Q9" s="18">
        <f t="shared" si="8"/>
        <v>1177777.78</v>
      </c>
      <c r="S9" s="17">
        <f t="shared" si="9"/>
        <v>3.5616400000000001E-4</v>
      </c>
    </row>
    <row r="10" spans="1:19" x14ac:dyDescent="0.25">
      <c r="A10" s="24"/>
      <c r="B10" s="25">
        <v>42865</v>
      </c>
      <c r="C10" s="25" t="s">
        <v>28</v>
      </c>
      <c r="D10" s="24" t="s">
        <v>11</v>
      </c>
      <c r="E10" s="26">
        <f t="shared" ref="E10:E11" si="12">Q9</f>
        <v>1177777.78</v>
      </c>
      <c r="F10" s="27">
        <f t="shared" si="0"/>
        <v>0.1</v>
      </c>
      <c r="G10" s="28">
        <f t="shared" ref="G10:G11" si="13">IF($F$1="PD",(360*(YEAR(B10)-YEAR(B9)))+(30*(MONTH(B10)-MONTH(B9)))+(DAY(B10)-DAY(B9)),B10-B9)</f>
        <v>15</v>
      </c>
      <c r="H10" s="29">
        <f t="shared" ref="H10:H11" si="14">(E10*F9*G10/365)+S9</f>
        <v>4840.1830136982462</v>
      </c>
      <c r="I10" s="29">
        <f t="shared" ref="I10:I11" si="15">ROUND(H10,2)</f>
        <v>4840.18</v>
      </c>
      <c r="J10" s="29">
        <f t="shared" ref="J10:J11" si="16">IF(D10="N",0,IF(C10="E",IF(L10&gt;=(P9+I10),(P9+I10),L10),P9+I10))</f>
        <v>0</v>
      </c>
      <c r="K10" s="29">
        <f t="shared" ref="K10:K11" si="17">IF(D10="N",0,IF(C10="I",0,IF(C10="P",$L$1,L10-J10)))</f>
        <v>0</v>
      </c>
      <c r="L10" s="29">
        <f t="shared" ref="L10:L11" si="18">IF(D10="N",0,IF(C10="I",J10,IF(C10="P",(J10+K10),$L$1)))</f>
        <v>0</v>
      </c>
      <c r="M10" s="29">
        <v>100000</v>
      </c>
      <c r="N10" s="29"/>
      <c r="O10" s="29">
        <f>IF(OR($Q$1="NI",$Q$1="ET"),#REF!,0)</f>
        <v>0</v>
      </c>
      <c r="P10" s="29">
        <f t="shared" ref="P10:P11" si="19">P9+I10-J10</f>
        <v>4840.18</v>
      </c>
      <c r="Q10" s="29">
        <f t="shared" ref="Q10:Q11" si="20">Q9-K10+M10-N10</f>
        <v>1277777.78</v>
      </c>
      <c r="S10" s="17"/>
    </row>
    <row r="11" spans="1:19" x14ac:dyDescent="0.25">
      <c r="A11" s="19">
        <f>A9+1</f>
        <v>4</v>
      </c>
      <c r="B11" s="20">
        <v>42880</v>
      </c>
      <c r="C11" s="9" t="str">
        <f t="shared" si="5"/>
        <v>P</v>
      </c>
      <c r="D11" s="19" t="s">
        <v>5</v>
      </c>
      <c r="E11" s="21">
        <f t="shared" si="12"/>
        <v>1277777.78</v>
      </c>
      <c r="F11" s="22">
        <f t="shared" si="0"/>
        <v>0.1</v>
      </c>
      <c r="G11" s="23">
        <f t="shared" si="13"/>
        <v>15</v>
      </c>
      <c r="H11" s="18">
        <f t="shared" si="14"/>
        <v>5251.1415616438362</v>
      </c>
      <c r="I11" s="18">
        <f t="shared" si="15"/>
        <v>5251.14</v>
      </c>
      <c r="J11" s="18">
        <f t="shared" si="16"/>
        <v>10091.32</v>
      </c>
      <c r="K11" s="18">
        <f t="shared" si="17"/>
        <v>40740.74</v>
      </c>
      <c r="L11" s="18">
        <f t="shared" si="18"/>
        <v>50832.06</v>
      </c>
      <c r="M11" s="18">
        <v>0</v>
      </c>
      <c r="N11" s="18"/>
      <c r="O11" s="18">
        <f>IF(OR($Q$1="NI",$Q$1="ET"),#REF!,0)</f>
        <v>0</v>
      </c>
      <c r="P11" s="18">
        <f t="shared" si="19"/>
        <v>0</v>
      </c>
      <c r="Q11" s="18">
        <f t="shared" si="20"/>
        <v>1237037.04</v>
      </c>
      <c r="S11" s="17">
        <f t="shared" si="9"/>
        <v>1.5616440000000001E-3</v>
      </c>
    </row>
    <row r="12" spans="1:19" x14ac:dyDescent="0.25">
      <c r="A12" s="19">
        <f t="shared" ref="A12:A37" si="21">A11+1</f>
        <v>5</v>
      </c>
      <c r="B12" s="20">
        <v>42911</v>
      </c>
      <c r="C12" s="9" t="str">
        <f t="shared" si="5"/>
        <v>P</v>
      </c>
      <c r="D12" s="19" t="s">
        <v>5</v>
      </c>
      <c r="E12" s="21">
        <f t="shared" si="10"/>
        <v>1237037.04</v>
      </c>
      <c r="F12" s="22">
        <f t="shared" si="0"/>
        <v>0.1</v>
      </c>
      <c r="G12" s="23">
        <f t="shared" si="1"/>
        <v>31</v>
      </c>
      <c r="H12" s="18">
        <f t="shared" si="2"/>
        <v>10506.343545205646</v>
      </c>
      <c r="I12" s="18">
        <f t="shared" si="3"/>
        <v>10506.34</v>
      </c>
      <c r="J12" s="18">
        <f t="shared" si="6"/>
        <v>10506.34</v>
      </c>
      <c r="K12" s="18">
        <f t="shared" si="4"/>
        <v>40740.74</v>
      </c>
      <c r="L12" s="18">
        <f t="shared" si="7"/>
        <v>51247.08</v>
      </c>
      <c r="M12" s="18">
        <v>0</v>
      </c>
      <c r="N12" s="18"/>
      <c r="O12" s="18">
        <f>IF(OR($Q$1="NI",$Q$1="ET"),#REF!,0)</f>
        <v>0</v>
      </c>
      <c r="P12" s="18">
        <f t="shared" si="11"/>
        <v>0</v>
      </c>
      <c r="Q12" s="18">
        <f t="shared" si="8"/>
        <v>1196296.3</v>
      </c>
      <c r="S12" s="17">
        <f t="shared" si="9"/>
        <v>3.545206E-3</v>
      </c>
    </row>
    <row r="13" spans="1:19" x14ac:dyDescent="0.25">
      <c r="A13" s="19">
        <f t="shared" si="21"/>
        <v>6</v>
      </c>
      <c r="B13" s="20">
        <v>42941</v>
      </c>
      <c r="C13" s="9" t="str">
        <f t="shared" si="5"/>
        <v>P</v>
      </c>
      <c r="D13" s="19" t="s">
        <v>5</v>
      </c>
      <c r="E13" s="21">
        <f t="shared" si="10"/>
        <v>1196296.3</v>
      </c>
      <c r="F13" s="22">
        <f t="shared" si="0"/>
        <v>0.1</v>
      </c>
      <c r="G13" s="23">
        <f t="shared" si="1"/>
        <v>30</v>
      </c>
      <c r="H13" s="18">
        <f t="shared" si="2"/>
        <v>9832.5758739731245</v>
      </c>
      <c r="I13" s="18">
        <f t="shared" si="3"/>
        <v>9832.58</v>
      </c>
      <c r="J13" s="18">
        <f t="shared" si="6"/>
        <v>9832.58</v>
      </c>
      <c r="K13" s="18">
        <f t="shared" si="4"/>
        <v>40740.74</v>
      </c>
      <c r="L13" s="18">
        <f t="shared" si="7"/>
        <v>50573.32</v>
      </c>
      <c r="M13" s="18">
        <v>0</v>
      </c>
      <c r="N13" s="18"/>
      <c r="O13" s="18">
        <f>IF($Q$1="ET",#REF!,0)</f>
        <v>0</v>
      </c>
      <c r="P13" s="18">
        <f t="shared" si="11"/>
        <v>0</v>
      </c>
      <c r="Q13" s="18">
        <f t="shared" si="8"/>
        <v>1155555.56</v>
      </c>
      <c r="S13" s="17">
        <f t="shared" si="9"/>
        <v>-4.126027E-3</v>
      </c>
    </row>
    <row r="14" spans="1:19" x14ac:dyDescent="0.25">
      <c r="A14" s="31">
        <f t="shared" si="21"/>
        <v>7</v>
      </c>
      <c r="B14" s="32">
        <v>42972</v>
      </c>
      <c r="C14" s="32" t="s">
        <v>29</v>
      </c>
      <c r="D14" s="31" t="s">
        <v>5</v>
      </c>
      <c r="E14" s="33">
        <f t="shared" si="10"/>
        <v>1155555.56</v>
      </c>
      <c r="F14" s="34">
        <f t="shared" si="0"/>
        <v>0.1</v>
      </c>
      <c r="G14" s="35">
        <f t="shared" si="1"/>
        <v>31</v>
      </c>
      <c r="H14" s="36">
        <f t="shared" si="2"/>
        <v>9814.3033698634117</v>
      </c>
      <c r="I14" s="36">
        <f t="shared" si="3"/>
        <v>9814.2999999999993</v>
      </c>
      <c r="J14" s="36">
        <f t="shared" si="6"/>
        <v>9814.2999999999993</v>
      </c>
      <c r="K14" s="36">
        <f t="shared" si="4"/>
        <v>64839.199999999997</v>
      </c>
      <c r="L14" s="36">
        <v>74653.5</v>
      </c>
      <c r="M14" s="36">
        <v>0</v>
      </c>
      <c r="N14" s="36"/>
      <c r="O14" s="36">
        <f>IF($Q$1="ET",#REF!,0)</f>
        <v>0</v>
      </c>
      <c r="P14" s="36">
        <f t="shared" si="11"/>
        <v>0</v>
      </c>
      <c r="Q14" s="36">
        <f t="shared" si="8"/>
        <v>1090716.3600000001</v>
      </c>
      <c r="S14" s="17">
        <f t="shared" si="9"/>
        <v>3.3698629999999999E-3</v>
      </c>
    </row>
    <row r="15" spans="1:19" x14ac:dyDescent="0.25">
      <c r="A15" s="31">
        <f t="shared" si="21"/>
        <v>8</v>
      </c>
      <c r="B15" s="32">
        <v>43003</v>
      </c>
      <c r="C15" s="32" t="str">
        <f t="shared" si="5"/>
        <v>E</v>
      </c>
      <c r="D15" s="31" t="s">
        <v>5</v>
      </c>
      <c r="E15" s="33">
        <f t="shared" si="10"/>
        <v>1090716.3600000001</v>
      </c>
      <c r="F15" s="34">
        <f t="shared" si="0"/>
        <v>0.1</v>
      </c>
      <c r="G15" s="35">
        <f t="shared" si="1"/>
        <v>31</v>
      </c>
      <c r="H15" s="36">
        <f t="shared" si="2"/>
        <v>9263.6217698630007</v>
      </c>
      <c r="I15" s="36">
        <f t="shared" si="3"/>
        <v>9263.6200000000008</v>
      </c>
      <c r="J15" s="36">
        <f t="shared" si="6"/>
        <v>9263.6200000000008</v>
      </c>
      <c r="K15" s="36">
        <f t="shared" si="4"/>
        <v>65389.88</v>
      </c>
      <c r="L15" s="36">
        <f>L14</f>
        <v>74653.5</v>
      </c>
      <c r="M15" s="36">
        <v>0</v>
      </c>
      <c r="N15" s="36"/>
      <c r="O15" s="36">
        <f>IF($Q$1="ET",#REF!,0)</f>
        <v>0</v>
      </c>
      <c r="P15" s="36">
        <f t="shared" si="11"/>
        <v>0</v>
      </c>
      <c r="Q15" s="36">
        <f t="shared" si="8"/>
        <v>1025326.4800000001</v>
      </c>
      <c r="S15" s="17">
        <f t="shared" si="9"/>
        <v>1.769863E-3</v>
      </c>
    </row>
    <row r="16" spans="1:19" x14ac:dyDescent="0.25">
      <c r="A16" s="31">
        <f t="shared" si="21"/>
        <v>9</v>
      </c>
      <c r="B16" s="32">
        <v>43033</v>
      </c>
      <c r="C16" s="32" t="str">
        <f t="shared" si="5"/>
        <v>E</v>
      </c>
      <c r="D16" s="31" t="s">
        <v>5</v>
      </c>
      <c r="E16" s="33">
        <f t="shared" si="10"/>
        <v>1025326.4800000001</v>
      </c>
      <c r="F16" s="34">
        <f t="shared" si="0"/>
        <v>0.1</v>
      </c>
      <c r="G16" s="35">
        <f t="shared" si="1"/>
        <v>30</v>
      </c>
      <c r="H16" s="36">
        <f t="shared" si="2"/>
        <v>8427.3427013698511</v>
      </c>
      <c r="I16" s="36">
        <f t="shared" si="3"/>
        <v>8427.34</v>
      </c>
      <c r="J16" s="36">
        <f t="shared" si="6"/>
        <v>8427.34</v>
      </c>
      <c r="K16" s="36">
        <f t="shared" si="4"/>
        <v>66226.16</v>
      </c>
      <c r="L16" s="36">
        <f>L15</f>
        <v>74653.5</v>
      </c>
      <c r="M16" s="36">
        <v>0</v>
      </c>
      <c r="N16" s="36"/>
      <c r="O16" s="36">
        <f>IF($Q$1="ET",#REF!,0)</f>
        <v>0</v>
      </c>
      <c r="P16" s="36">
        <f t="shared" si="11"/>
        <v>0</v>
      </c>
      <c r="Q16" s="36">
        <f t="shared" si="8"/>
        <v>959100.32000000007</v>
      </c>
      <c r="S16" s="17">
        <f t="shared" si="9"/>
        <v>2.7013699999999998E-3</v>
      </c>
    </row>
    <row r="17" spans="1:19" x14ac:dyDescent="0.25">
      <c r="A17" s="19">
        <f t="shared" si="21"/>
        <v>10</v>
      </c>
      <c r="B17" s="32">
        <v>43064</v>
      </c>
      <c r="C17" s="32" t="s">
        <v>29</v>
      </c>
      <c r="D17" s="31" t="s">
        <v>5</v>
      </c>
      <c r="E17" s="33">
        <f t="shared" si="10"/>
        <v>959100.32000000007</v>
      </c>
      <c r="F17" s="34">
        <f t="shared" si="0"/>
        <v>0.1</v>
      </c>
      <c r="G17" s="35">
        <f t="shared" si="1"/>
        <v>31</v>
      </c>
      <c r="H17" s="36">
        <f t="shared" si="2"/>
        <v>8145.7862410960279</v>
      </c>
      <c r="I17" s="36">
        <f t="shared" si="3"/>
        <v>8145.79</v>
      </c>
      <c r="J17" s="36">
        <f t="shared" si="6"/>
        <v>8145.79</v>
      </c>
      <c r="K17" s="36">
        <f t="shared" si="4"/>
        <v>66507.710000000006</v>
      </c>
      <c r="L17" s="36">
        <f>L16</f>
        <v>74653.5</v>
      </c>
      <c r="M17" s="36">
        <v>0</v>
      </c>
      <c r="N17" s="36"/>
      <c r="O17" s="36">
        <f>IF($Q$1="ET",#REF!,0)</f>
        <v>0</v>
      </c>
      <c r="P17" s="36">
        <f t="shared" si="11"/>
        <v>0</v>
      </c>
      <c r="Q17" s="36">
        <f t="shared" si="8"/>
        <v>892592.6100000001</v>
      </c>
      <c r="S17" s="17">
        <f t="shared" si="9"/>
        <v>-3.758904E-3</v>
      </c>
    </row>
    <row r="18" spans="1:19" x14ac:dyDescent="0.25">
      <c r="A18" s="19">
        <f t="shared" si="21"/>
        <v>11</v>
      </c>
      <c r="B18" s="20">
        <v>43094</v>
      </c>
      <c r="C18" s="9" t="s">
        <v>28</v>
      </c>
      <c r="D18" s="19" t="s">
        <v>5</v>
      </c>
      <c r="E18" s="21">
        <f t="shared" si="10"/>
        <v>892592.6100000001</v>
      </c>
      <c r="F18" s="22">
        <f t="shared" si="0"/>
        <v>0.1</v>
      </c>
      <c r="G18" s="23">
        <f t="shared" si="1"/>
        <v>30</v>
      </c>
      <c r="H18" s="18">
        <f t="shared" si="2"/>
        <v>7336.3738575343577</v>
      </c>
      <c r="I18" s="18">
        <f t="shared" si="3"/>
        <v>7336.37</v>
      </c>
      <c r="J18" s="18">
        <f t="shared" si="6"/>
        <v>7336.37</v>
      </c>
      <c r="K18" s="18">
        <f t="shared" si="4"/>
        <v>40740.74</v>
      </c>
      <c r="L18" s="18">
        <f t="shared" si="7"/>
        <v>48077.11</v>
      </c>
      <c r="M18" s="18">
        <v>0</v>
      </c>
      <c r="N18" s="18"/>
      <c r="O18" s="18">
        <f>IF($Q$1="ET",#REF!,0)</f>
        <v>0</v>
      </c>
      <c r="P18" s="18">
        <f t="shared" si="11"/>
        <v>0</v>
      </c>
      <c r="Q18" s="18">
        <f t="shared" si="8"/>
        <v>851851.87000000011</v>
      </c>
      <c r="S18" s="17">
        <f t="shared" si="9"/>
        <v>3.8575340000000001E-3</v>
      </c>
    </row>
    <row r="19" spans="1:19" x14ac:dyDescent="0.25">
      <c r="A19" s="19">
        <f t="shared" si="21"/>
        <v>12</v>
      </c>
      <c r="B19" s="20">
        <v>43125</v>
      </c>
      <c r="C19" s="9" t="str">
        <f t="shared" si="5"/>
        <v>P</v>
      </c>
      <c r="D19" s="19" t="s">
        <v>5</v>
      </c>
      <c r="E19" s="21">
        <f t="shared" si="10"/>
        <v>851851.87000000011</v>
      </c>
      <c r="F19" s="22">
        <f t="shared" si="0"/>
        <v>0.1</v>
      </c>
      <c r="G19" s="23">
        <f t="shared" si="1"/>
        <v>31</v>
      </c>
      <c r="H19" s="18">
        <f t="shared" si="2"/>
        <v>7234.9101506846873</v>
      </c>
      <c r="I19" s="18">
        <f t="shared" si="3"/>
        <v>7234.91</v>
      </c>
      <c r="J19" s="18">
        <f t="shared" si="6"/>
        <v>7234.91</v>
      </c>
      <c r="K19" s="18">
        <f t="shared" si="4"/>
        <v>40740.74</v>
      </c>
      <c r="L19" s="18">
        <f t="shared" si="7"/>
        <v>47975.649999999994</v>
      </c>
      <c r="M19" s="18">
        <v>0</v>
      </c>
      <c r="N19" s="18"/>
      <c r="O19" s="18">
        <f>IF($Q$1="ET",#REF!,0)</f>
        <v>0</v>
      </c>
      <c r="P19" s="18">
        <f t="shared" si="11"/>
        <v>0</v>
      </c>
      <c r="Q19" s="18">
        <f t="shared" si="8"/>
        <v>811111.13000000012</v>
      </c>
      <c r="S19" s="17">
        <f t="shared" si="9"/>
        <v>1.5068500000000001E-4</v>
      </c>
    </row>
    <row r="20" spans="1:19" x14ac:dyDescent="0.25">
      <c r="A20" s="19">
        <f t="shared" si="21"/>
        <v>13</v>
      </c>
      <c r="B20" s="20">
        <v>43156</v>
      </c>
      <c r="C20" s="9" t="str">
        <f t="shared" si="5"/>
        <v>P</v>
      </c>
      <c r="D20" s="19" t="s">
        <v>5</v>
      </c>
      <c r="E20" s="21">
        <f t="shared" si="10"/>
        <v>811111.13000000012</v>
      </c>
      <c r="F20" s="22">
        <f t="shared" si="0"/>
        <v>0.1</v>
      </c>
      <c r="G20" s="23">
        <f t="shared" si="1"/>
        <v>31</v>
      </c>
      <c r="H20" s="18">
        <f t="shared" si="2"/>
        <v>6888.8892000000706</v>
      </c>
      <c r="I20" s="18">
        <f t="shared" si="3"/>
        <v>6888.89</v>
      </c>
      <c r="J20" s="18">
        <f t="shared" si="6"/>
        <v>6888.89</v>
      </c>
      <c r="K20" s="18">
        <f t="shared" si="4"/>
        <v>40740.74</v>
      </c>
      <c r="L20" s="18">
        <f t="shared" si="7"/>
        <v>47629.63</v>
      </c>
      <c r="M20" s="18">
        <v>0</v>
      </c>
      <c r="N20" s="18"/>
      <c r="O20" s="18">
        <f>IF($Q$1="ET",#REF!,0)</f>
        <v>0</v>
      </c>
      <c r="P20" s="18">
        <f t="shared" si="11"/>
        <v>0</v>
      </c>
      <c r="Q20" s="18">
        <f t="shared" si="8"/>
        <v>770370.39000000013</v>
      </c>
      <c r="S20" s="17">
        <f t="shared" si="9"/>
        <v>-8.0000000000000004E-4</v>
      </c>
    </row>
    <row r="21" spans="1:19" x14ac:dyDescent="0.25">
      <c r="A21" s="19">
        <f t="shared" si="21"/>
        <v>14</v>
      </c>
      <c r="B21" s="20">
        <v>43184</v>
      </c>
      <c r="C21" s="9" t="str">
        <f t="shared" si="5"/>
        <v>P</v>
      </c>
      <c r="D21" s="19" t="s">
        <v>5</v>
      </c>
      <c r="E21" s="21">
        <f t="shared" si="10"/>
        <v>770370.39000000013</v>
      </c>
      <c r="F21" s="22">
        <f t="shared" si="0"/>
        <v>0.1</v>
      </c>
      <c r="G21" s="23">
        <f t="shared" si="1"/>
        <v>28</v>
      </c>
      <c r="H21" s="18">
        <f t="shared" si="2"/>
        <v>5909.6898630137002</v>
      </c>
      <c r="I21" s="18">
        <f t="shared" si="3"/>
        <v>5909.69</v>
      </c>
      <c r="J21" s="18">
        <f t="shared" si="6"/>
        <v>5909.69</v>
      </c>
      <c r="K21" s="18">
        <f t="shared" si="4"/>
        <v>40740.74</v>
      </c>
      <c r="L21" s="18">
        <f t="shared" si="7"/>
        <v>46650.43</v>
      </c>
      <c r="M21" s="18">
        <v>0</v>
      </c>
      <c r="N21" s="18"/>
      <c r="O21" s="18">
        <f>IF($Q$1="ET",#REF!,0)</f>
        <v>0</v>
      </c>
      <c r="P21" s="18">
        <f t="shared" si="11"/>
        <v>0</v>
      </c>
      <c r="Q21" s="18">
        <f t="shared" si="8"/>
        <v>729629.65000000014</v>
      </c>
      <c r="S21" s="17">
        <f t="shared" si="9"/>
        <v>-1.3698599999999999E-4</v>
      </c>
    </row>
    <row r="22" spans="1:19" x14ac:dyDescent="0.25">
      <c r="A22" s="19">
        <f t="shared" si="21"/>
        <v>15</v>
      </c>
      <c r="B22" s="20">
        <v>43215</v>
      </c>
      <c r="C22" s="9" t="str">
        <f t="shared" si="5"/>
        <v>P</v>
      </c>
      <c r="D22" s="19" t="s">
        <v>5</v>
      </c>
      <c r="E22" s="21">
        <f t="shared" si="10"/>
        <v>729629.65000000014</v>
      </c>
      <c r="F22" s="22">
        <f t="shared" si="0"/>
        <v>0.1</v>
      </c>
      <c r="G22" s="23">
        <f t="shared" si="1"/>
        <v>31</v>
      </c>
      <c r="H22" s="18">
        <f t="shared" si="2"/>
        <v>6196.8544246578367</v>
      </c>
      <c r="I22" s="18">
        <f t="shared" si="3"/>
        <v>6196.85</v>
      </c>
      <c r="J22" s="18">
        <f t="shared" si="6"/>
        <v>6196.85</v>
      </c>
      <c r="K22" s="18">
        <f t="shared" si="4"/>
        <v>40740.74</v>
      </c>
      <c r="L22" s="18">
        <f t="shared" si="7"/>
        <v>46937.59</v>
      </c>
      <c r="M22" s="18">
        <v>0</v>
      </c>
      <c r="N22" s="18"/>
      <c r="O22" s="18">
        <f>IF($Q$1="ET",#REF!,0)</f>
        <v>0</v>
      </c>
      <c r="P22" s="18">
        <f t="shared" si="11"/>
        <v>0</v>
      </c>
      <c r="Q22" s="18">
        <f t="shared" si="8"/>
        <v>688888.91000000015</v>
      </c>
      <c r="S22" s="17">
        <f t="shared" si="9"/>
        <v>4.4246579999999997E-3</v>
      </c>
    </row>
    <row r="23" spans="1:19" x14ac:dyDescent="0.25">
      <c r="A23" s="19">
        <f t="shared" si="21"/>
        <v>16</v>
      </c>
      <c r="B23" s="20">
        <v>43245</v>
      </c>
      <c r="C23" s="9" t="str">
        <f t="shared" si="5"/>
        <v>P</v>
      </c>
      <c r="D23" s="19" t="s">
        <v>5</v>
      </c>
      <c r="E23" s="21">
        <f t="shared" si="10"/>
        <v>688888.91000000015</v>
      </c>
      <c r="F23" s="22">
        <f t="shared" si="0"/>
        <v>0.1</v>
      </c>
      <c r="G23" s="23">
        <f t="shared" si="1"/>
        <v>30</v>
      </c>
      <c r="H23" s="18">
        <f t="shared" si="2"/>
        <v>5662.1050547949872</v>
      </c>
      <c r="I23" s="18">
        <f t="shared" si="3"/>
        <v>5662.11</v>
      </c>
      <c r="J23" s="18">
        <f t="shared" si="6"/>
        <v>5662.11</v>
      </c>
      <c r="K23" s="18">
        <f t="shared" si="4"/>
        <v>40740.74</v>
      </c>
      <c r="L23" s="18">
        <f t="shared" si="7"/>
        <v>46402.85</v>
      </c>
      <c r="M23" s="18">
        <v>0</v>
      </c>
      <c r="N23" s="18"/>
      <c r="O23" s="18">
        <f>IF($Q$1="ET",#REF!,0)</f>
        <v>0</v>
      </c>
      <c r="P23" s="18">
        <f t="shared" si="11"/>
        <v>0</v>
      </c>
      <c r="Q23" s="18">
        <f t="shared" si="8"/>
        <v>648148.17000000016</v>
      </c>
      <c r="S23" s="17">
        <f t="shared" si="9"/>
        <v>-4.9452050000000003E-3</v>
      </c>
    </row>
    <row r="24" spans="1:19" x14ac:dyDescent="0.25">
      <c r="A24" s="19">
        <f t="shared" si="21"/>
        <v>17</v>
      </c>
      <c r="B24" s="20">
        <v>43276</v>
      </c>
      <c r="C24" s="9" t="str">
        <f t="shared" si="5"/>
        <v>P</v>
      </c>
      <c r="D24" s="19" t="s">
        <v>5</v>
      </c>
      <c r="E24" s="21">
        <f t="shared" si="10"/>
        <v>648148.17000000016</v>
      </c>
      <c r="F24" s="22">
        <f t="shared" si="0"/>
        <v>0.1</v>
      </c>
      <c r="G24" s="23">
        <f t="shared" si="1"/>
        <v>31</v>
      </c>
      <c r="H24" s="18">
        <f t="shared" si="2"/>
        <v>5504.8151287676046</v>
      </c>
      <c r="I24" s="18">
        <f t="shared" si="3"/>
        <v>5504.82</v>
      </c>
      <c r="J24" s="18">
        <f t="shared" si="6"/>
        <v>5504.82</v>
      </c>
      <c r="K24" s="18">
        <f t="shared" si="4"/>
        <v>40740.74</v>
      </c>
      <c r="L24" s="18">
        <f t="shared" si="7"/>
        <v>46245.56</v>
      </c>
      <c r="M24" s="18">
        <v>0</v>
      </c>
      <c r="N24" s="18"/>
      <c r="O24" s="18">
        <f>IF($Q$1="ET",#REF!,0)</f>
        <v>0</v>
      </c>
      <c r="P24" s="18">
        <f t="shared" si="11"/>
        <v>0</v>
      </c>
      <c r="Q24" s="18">
        <f t="shared" si="8"/>
        <v>607407.43000000017</v>
      </c>
      <c r="S24" s="17">
        <f t="shared" si="9"/>
        <v>-4.8712319999999996E-3</v>
      </c>
    </row>
    <row r="25" spans="1:19" x14ac:dyDescent="0.25">
      <c r="A25" s="19">
        <f t="shared" si="21"/>
        <v>18</v>
      </c>
      <c r="B25" s="20">
        <v>43306</v>
      </c>
      <c r="C25" s="9" t="str">
        <f t="shared" si="5"/>
        <v>P</v>
      </c>
      <c r="D25" s="19" t="s">
        <v>5</v>
      </c>
      <c r="E25" s="21">
        <f t="shared" si="10"/>
        <v>607407.43000000017</v>
      </c>
      <c r="F25" s="22">
        <f t="shared" si="0"/>
        <v>0.1</v>
      </c>
      <c r="G25" s="23">
        <f t="shared" si="1"/>
        <v>30</v>
      </c>
      <c r="H25" s="18">
        <f t="shared" si="2"/>
        <v>4992.3849643844396</v>
      </c>
      <c r="I25" s="18">
        <f t="shared" si="3"/>
        <v>4992.38</v>
      </c>
      <c r="J25" s="18">
        <f t="shared" si="6"/>
        <v>4992.38</v>
      </c>
      <c r="K25" s="18">
        <f t="shared" si="4"/>
        <v>40740.74</v>
      </c>
      <c r="L25" s="18">
        <f t="shared" si="7"/>
        <v>45733.119999999995</v>
      </c>
      <c r="M25" s="18">
        <v>0</v>
      </c>
      <c r="N25" s="18"/>
      <c r="O25" s="18">
        <f>IF($Q$1="ET",#REF!,0)</f>
        <v>0</v>
      </c>
      <c r="P25" s="18">
        <f t="shared" si="11"/>
        <v>0</v>
      </c>
      <c r="Q25" s="18">
        <f t="shared" si="8"/>
        <v>566666.69000000018</v>
      </c>
      <c r="S25" s="17">
        <f t="shared" si="9"/>
        <v>4.9643839999999996E-3</v>
      </c>
    </row>
    <row r="26" spans="1:19" x14ac:dyDescent="0.25">
      <c r="A26" s="19">
        <f t="shared" si="21"/>
        <v>19</v>
      </c>
      <c r="B26" s="20">
        <v>43337</v>
      </c>
      <c r="C26" s="9" t="str">
        <f t="shared" si="5"/>
        <v>P</v>
      </c>
      <c r="D26" s="19" t="s">
        <v>5</v>
      </c>
      <c r="E26" s="21">
        <f t="shared" si="10"/>
        <v>566666.69000000018</v>
      </c>
      <c r="F26" s="22">
        <f t="shared" si="0"/>
        <v>0.1</v>
      </c>
      <c r="G26" s="23">
        <f t="shared" si="1"/>
        <v>31</v>
      </c>
      <c r="H26" s="18">
        <f t="shared" si="2"/>
        <v>4812.7905506853722</v>
      </c>
      <c r="I26" s="18">
        <f t="shared" si="3"/>
        <v>4812.79</v>
      </c>
      <c r="J26" s="18">
        <f t="shared" si="6"/>
        <v>4812.79</v>
      </c>
      <c r="K26" s="18">
        <f t="shared" si="4"/>
        <v>40740.74</v>
      </c>
      <c r="L26" s="18">
        <f t="shared" si="7"/>
        <v>45553.53</v>
      </c>
      <c r="M26" s="18">
        <v>0</v>
      </c>
      <c r="N26" s="18"/>
      <c r="O26" s="18">
        <f>IF($Q$1="ET",#REF!,0)</f>
        <v>0</v>
      </c>
      <c r="P26" s="18">
        <f t="shared" si="11"/>
        <v>0</v>
      </c>
      <c r="Q26" s="18">
        <f t="shared" si="8"/>
        <v>525925.95000000019</v>
      </c>
      <c r="S26" s="17">
        <f t="shared" si="9"/>
        <v>5.5068499999999998E-4</v>
      </c>
    </row>
    <row r="27" spans="1:19" x14ac:dyDescent="0.25">
      <c r="A27" s="19">
        <f t="shared" si="21"/>
        <v>20</v>
      </c>
      <c r="B27" s="20">
        <v>43368</v>
      </c>
      <c r="C27" s="9" t="str">
        <f t="shared" si="5"/>
        <v>P</v>
      </c>
      <c r="D27" s="19" t="s">
        <v>5</v>
      </c>
      <c r="E27" s="21">
        <f t="shared" si="10"/>
        <v>525925.95000000019</v>
      </c>
      <c r="F27" s="22">
        <f t="shared" si="0"/>
        <v>0.1</v>
      </c>
      <c r="G27" s="23">
        <f t="shared" si="1"/>
        <v>31</v>
      </c>
      <c r="H27" s="18">
        <f t="shared" si="2"/>
        <v>4466.7688931507555</v>
      </c>
      <c r="I27" s="18">
        <f t="shared" si="3"/>
        <v>4466.7700000000004</v>
      </c>
      <c r="J27" s="18">
        <f t="shared" si="6"/>
        <v>4466.7700000000004</v>
      </c>
      <c r="K27" s="18">
        <f t="shared" si="4"/>
        <v>40740.74</v>
      </c>
      <c r="L27" s="18">
        <f t="shared" si="7"/>
        <v>45207.509999999995</v>
      </c>
      <c r="M27" s="18">
        <v>0</v>
      </c>
      <c r="N27" s="18"/>
      <c r="O27" s="18">
        <f>IF($Q$1="ET",#REF!,0)</f>
        <v>0</v>
      </c>
      <c r="P27" s="18">
        <f t="shared" si="11"/>
        <v>0</v>
      </c>
      <c r="Q27" s="18">
        <f t="shared" si="8"/>
        <v>485185.2100000002</v>
      </c>
      <c r="S27" s="17">
        <f t="shared" si="9"/>
        <v>-1.106849E-3</v>
      </c>
    </row>
    <row r="28" spans="1:19" x14ac:dyDescent="0.25">
      <c r="A28" s="19">
        <f t="shared" si="21"/>
        <v>21</v>
      </c>
      <c r="B28" s="20">
        <v>43398</v>
      </c>
      <c r="C28" s="9" t="str">
        <f t="shared" si="5"/>
        <v>P</v>
      </c>
      <c r="D28" s="19" t="s">
        <v>5</v>
      </c>
      <c r="E28" s="21">
        <f t="shared" si="10"/>
        <v>485185.2100000002</v>
      </c>
      <c r="F28" s="22">
        <f t="shared" si="0"/>
        <v>0.1</v>
      </c>
      <c r="G28" s="23">
        <f t="shared" si="1"/>
        <v>30</v>
      </c>
      <c r="H28" s="18">
        <f t="shared" si="2"/>
        <v>3987.8225369866182</v>
      </c>
      <c r="I28" s="18">
        <f t="shared" si="3"/>
        <v>3987.82</v>
      </c>
      <c r="J28" s="18">
        <f t="shared" si="6"/>
        <v>3987.82</v>
      </c>
      <c r="K28" s="18">
        <f t="shared" si="4"/>
        <v>40740.74</v>
      </c>
      <c r="L28" s="18">
        <f t="shared" si="7"/>
        <v>44728.56</v>
      </c>
      <c r="M28" s="18">
        <v>0</v>
      </c>
      <c r="N28" s="18"/>
      <c r="O28" s="18">
        <f>IF($Q$1="ET",#REF!,0)</f>
        <v>0</v>
      </c>
      <c r="P28" s="18">
        <f t="shared" si="11"/>
        <v>0</v>
      </c>
      <c r="Q28" s="18">
        <f t="shared" si="8"/>
        <v>444444.4700000002</v>
      </c>
      <c r="S28" s="17">
        <f t="shared" si="9"/>
        <v>2.5369870000000001E-3</v>
      </c>
    </row>
    <row r="29" spans="1:19" x14ac:dyDescent="0.25">
      <c r="A29" s="19">
        <f t="shared" si="21"/>
        <v>22</v>
      </c>
      <c r="B29" s="20">
        <v>43429</v>
      </c>
      <c r="C29" s="9" t="str">
        <f t="shared" si="5"/>
        <v>P</v>
      </c>
      <c r="D29" s="19" t="s">
        <v>5</v>
      </c>
      <c r="E29" s="21">
        <f t="shared" si="10"/>
        <v>444444.4700000002</v>
      </c>
      <c r="F29" s="22">
        <f t="shared" si="0"/>
        <v>0.1</v>
      </c>
      <c r="G29" s="23">
        <f t="shared" si="1"/>
        <v>31</v>
      </c>
      <c r="H29" s="18">
        <f t="shared" si="2"/>
        <v>3774.7363917815228</v>
      </c>
      <c r="I29" s="18">
        <f t="shared" si="3"/>
        <v>3774.74</v>
      </c>
      <c r="J29" s="18">
        <f t="shared" si="6"/>
        <v>3774.74</v>
      </c>
      <c r="K29" s="18">
        <f t="shared" si="4"/>
        <v>40740.74</v>
      </c>
      <c r="L29" s="18">
        <f t="shared" si="7"/>
        <v>44515.479999999996</v>
      </c>
      <c r="M29" s="18">
        <v>0</v>
      </c>
      <c r="N29" s="18"/>
      <c r="O29" s="18">
        <f>IF($Q$1="ET",#REF!,0)</f>
        <v>0</v>
      </c>
      <c r="P29" s="18">
        <f t="shared" si="11"/>
        <v>0</v>
      </c>
      <c r="Q29" s="18">
        <f t="shared" si="8"/>
        <v>403703.73000000021</v>
      </c>
      <c r="S29" s="17">
        <f t="shared" si="9"/>
        <v>-3.6082179999999998E-3</v>
      </c>
    </row>
    <row r="30" spans="1:19" x14ac:dyDescent="0.25">
      <c r="A30" s="19">
        <f t="shared" si="21"/>
        <v>23</v>
      </c>
      <c r="B30" s="20">
        <v>43459</v>
      </c>
      <c r="C30" s="9" t="str">
        <f t="shared" si="5"/>
        <v>P</v>
      </c>
      <c r="D30" s="19" t="s">
        <v>5</v>
      </c>
      <c r="E30" s="21">
        <f t="shared" si="10"/>
        <v>403703.73000000021</v>
      </c>
      <c r="F30" s="22">
        <f t="shared" si="0"/>
        <v>0.1</v>
      </c>
      <c r="G30" s="23">
        <f t="shared" si="1"/>
        <v>30</v>
      </c>
      <c r="H30" s="18">
        <f t="shared" si="2"/>
        <v>3318.1092410970705</v>
      </c>
      <c r="I30" s="18">
        <f t="shared" si="3"/>
        <v>3318.11</v>
      </c>
      <c r="J30" s="18">
        <f t="shared" si="6"/>
        <v>3318.11</v>
      </c>
      <c r="K30" s="18">
        <f t="shared" si="4"/>
        <v>40740.74</v>
      </c>
      <c r="L30" s="18">
        <f t="shared" si="7"/>
        <v>44058.85</v>
      </c>
      <c r="M30" s="18">
        <v>0</v>
      </c>
      <c r="N30" s="18"/>
      <c r="O30" s="18">
        <f>IF($Q$1="ET",#REF!,0)</f>
        <v>0</v>
      </c>
      <c r="P30" s="18">
        <f t="shared" si="11"/>
        <v>0</v>
      </c>
      <c r="Q30" s="18">
        <f t="shared" si="8"/>
        <v>362962.99000000022</v>
      </c>
      <c r="S30" s="17">
        <f t="shared" si="9"/>
        <v>-7.5890300000000001E-4</v>
      </c>
    </row>
    <row r="31" spans="1:19" x14ac:dyDescent="0.25">
      <c r="A31" s="19">
        <f t="shared" si="21"/>
        <v>24</v>
      </c>
      <c r="B31" s="20">
        <v>43490</v>
      </c>
      <c r="C31" s="9" t="str">
        <f t="shared" si="5"/>
        <v>P</v>
      </c>
      <c r="D31" s="19" t="s">
        <v>5</v>
      </c>
      <c r="E31" s="21">
        <f t="shared" si="10"/>
        <v>362962.99000000022</v>
      </c>
      <c r="F31" s="22">
        <f t="shared" si="0"/>
        <v>0.1</v>
      </c>
      <c r="G31" s="23">
        <f t="shared" si="1"/>
        <v>31</v>
      </c>
      <c r="H31" s="18">
        <f t="shared" si="2"/>
        <v>3082.6986082202889</v>
      </c>
      <c r="I31" s="18">
        <f t="shared" si="3"/>
        <v>3082.7</v>
      </c>
      <c r="J31" s="18">
        <f t="shared" si="6"/>
        <v>3082.7</v>
      </c>
      <c r="K31" s="18">
        <f t="shared" si="4"/>
        <v>40740.74</v>
      </c>
      <c r="L31" s="18">
        <f t="shared" si="7"/>
        <v>43823.439999999995</v>
      </c>
      <c r="M31" s="18">
        <v>0</v>
      </c>
      <c r="N31" s="18"/>
      <c r="O31" s="18">
        <f>IF($Q$1="ET",#REF!,0)</f>
        <v>0</v>
      </c>
      <c r="P31" s="18">
        <f t="shared" si="11"/>
        <v>0</v>
      </c>
      <c r="Q31" s="18">
        <f t="shared" si="8"/>
        <v>322222.25000000023</v>
      </c>
      <c r="S31" s="17">
        <f t="shared" si="9"/>
        <v>-1.39178E-3</v>
      </c>
    </row>
    <row r="32" spans="1:19" x14ac:dyDescent="0.25">
      <c r="A32" s="19">
        <f t="shared" si="21"/>
        <v>25</v>
      </c>
      <c r="B32" s="20">
        <v>43521</v>
      </c>
      <c r="C32" s="9" t="str">
        <f t="shared" si="5"/>
        <v>P</v>
      </c>
      <c r="D32" s="19" t="s">
        <v>5</v>
      </c>
      <c r="E32" s="21">
        <f t="shared" si="10"/>
        <v>322222.25000000023</v>
      </c>
      <c r="F32" s="22">
        <f t="shared" si="0"/>
        <v>0.1</v>
      </c>
      <c r="G32" s="23">
        <f t="shared" si="1"/>
        <v>31</v>
      </c>
      <c r="H32" s="18">
        <f t="shared" si="2"/>
        <v>2736.680731507673</v>
      </c>
      <c r="I32" s="18">
        <f t="shared" si="3"/>
        <v>2736.68</v>
      </c>
      <c r="J32" s="18">
        <f t="shared" si="6"/>
        <v>2736.68</v>
      </c>
      <c r="K32" s="18">
        <f t="shared" si="4"/>
        <v>40740.74</v>
      </c>
      <c r="L32" s="18">
        <f t="shared" si="7"/>
        <v>43477.42</v>
      </c>
      <c r="M32" s="18">
        <v>0</v>
      </c>
      <c r="N32" s="18"/>
      <c r="O32" s="18">
        <f>IF($Q$1="ET",#REF!,0)</f>
        <v>0</v>
      </c>
      <c r="P32" s="18">
        <f t="shared" si="11"/>
        <v>0</v>
      </c>
      <c r="Q32" s="18">
        <f t="shared" si="8"/>
        <v>281481.51000000024</v>
      </c>
      <c r="S32" s="17">
        <f t="shared" si="9"/>
        <v>7.3150799999999996E-4</v>
      </c>
    </row>
    <row r="33" spans="1:21" x14ac:dyDescent="0.25">
      <c r="A33" s="19">
        <f t="shared" si="21"/>
        <v>26</v>
      </c>
      <c r="B33" s="20">
        <v>43549</v>
      </c>
      <c r="C33" s="9" t="str">
        <f t="shared" si="5"/>
        <v>P</v>
      </c>
      <c r="D33" s="19" t="s">
        <v>5</v>
      </c>
      <c r="E33" s="21">
        <f t="shared" si="10"/>
        <v>281481.51000000024</v>
      </c>
      <c r="F33" s="22">
        <f t="shared" si="0"/>
        <v>0.1</v>
      </c>
      <c r="G33" s="23">
        <f t="shared" si="1"/>
        <v>28</v>
      </c>
      <c r="H33" s="18">
        <f t="shared" si="2"/>
        <v>2159.3109452066324</v>
      </c>
      <c r="I33" s="18">
        <f t="shared" si="3"/>
        <v>2159.31</v>
      </c>
      <c r="J33" s="18">
        <f t="shared" si="6"/>
        <v>2159.31</v>
      </c>
      <c r="K33" s="18">
        <f t="shared" si="4"/>
        <v>40740.74</v>
      </c>
      <c r="L33" s="18">
        <f t="shared" si="7"/>
        <v>42900.049999999996</v>
      </c>
      <c r="M33" s="18">
        <v>0</v>
      </c>
      <c r="N33" s="18"/>
      <c r="O33" s="18">
        <f>IF($Q$1="ET",#REF!,0)</f>
        <v>0</v>
      </c>
      <c r="P33" s="18">
        <f t="shared" si="11"/>
        <v>0</v>
      </c>
      <c r="Q33" s="18">
        <f t="shared" si="8"/>
        <v>240740.77000000025</v>
      </c>
      <c r="S33" s="17">
        <f t="shared" si="9"/>
        <v>9.4520699999999999E-4</v>
      </c>
    </row>
    <row r="34" spans="1:21" x14ac:dyDescent="0.25">
      <c r="A34" s="19">
        <f t="shared" si="21"/>
        <v>27</v>
      </c>
      <c r="B34" s="20">
        <v>43580</v>
      </c>
      <c r="C34" s="9" t="str">
        <f t="shared" si="5"/>
        <v>P</v>
      </c>
      <c r="D34" s="19" t="s">
        <v>5</v>
      </c>
      <c r="E34" s="21">
        <f t="shared" si="10"/>
        <v>240740.77000000025</v>
      </c>
      <c r="F34" s="22">
        <f t="shared" si="0"/>
        <v>0.1</v>
      </c>
      <c r="G34" s="23">
        <f t="shared" si="1"/>
        <v>31</v>
      </c>
      <c r="H34" s="18">
        <f t="shared" si="2"/>
        <v>2044.6485808234406</v>
      </c>
      <c r="I34" s="18">
        <f t="shared" si="3"/>
        <v>2044.65</v>
      </c>
      <c r="J34" s="18">
        <f t="shared" si="6"/>
        <v>2044.65</v>
      </c>
      <c r="K34" s="18">
        <f t="shared" si="4"/>
        <v>40740.74</v>
      </c>
      <c r="L34" s="18">
        <f t="shared" si="7"/>
        <v>42785.39</v>
      </c>
      <c r="M34" s="18">
        <v>0</v>
      </c>
      <c r="N34" s="18"/>
      <c r="O34" s="18">
        <f>IF($Q$1="ET",#REF!,0)</f>
        <v>0</v>
      </c>
      <c r="P34" s="18">
        <f t="shared" si="11"/>
        <v>0</v>
      </c>
      <c r="Q34" s="18">
        <f t="shared" si="8"/>
        <v>200000.03000000026</v>
      </c>
      <c r="S34" s="17">
        <f t="shared" si="9"/>
        <v>-1.419177E-3</v>
      </c>
    </row>
    <row r="35" spans="1:21" x14ac:dyDescent="0.25">
      <c r="A35" s="19">
        <f t="shared" si="21"/>
        <v>28</v>
      </c>
      <c r="B35" s="20">
        <v>43610</v>
      </c>
      <c r="C35" s="20" t="s">
        <v>29</v>
      </c>
      <c r="D35" s="19" t="s">
        <v>5</v>
      </c>
      <c r="E35" s="21">
        <f t="shared" si="10"/>
        <v>200000.03000000026</v>
      </c>
      <c r="F35" s="22">
        <f t="shared" si="0"/>
        <v>0.1</v>
      </c>
      <c r="G35" s="23">
        <f t="shared" si="1"/>
        <v>30</v>
      </c>
      <c r="H35" s="18">
        <f t="shared" si="2"/>
        <v>1643.834443836701</v>
      </c>
      <c r="I35" s="18">
        <f t="shared" si="3"/>
        <v>1643.83</v>
      </c>
      <c r="J35" s="18">
        <f t="shared" si="6"/>
        <v>1643.83</v>
      </c>
      <c r="K35" s="18">
        <f t="shared" si="4"/>
        <v>32245.059999999998</v>
      </c>
      <c r="L35" s="18">
        <v>33888.89</v>
      </c>
      <c r="M35" s="18">
        <v>0</v>
      </c>
      <c r="N35" s="18"/>
      <c r="O35" s="18">
        <f>IF($Q$1="ET",#REF!,0)</f>
        <v>0</v>
      </c>
      <c r="P35" s="18">
        <f t="shared" si="11"/>
        <v>0</v>
      </c>
      <c r="Q35" s="18">
        <f t="shared" si="8"/>
        <v>167754.97000000026</v>
      </c>
      <c r="S35" s="17">
        <f t="shared" si="9"/>
        <v>4.443837E-3</v>
      </c>
      <c r="U35" s="3"/>
    </row>
    <row r="36" spans="1:21" x14ac:dyDescent="0.25">
      <c r="A36" s="19">
        <f t="shared" si="21"/>
        <v>29</v>
      </c>
      <c r="B36" s="20">
        <v>43641</v>
      </c>
      <c r="C36" s="20" t="s">
        <v>29</v>
      </c>
      <c r="D36" s="19" t="s">
        <v>5</v>
      </c>
      <c r="E36" s="21">
        <f t="shared" si="10"/>
        <v>167754.97000000026</v>
      </c>
      <c r="F36" s="22">
        <f t="shared" si="0"/>
        <v>0.1</v>
      </c>
      <c r="G36" s="23">
        <f t="shared" si="1"/>
        <v>31</v>
      </c>
      <c r="H36" s="18">
        <f t="shared" si="2"/>
        <v>1424.7726821931669</v>
      </c>
      <c r="I36" s="18">
        <f t="shared" si="3"/>
        <v>1424.77</v>
      </c>
      <c r="J36" s="18">
        <f t="shared" si="6"/>
        <v>1424.77</v>
      </c>
      <c r="K36" s="18">
        <f t="shared" si="4"/>
        <v>32464.12</v>
      </c>
      <c r="L36" s="18">
        <f>L35</f>
        <v>33888.89</v>
      </c>
      <c r="M36" s="18">
        <v>0</v>
      </c>
      <c r="N36" s="18"/>
      <c r="O36" s="18">
        <f>IF($Q$1="ET",#REF!,0)</f>
        <v>0</v>
      </c>
      <c r="P36" s="18">
        <f t="shared" si="11"/>
        <v>0</v>
      </c>
      <c r="Q36" s="18">
        <f t="shared" si="8"/>
        <v>135290.85000000027</v>
      </c>
      <c r="S36" s="17">
        <f t="shared" si="9"/>
        <v>2.6821929999999998E-3</v>
      </c>
      <c r="U36" s="5"/>
    </row>
    <row r="37" spans="1:21" x14ac:dyDescent="0.25">
      <c r="A37" s="19">
        <f t="shared" si="21"/>
        <v>30</v>
      </c>
      <c r="B37" s="20">
        <v>43671</v>
      </c>
      <c r="C37" s="20" t="s">
        <v>28</v>
      </c>
      <c r="D37" s="19" t="s">
        <v>5</v>
      </c>
      <c r="E37" s="21">
        <f t="shared" si="10"/>
        <v>135290.85000000027</v>
      </c>
      <c r="F37" s="22">
        <f t="shared" si="0"/>
        <v>0.1</v>
      </c>
      <c r="G37" s="23">
        <f t="shared" si="1"/>
        <v>30</v>
      </c>
      <c r="H37" s="18">
        <f t="shared" si="2"/>
        <v>1111.9822712340983</v>
      </c>
      <c r="I37" s="18">
        <f t="shared" si="3"/>
        <v>1111.98</v>
      </c>
      <c r="J37" s="18">
        <f>H37+P36</f>
        <v>1111.9822712340983</v>
      </c>
      <c r="K37" s="18">
        <f>Q36</f>
        <v>135290.85000000027</v>
      </c>
      <c r="L37" s="18">
        <f>K37+J37</f>
        <v>136402.83227123437</v>
      </c>
      <c r="M37" s="18">
        <v>0</v>
      </c>
      <c r="N37" s="18"/>
      <c r="O37" s="18">
        <f>IF($Q$1="ET",#REF!,0)</f>
        <v>0</v>
      </c>
      <c r="P37" s="18">
        <f t="shared" si="11"/>
        <v>-2.2712340983161994E-3</v>
      </c>
      <c r="Q37" s="18">
        <f t="shared" si="8"/>
        <v>0</v>
      </c>
      <c r="S37" s="17">
        <f t="shared" si="9"/>
        <v>2.271234E-3</v>
      </c>
      <c r="U37" s="3">
        <v>136402.81</v>
      </c>
    </row>
    <row r="38" spans="1:21" x14ac:dyDescent="0.25">
      <c r="A38" s="14"/>
      <c r="B38" s="14"/>
      <c r="C38" s="14"/>
      <c r="D38" s="14"/>
      <c r="E38" s="14"/>
      <c r="F38" s="14"/>
      <c r="G38" s="14"/>
      <c r="H38" s="15">
        <f>SUM(H3:H37)</f>
        <v>181832.6609260409</v>
      </c>
      <c r="I38" s="15"/>
      <c r="J38" s="15">
        <f>SUM(J3:J37)</f>
        <v>181832.64227123404</v>
      </c>
      <c r="K38" s="15">
        <f>SUM(K3:K37)</f>
        <v>1400000.0000000005</v>
      </c>
      <c r="L38" s="15">
        <f>SUM(L3:L37)</f>
        <v>1581832.642271234</v>
      </c>
      <c r="M38" s="14"/>
      <c r="N38" s="14"/>
      <c r="O38" s="15">
        <f>SUM(O3:O34)</f>
        <v>0</v>
      </c>
      <c r="P38" s="14"/>
      <c r="Q38" s="14"/>
      <c r="U38" s="38">
        <f>L37-U37</f>
        <v>2.2271234367508441E-2</v>
      </c>
    </row>
    <row r="41" spans="1:21" x14ac:dyDescent="0.25">
      <c r="L41" s="5"/>
    </row>
    <row r="42" spans="1:21" x14ac:dyDescent="0.25">
      <c r="G42" s="1">
        <v>1</v>
      </c>
      <c r="H42" s="1">
        <v>33333.33</v>
      </c>
      <c r="I42" s="1">
        <v>35013.910000000003</v>
      </c>
      <c r="J42" s="1">
        <f>I42-H42</f>
        <v>1680.5800000000017</v>
      </c>
      <c r="K42" s="1">
        <f>ROUND(J42/3,2)</f>
        <v>560.19000000000005</v>
      </c>
    </row>
    <row r="43" spans="1:21" x14ac:dyDescent="0.25">
      <c r="G43" s="1">
        <v>2</v>
      </c>
      <c r="H43" s="1">
        <f>H42+K42</f>
        <v>33893.520000000004</v>
      </c>
      <c r="I43" s="1">
        <v>33879.519999999997</v>
      </c>
      <c r="J43" s="1">
        <f>I43-H43</f>
        <v>-14.000000000007276</v>
      </c>
      <c r="K43" s="1">
        <f>ROUND(J43/3,2)</f>
        <v>-4.67</v>
      </c>
    </row>
    <row r="44" spans="1:21" x14ac:dyDescent="0.25">
      <c r="G44" s="1">
        <v>3</v>
      </c>
      <c r="H44" s="1">
        <f>H43+K43</f>
        <v>33888.850000000006</v>
      </c>
      <c r="I44" s="1">
        <v>33888.980000000003</v>
      </c>
      <c r="J44" s="1">
        <f>I44-H44</f>
        <v>0.12999999999738066</v>
      </c>
      <c r="K44" s="1">
        <f>ROUND(J44/3,2)</f>
        <v>0.04</v>
      </c>
      <c r="N44" s="30"/>
    </row>
    <row r="45" spans="1:21" x14ac:dyDescent="0.25">
      <c r="G45" s="1">
        <v>4</v>
      </c>
      <c r="H45" s="1">
        <f>H44+K44</f>
        <v>33888.890000000007</v>
      </c>
      <c r="I45" s="1">
        <v>33888.9</v>
      </c>
      <c r="J45" s="1">
        <f>I45-H45</f>
        <v>9.9999999947613105E-3</v>
      </c>
      <c r="K45" s="1">
        <f>ROUND(J45/3,2)</f>
        <v>0</v>
      </c>
    </row>
  </sheetData>
  <dataValidations count="2">
    <dataValidation type="list" allowBlank="1" showInputMessage="1" showErrorMessage="1" sqref="Q1">
      <formula1>"DD, PS, FI, ET, NI"</formula1>
    </dataValidation>
    <dataValidation type="list" allowBlank="1" showInputMessage="1" showErrorMessage="1" sqref="F1">
      <formula1>"PD,AD"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pane ySplit="2" topLeftCell="A3" activePane="bottomLeft" state="frozen"/>
      <selection pane="bottomLeft" activeCell="M17" sqref="M17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10.140625" style="1" customWidth="1"/>
    <col min="4" max="4" width="4.42578125" style="1" bestFit="1" customWidth="1"/>
    <col min="5" max="5" width="13.7109375" style="1" bestFit="1" customWidth="1"/>
    <col min="6" max="6" width="7.140625" style="1" bestFit="1" customWidth="1"/>
    <col min="7" max="7" width="5.140625" style="1" bestFit="1" customWidth="1"/>
    <col min="8" max="8" width="18" style="1" bestFit="1" customWidth="1"/>
    <col min="9" max="9" width="16.140625" style="1" bestFit="1" customWidth="1"/>
    <col min="10" max="10" width="13.28515625" style="1" bestFit="1" customWidth="1"/>
    <col min="11" max="11" width="13.42578125" style="1" bestFit="1" customWidth="1"/>
    <col min="12" max="12" width="13.28515625" style="1" bestFit="1" customWidth="1"/>
    <col min="13" max="13" width="13.5703125" style="1" bestFit="1" customWidth="1"/>
    <col min="14" max="14" width="11.5703125" style="1" bestFit="1" customWidth="1"/>
    <col min="15" max="15" width="11" style="1" customWidth="1"/>
    <col min="16" max="16" width="11.140625" style="1" bestFit="1" customWidth="1"/>
    <col min="17" max="17" width="12.5703125" style="1" bestFit="1" customWidth="1"/>
    <col min="18" max="18" width="2.85546875" style="1" customWidth="1"/>
    <col min="19" max="19" width="10.7109375" style="1" bestFit="1" customWidth="1"/>
    <col min="20" max="20" width="12.28515625" style="1" bestFit="1" customWidth="1"/>
    <col min="21" max="21" width="11.5703125" style="1" bestFit="1" customWidth="1"/>
    <col min="22" max="16384" width="9.140625" style="1"/>
  </cols>
  <sheetData>
    <row r="1" spans="1:19" x14ac:dyDescent="0.25">
      <c r="E1" s="1" t="s">
        <v>19</v>
      </c>
      <c r="F1" s="16" t="s">
        <v>24</v>
      </c>
      <c r="H1" s="1" t="s">
        <v>17</v>
      </c>
      <c r="K1" s="18"/>
      <c r="L1" s="3">
        <v>40740.74</v>
      </c>
      <c r="M1" s="5">
        <f>IF(C35="P",L1-K35,IF(C35="E",L1-L35,0))</f>
        <v>-10066.14</v>
      </c>
      <c r="O1" s="3" t="s">
        <v>20</v>
      </c>
      <c r="P1" s="3">
        <v>10000</v>
      </c>
      <c r="Q1" s="16" t="s">
        <v>21</v>
      </c>
    </row>
    <row r="2" spans="1:19" s="2" customFormat="1" x14ac:dyDescent="0.25">
      <c r="A2" s="6" t="s">
        <v>3</v>
      </c>
      <c r="B2" s="7" t="s">
        <v>0</v>
      </c>
      <c r="C2" s="7" t="s">
        <v>27</v>
      </c>
      <c r="D2" s="7" t="s">
        <v>7</v>
      </c>
      <c r="E2" s="7" t="s">
        <v>13</v>
      </c>
      <c r="F2" s="7" t="s">
        <v>2</v>
      </c>
      <c r="G2" s="7" t="s">
        <v>1</v>
      </c>
      <c r="H2" s="7" t="s">
        <v>14</v>
      </c>
      <c r="I2" s="7" t="s">
        <v>25</v>
      </c>
      <c r="J2" s="7" t="s">
        <v>15</v>
      </c>
      <c r="K2" s="7" t="s">
        <v>10</v>
      </c>
      <c r="L2" s="7" t="s">
        <v>9</v>
      </c>
      <c r="M2" s="7" t="s">
        <v>8</v>
      </c>
      <c r="N2" s="7" t="s">
        <v>18</v>
      </c>
      <c r="O2" s="7" t="s">
        <v>22</v>
      </c>
      <c r="P2" s="7" t="s">
        <v>16</v>
      </c>
      <c r="Q2" s="7" t="s">
        <v>4</v>
      </c>
      <c r="S2" s="2" t="s">
        <v>26</v>
      </c>
    </row>
    <row r="3" spans="1:19" x14ac:dyDescent="0.25">
      <c r="A3" s="8">
        <v>0</v>
      </c>
      <c r="B3" s="9">
        <v>42745</v>
      </c>
      <c r="C3" s="9" t="s">
        <v>28</v>
      </c>
      <c r="D3" s="8" t="s">
        <v>11</v>
      </c>
      <c r="E3" s="10">
        <v>0</v>
      </c>
      <c r="F3" s="11">
        <v>0.1</v>
      </c>
      <c r="G3" s="12">
        <v>0</v>
      </c>
      <c r="H3" s="13">
        <v>0</v>
      </c>
      <c r="I3" s="13"/>
      <c r="J3" s="13">
        <v>0</v>
      </c>
      <c r="K3" s="13">
        <v>0</v>
      </c>
      <c r="L3" s="13">
        <f>IF(D3&lt;&gt;"Y",0,IF(A3=24,(E3+J3),#REF!))</f>
        <v>0</v>
      </c>
      <c r="M3" s="13">
        <v>1100000</v>
      </c>
      <c r="N3" s="13">
        <v>100000</v>
      </c>
      <c r="O3" s="13">
        <v>0</v>
      </c>
      <c r="P3" s="13">
        <v>0</v>
      </c>
      <c r="Q3" s="13">
        <f>IF(Q1="PS",M3-N3+P1,M3-N3)</f>
        <v>1000000</v>
      </c>
    </row>
    <row r="4" spans="1:19" x14ac:dyDescent="0.25">
      <c r="A4" s="8"/>
      <c r="B4" s="20">
        <v>42776</v>
      </c>
      <c r="C4" s="9" t="str">
        <f>C3</f>
        <v>P</v>
      </c>
      <c r="D4" s="19" t="s">
        <v>11</v>
      </c>
      <c r="E4" s="21">
        <f>Q3</f>
        <v>1000000</v>
      </c>
      <c r="F4" s="22">
        <f t="shared" ref="F4:F38" si="0">F3</f>
        <v>0.1</v>
      </c>
      <c r="G4" s="23">
        <f t="shared" ref="G4:G38" si="1">IF($F$1="PD",(360*(YEAR(B4)-YEAR(B3)))+(30*(MONTH(B4)-MONTH(B3)))+(DAY(B4)-DAY(B3)),B4-B3)</f>
        <v>31</v>
      </c>
      <c r="H4" s="18">
        <f t="shared" ref="H4:H38" si="2">(E4*F3*G4/365)+S3</f>
        <v>8493.1506849315065</v>
      </c>
      <c r="I4" s="18">
        <f t="shared" ref="I4:I38" si="3">ROUND(H4,2)</f>
        <v>8493.15</v>
      </c>
      <c r="J4" s="18">
        <f>IF(D4="N",0,IF(C4="E",IF(L4&gt;=(P3+I4),(P3+I4),L4),P3+I4))</f>
        <v>0</v>
      </c>
      <c r="K4" s="18">
        <f t="shared" ref="K4:K20" si="4">IF(D4="N",0,IF(C4="I",0,IF(C4="P",$L$1,L4-J4)))</f>
        <v>0</v>
      </c>
      <c r="L4" s="18">
        <f>IF(D4="N",0,IF(C4="I",J4,IF(C4="P",(J4+K4),$L$1)))</f>
        <v>0</v>
      </c>
      <c r="M4" s="18">
        <v>100000</v>
      </c>
      <c r="N4" s="18"/>
      <c r="O4" s="18">
        <f>IF(OR($Q$1="NI",$Q$1="ET"),#REF!,0)</f>
        <v>0</v>
      </c>
      <c r="P4" s="18">
        <f>P3+I4-J4</f>
        <v>8493.15</v>
      </c>
      <c r="Q4" s="18">
        <f>Q3-K4+M4-N4</f>
        <v>1100000</v>
      </c>
    </row>
    <row r="5" spans="1:19" x14ac:dyDescent="0.25">
      <c r="A5" s="19">
        <v>1</v>
      </c>
      <c r="B5" s="20">
        <v>42791</v>
      </c>
      <c r="C5" s="9" t="str">
        <f t="shared" ref="C5" si="5">C4</f>
        <v>P</v>
      </c>
      <c r="D5" s="19" t="s">
        <v>5</v>
      </c>
      <c r="E5" s="21">
        <f>Q4</f>
        <v>1100000</v>
      </c>
      <c r="F5" s="22">
        <f t="shared" si="0"/>
        <v>0.1</v>
      </c>
      <c r="G5" s="23">
        <f t="shared" si="1"/>
        <v>15</v>
      </c>
      <c r="H5" s="18">
        <f t="shared" si="2"/>
        <v>4520.5479452054797</v>
      </c>
      <c r="I5" s="18">
        <f t="shared" si="3"/>
        <v>4520.55</v>
      </c>
      <c r="J5" s="18">
        <f t="shared" ref="J5:J37" si="6">IF(D5="N",0,IF(C5="E",IF(L5&gt;=(P4+I5),(P4+I5),L5),P4+I5))</f>
        <v>13013.7</v>
      </c>
      <c r="K5" s="18">
        <f t="shared" si="4"/>
        <v>40740.74</v>
      </c>
      <c r="L5" s="18">
        <f t="shared" ref="L5:L20" si="7">IF(D5="N",0,IF(C5="I",J5,IF(C5="P",(J5+K5),$L$1)))</f>
        <v>53754.44</v>
      </c>
      <c r="M5" s="18">
        <v>0</v>
      </c>
      <c r="N5" s="18"/>
      <c r="O5" s="18">
        <f>IF(OR($Q$1="NI",$Q$1="ET"),#REF!,0)</f>
        <v>0</v>
      </c>
      <c r="P5" s="18">
        <f>P4+I5-J5</f>
        <v>0</v>
      </c>
      <c r="Q5" s="18">
        <f t="shared" ref="Q5:Q38" si="8">Q4-K5+M5-N5</f>
        <v>1059259.26</v>
      </c>
      <c r="S5" s="17">
        <f t="shared" ref="S5:S38" si="9">ROUND(H5-I5,9)</f>
        <v>-2.0547949999999999E-3</v>
      </c>
    </row>
    <row r="6" spans="1:19" x14ac:dyDescent="0.25">
      <c r="A6" s="19"/>
      <c r="B6" s="20">
        <v>42804</v>
      </c>
      <c r="C6" s="9" t="s">
        <v>28</v>
      </c>
      <c r="D6" s="19" t="s">
        <v>11</v>
      </c>
      <c r="E6" s="21">
        <f t="shared" ref="E6:E38" si="10">Q5</f>
        <v>1059259.26</v>
      </c>
      <c r="F6" s="22">
        <f t="shared" si="0"/>
        <v>0.1</v>
      </c>
      <c r="G6" s="23">
        <f t="shared" si="1"/>
        <v>13</v>
      </c>
      <c r="H6" s="18">
        <f t="shared" si="2"/>
        <v>3772.7021589036308</v>
      </c>
      <c r="I6" s="18">
        <f t="shared" si="3"/>
        <v>3772.7</v>
      </c>
      <c r="J6" s="18">
        <f t="shared" si="6"/>
        <v>0</v>
      </c>
      <c r="K6" s="18">
        <f t="shared" si="4"/>
        <v>0</v>
      </c>
      <c r="L6" s="18">
        <f t="shared" si="7"/>
        <v>0</v>
      </c>
      <c r="M6" s="18">
        <v>100000</v>
      </c>
      <c r="N6" s="18"/>
      <c r="O6" s="18">
        <f>IF(OR($Q$1="NI",$Q$1="ET"),#REF!,0)</f>
        <v>0</v>
      </c>
      <c r="P6" s="18">
        <f t="shared" ref="P6:P38" si="11">P5+I6-J6</f>
        <v>3772.7</v>
      </c>
      <c r="Q6" s="18">
        <f t="shared" si="8"/>
        <v>1159259.26</v>
      </c>
      <c r="S6" s="17">
        <f t="shared" si="9"/>
        <v>2.1589040000000001E-3</v>
      </c>
    </row>
    <row r="7" spans="1:19" x14ac:dyDescent="0.25">
      <c r="A7" s="19">
        <f>A5+1</f>
        <v>2</v>
      </c>
      <c r="B7" s="20">
        <v>42819</v>
      </c>
      <c r="C7" s="9" t="str">
        <f>C5</f>
        <v>P</v>
      </c>
      <c r="D7" s="19" t="s">
        <v>5</v>
      </c>
      <c r="E7" s="21">
        <f t="shared" si="10"/>
        <v>1159259.26</v>
      </c>
      <c r="F7" s="22">
        <f t="shared" si="0"/>
        <v>0.1</v>
      </c>
      <c r="G7" s="23">
        <f t="shared" si="1"/>
        <v>15</v>
      </c>
      <c r="H7" s="18">
        <f t="shared" si="2"/>
        <v>4764.0813095889316</v>
      </c>
      <c r="I7" s="18">
        <f t="shared" si="3"/>
        <v>4764.08</v>
      </c>
      <c r="J7" s="18">
        <f t="shared" si="6"/>
        <v>8536.7799999999988</v>
      </c>
      <c r="K7" s="18">
        <f t="shared" si="4"/>
        <v>40740.74</v>
      </c>
      <c r="L7" s="18">
        <f t="shared" si="7"/>
        <v>49277.52</v>
      </c>
      <c r="M7" s="18">
        <v>0</v>
      </c>
      <c r="N7" s="18"/>
      <c r="O7" s="18">
        <f>IF(OR($Q$1="NI",$Q$1="ET"),#REF!,0)</f>
        <v>0</v>
      </c>
      <c r="P7" s="18">
        <f t="shared" si="11"/>
        <v>0</v>
      </c>
      <c r="Q7" s="18">
        <f t="shared" si="8"/>
        <v>1118518.52</v>
      </c>
      <c r="S7" s="17">
        <f t="shared" si="9"/>
        <v>1.3095889999999999E-3</v>
      </c>
    </row>
    <row r="8" spans="1:19" x14ac:dyDescent="0.25">
      <c r="A8" s="19"/>
      <c r="B8" s="20">
        <v>42835</v>
      </c>
      <c r="C8" s="9" t="s">
        <v>28</v>
      </c>
      <c r="D8" s="19" t="s">
        <v>11</v>
      </c>
      <c r="E8" s="21">
        <f t="shared" si="10"/>
        <v>1118518.52</v>
      </c>
      <c r="F8" s="22">
        <f t="shared" si="0"/>
        <v>0.1</v>
      </c>
      <c r="G8" s="23">
        <f t="shared" si="1"/>
        <v>16</v>
      </c>
      <c r="H8" s="18">
        <f t="shared" si="2"/>
        <v>4903.0961917807817</v>
      </c>
      <c r="I8" s="18">
        <f t="shared" si="3"/>
        <v>4903.1000000000004</v>
      </c>
      <c r="J8" s="18">
        <f t="shared" si="6"/>
        <v>0</v>
      </c>
      <c r="K8" s="18">
        <f t="shared" si="4"/>
        <v>0</v>
      </c>
      <c r="L8" s="18">
        <f t="shared" si="7"/>
        <v>0</v>
      </c>
      <c r="M8" s="18">
        <v>100000</v>
      </c>
      <c r="N8" s="18"/>
      <c r="O8" s="18">
        <f>IF(OR($Q$1="NI",$Q$1="ET"),#REF!,0)</f>
        <v>0</v>
      </c>
      <c r="P8" s="18">
        <f t="shared" si="11"/>
        <v>4903.1000000000004</v>
      </c>
      <c r="Q8" s="18">
        <f t="shared" si="8"/>
        <v>1218518.52</v>
      </c>
      <c r="S8" s="17">
        <f t="shared" si="9"/>
        <v>-3.8082189999999998E-3</v>
      </c>
    </row>
    <row r="9" spans="1:19" x14ac:dyDescent="0.25">
      <c r="A9" s="19">
        <f>A7+1</f>
        <v>3</v>
      </c>
      <c r="B9" s="20">
        <v>42850</v>
      </c>
      <c r="C9" s="9" t="str">
        <f>C7</f>
        <v>P</v>
      </c>
      <c r="D9" s="19" t="s">
        <v>5</v>
      </c>
      <c r="E9" s="21">
        <f t="shared" si="10"/>
        <v>1218518.52</v>
      </c>
      <c r="F9" s="22">
        <f t="shared" si="0"/>
        <v>0.1</v>
      </c>
      <c r="G9" s="23">
        <f t="shared" si="1"/>
        <v>15</v>
      </c>
      <c r="H9" s="18">
        <f t="shared" si="2"/>
        <v>5007.6065479453837</v>
      </c>
      <c r="I9" s="18">
        <f t="shared" si="3"/>
        <v>5007.6099999999997</v>
      </c>
      <c r="J9" s="18">
        <f t="shared" si="6"/>
        <v>9910.7099999999991</v>
      </c>
      <c r="K9" s="18">
        <f t="shared" si="4"/>
        <v>40740.74</v>
      </c>
      <c r="L9" s="18">
        <f t="shared" si="7"/>
        <v>50651.45</v>
      </c>
      <c r="M9" s="18">
        <v>0</v>
      </c>
      <c r="N9" s="18"/>
      <c r="O9" s="18">
        <f>IF(OR($Q$1="NI",$Q$1="ET"),#REF!,0)</f>
        <v>0</v>
      </c>
      <c r="P9" s="18">
        <f t="shared" si="11"/>
        <v>0</v>
      </c>
      <c r="Q9" s="18">
        <f t="shared" si="8"/>
        <v>1177777.78</v>
      </c>
      <c r="S9" s="17">
        <f t="shared" si="9"/>
        <v>-3.4520549999999999E-3</v>
      </c>
    </row>
    <row r="10" spans="1:19" x14ac:dyDescent="0.25">
      <c r="A10" s="19"/>
      <c r="B10" s="20">
        <v>42865</v>
      </c>
      <c r="C10" s="20" t="s">
        <v>28</v>
      </c>
      <c r="D10" s="19" t="s">
        <v>11</v>
      </c>
      <c r="E10" s="21">
        <f t="shared" si="10"/>
        <v>1177777.78</v>
      </c>
      <c r="F10" s="22">
        <f t="shared" si="0"/>
        <v>0.1</v>
      </c>
      <c r="G10" s="23">
        <f t="shared" si="1"/>
        <v>15</v>
      </c>
      <c r="H10" s="18">
        <f t="shared" si="2"/>
        <v>4840.1792054792468</v>
      </c>
      <c r="I10" s="18">
        <f t="shared" si="3"/>
        <v>4840.18</v>
      </c>
      <c r="J10" s="18">
        <f t="shared" si="6"/>
        <v>0</v>
      </c>
      <c r="K10" s="18">
        <f t="shared" si="4"/>
        <v>0</v>
      </c>
      <c r="L10" s="18">
        <f t="shared" si="7"/>
        <v>0</v>
      </c>
      <c r="M10" s="18">
        <v>100000</v>
      </c>
      <c r="N10" s="18"/>
      <c r="O10" s="18">
        <f>IF(OR($Q$1="NI",$Q$1="ET"),#REF!,0)</f>
        <v>0</v>
      </c>
      <c r="P10" s="18">
        <f t="shared" si="11"/>
        <v>4840.18</v>
      </c>
      <c r="Q10" s="18">
        <f t="shared" si="8"/>
        <v>1277777.78</v>
      </c>
      <c r="S10" s="17">
        <f t="shared" si="9"/>
        <v>-7.9452099999999996E-4</v>
      </c>
    </row>
    <row r="11" spans="1:19" x14ac:dyDescent="0.25">
      <c r="A11" s="19">
        <f>A9+1</f>
        <v>4</v>
      </c>
      <c r="B11" s="20">
        <v>42880</v>
      </c>
      <c r="C11" s="20" t="s">
        <v>28</v>
      </c>
      <c r="D11" s="19" t="s">
        <v>5</v>
      </c>
      <c r="E11" s="21">
        <f t="shared" si="10"/>
        <v>1277777.78</v>
      </c>
      <c r="F11" s="22">
        <f t="shared" si="0"/>
        <v>0.1</v>
      </c>
      <c r="G11" s="23">
        <f t="shared" si="1"/>
        <v>15</v>
      </c>
      <c r="H11" s="18">
        <f t="shared" si="2"/>
        <v>5251.1407671228362</v>
      </c>
      <c r="I11" s="18">
        <f t="shared" si="3"/>
        <v>5251.14</v>
      </c>
      <c r="J11" s="18">
        <f t="shared" si="6"/>
        <v>10091.32</v>
      </c>
      <c r="K11" s="18">
        <f t="shared" si="4"/>
        <v>40740.74</v>
      </c>
      <c r="L11" s="18">
        <f t="shared" si="7"/>
        <v>50832.06</v>
      </c>
      <c r="M11" s="18">
        <v>0</v>
      </c>
      <c r="N11" s="18"/>
      <c r="O11" s="18">
        <f>IF(OR($Q$1="NI",$Q$1="ET"),#REF!,0)</f>
        <v>0</v>
      </c>
      <c r="P11" s="18">
        <f t="shared" si="11"/>
        <v>0</v>
      </c>
      <c r="Q11" s="18">
        <f t="shared" si="8"/>
        <v>1237037.04</v>
      </c>
      <c r="S11" s="17">
        <f t="shared" si="9"/>
        <v>7.6712299999999998E-4</v>
      </c>
    </row>
    <row r="12" spans="1:19" x14ac:dyDescent="0.25">
      <c r="A12" s="24"/>
      <c r="B12" s="25">
        <v>42896</v>
      </c>
      <c r="C12" s="25" t="s">
        <v>28</v>
      </c>
      <c r="D12" s="24" t="s">
        <v>11</v>
      </c>
      <c r="E12" s="26">
        <f t="shared" ref="E12" si="12">Q11</f>
        <v>1237037.04</v>
      </c>
      <c r="F12" s="27">
        <f t="shared" si="0"/>
        <v>0.1</v>
      </c>
      <c r="G12" s="28">
        <f t="shared" ref="G12:G13" si="13">IF($F$1="PD",(360*(YEAR(B12)-YEAR(B11)))+(30*(MONTH(B12)-MONTH(B11)))+(DAY(B12)-DAY(B11)),B12-B11)</f>
        <v>16</v>
      </c>
      <c r="H12" s="29">
        <f t="shared" ref="H12:H13" si="14">(E12*F11*G12/365)+S11</f>
        <v>5422.628887670945</v>
      </c>
      <c r="I12" s="29">
        <f t="shared" ref="I12:I13" si="15">ROUND(H12,2)</f>
        <v>5422.63</v>
      </c>
      <c r="J12" s="29">
        <f t="shared" ref="J12:J13" si="16">IF(D12="N",0,IF(C12="E",IF(L12&gt;=(P11+I12),(P11+I12),L12),P11+I12))</f>
        <v>0</v>
      </c>
      <c r="K12" s="29">
        <f t="shared" ref="K12:K13" si="17">IF(D12="N",0,IF(C12="I",0,IF(C12="P",$L$1,L12-J12)))</f>
        <v>0</v>
      </c>
      <c r="L12" s="29">
        <f t="shared" ref="L12:L13" si="18">IF(D12="N",0,IF(C12="I",J12,IF(C12="P",(J12+K12),$L$1)))</f>
        <v>0</v>
      </c>
      <c r="M12" s="29">
        <v>100000</v>
      </c>
      <c r="N12" s="29"/>
      <c r="O12" s="29">
        <f>IF(OR($Q$1="NI",$Q$1="ET"),#REF!,0)</f>
        <v>0</v>
      </c>
      <c r="P12" s="29">
        <f t="shared" ref="P12:P13" si="19">P11+I12-J12</f>
        <v>5422.63</v>
      </c>
      <c r="Q12" s="29">
        <f t="shared" ref="Q12:Q13" si="20">Q11-K12+M12-N12</f>
        <v>1337037.04</v>
      </c>
      <c r="S12" s="17">
        <f t="shared" si="9"/>
        <v>-1.112329E-3</v>
      </c>
    </row>
    <row r="13" spans="1:19" x14ac:dyDescent="0.25">
      <c r="A13" s="19">
        <f>A11+1</f>
        <v>5</v>
      </c>
      <c r="B13" s="20">
        <v>42911</v>
      </c>
      <c r="C13" s="20" t="s">
        <v>28</v>
      </c>
      <c r="D13" s="19" t="s">
        <v>5</v>
      </c>
      <c r="E13" s="21">
        <f>Q12</f>
        <v>1337037.04</v>
      </c>
      <c r="F13" s="22">
        <f t="shared" si="0"/>
        <v>0.1</v>
      </c>
      <c r="G13" s="23">
        <f t="shared" si="13"/>
        <v>15</v>
      </c>
      <c r="H13" s="18">
        <f t="shared" si="14"/>
        <v>5494.6716547942879</v>
      </c>
      <c r="I13" s="18">
        <f t="shared" si="15"/>
        <v>5494.67</v>
      </c>
      <c r="J13" s="18">
        <f t="shared" si="16"/>
        <v>10917.3</v>
      </c>
      <c r="K13" s="18">
        <f t="shared" si="17"/>
        <v>40740.74</v>
      </c>
      <c r="L13" s="18">
        <f t="shared" si="18"/>
        <v>51658.039999999994</v>
      </c>
      <c r="M13" s="18">
        <v>0</v>
      </c>
      <c r="N13" s="18"/>
      <c r="O13" s="18">
        <f>IF(OR($Q$1="NI",$Q$1="ET"),#REF!,0)</f>
        <v>0</v>
      </c>
      <c r="P13" s="18">
        <f t="shared" si="19"/>
        <v>0</v>
      </c>
      <c r="Q13" s="18">
        <f t="shared" si="20"/>
        <v>1296296.3</v>
      </c>
      <c r="S13" s="17">
        <f t="shared" si="9"/>
        <v>1.654794E-3</v>
      </c>
    </row>
    <row r="14" spans="1:19" x14ac:dyDescent="0.25">
      <c r="A14" s="19">
        <f t="shared" ref="A14:A38" si="21">A13+1</f>
        <v>6</v>
      </c>
      <c r="B14" s="20">
        <v>42941</v>
      </c>
      <c r="C14" s="20" t="s">
        <v>28</v>
      </c>
      <c r="D14" s="19" t="s">
        <v>5</v>
      </c>
      <c r="E14" s="21">
        <f>Q13</f>
        <v>1296296.3</v>
      </c>
      <c r="F14" s="22">
        <f t="shared" si="0"/>
        <v>0.1</v>
      </c>
      <c r="G14" s="23">
        <f t="shared" si="1"/>
        <v>30</v>
      </c>
      <c r="H14" s="18">
        <f t="shared" si="2"/>
        <v>10654.491791780301</v>
      </c>
      <c r="I14" s="18">
        <f t="shared" si="3"/>
        <v>10654.49</v>
      </c>
      <c r="J14" s="18">
        <f t="shared" si="6"/>
        <v>10654.49</v>
      </c>
      <c r="K14" s="18">
        <f t="shared" si="4"/>
        <v>40740.74</v>
      </c>
      <c r="L14" s="18">
        <f t="shared" si="7"/>
        <v>51395.229999999996</v>
      </c>
      <c r="M14" s="18">
        <v>0</v>
      </c>
      <c r="N14" s="18"/>
      <c r="O14" s="18">
        <f>IF($Q$1="ET",#REF!,0)</f>
        <v>0</v>
      </c>
      <c r="P14" s="18">
        <f t="shared" si="11"/>
        <v>0</v>
      </c>
      <c r="Q14" s="18">
        <f t="shared" si="8"/>
        <v>1255555.56</v>
      </c>
      <c r="S14" s="17">
        <f t="shared" si="9"/>
        <v>1.79178E-3</v>
      </c>
    </row>
    <row r="15" spans="1:19" x14ac:dyDescent="0.25">
      <c r="A15" s="19">
        <f t="shared" si="21"/>
        <v>7</v>
      </c>
      <c r="B15" s="20">
        <v>42972</v>
      </c>
      <c r="C15" s="20" t="s">
        <v>29</v>
      </c>
      <c r="D15" s="19" t="s">
        <v>5</v>
      </c>
      <c r="E15" s="21">
        <f>Q14</f>
        <v>1255555.56</v>
      </c>
      <c r="F15" s="22">
        <f t="shared" si="0"/>
        <v>0.1</v>
      </c>
      <c r="G15" s="23">
        <f t="shared" si="1"/>
        <v>31</v>
      </c>
      <c r="H15" s="18">
        <f t="shared" si="2"/>
        <v>10663.624356163562</v>
      </c>
      <c r="I15" s="18">
        <f t="shared" si="3"/>
        <v>10663.62</v>
      </c>
      <c r="J15" s="18">
        <f t="shared" si="6"/>
        <v>10663.62</v>
      </c>
      <c r="K15" s="18">
        <f t="shared" si="4"/>
        <v>63989.88</v>
      </c>
      <c r="L15" s="18">
        <v>74653.5</v>
      </c>
      <c r="M15" s="18">
        <v>0</v>
      </c>
      <c r="N15" s="18"/>
      <c r="O15" s="18">
        <f>IF($Q$1="ET",#REF!,0)</f>
        <v>0</v>
      </c>
      <c r="P15" s="18">
        <f t="shared" si="11"/>
        <v>0</v>
      </c>
      <c r="Q15" s="18">
        <f t="shared" si="8"/>
        <v>1191565.6800000002</v>
      </c>
      <c r="S15" s="17">
        <f t="shared" si="9"/>
        <v>4.356164E-3</v>
      </c>
    </row>
    <row r="16" spans="1:19" x14ac:dyDescent="0.25">
      <c r="A16" s="19">
        <f t="shared" si="21"/>
        <v>8</v>
      </c>
      <c r="B16" s="20">
        <v>43003</v>
      </c>
      <c r="C16" s="20" t="s">
        <v>29</v>
      </c>
      <c r="D16" s="19" t="s">
        <v>5</v>
      </c>
      <c r="E16" s="21">
        <f t="shared" si="10"/>
        <v>1191565.6800000002</v>
      </c>
      <c r="F16" s="22">
        <f t="shared" si="0"/>
        <v>0.1</v>
      </c>
      <c r="G16" s="23">
        <f t="shared" si="1"/>
        <v>31</v>
      </c>
      <c r="H16" s="18">
        <f t="shared" si="2"/>
        <v>10120.151227396878</v>
      </c>
      <c r="I16" s="18">
        <f t="shared" si="3"/>
        <v>10120.15</v>
      </c>
      <c r="J16" s="18">
        <f t="shared" si="6"/>
        <v>10120.15</v>
      </c>
      <c r="K16" s="18">
        <f t="shared" si="4"/>
        <v>64533.35</v>
      </c>
      <c r="L16" s="18">
        <f>L15</f>
        <v>74653.5</v>
      </c>
      <c r="M16" s="18">
        <v>0</v>
      </c>
      <c r="N16" s="18"/>
      <c r="O16" s="18">
        <f>IF($Q$1="ET",#REF!,0)</f>
        <v>0</v>
      </c>
      <c r="P16" s="18">
        <f t="shared" si="11"/>
        <v>0</v>
      </c>
      <c r="Q16" s="18">
        <f t="shared" si="8"/>
        <v>1127032.33</v>
      </c>
      <c r="S16" s="17">
        <f t="shared" si="9"/>
        <v>1.2273970000000001E-3</v>
      </c>
    </row>
    <row r="17" spans="1:20" x14ac:dyDescent="0.25">
      <c r="A17" s="19">
        <f t="shared" si="21"/>
        <v>9</v>
      </c>
      <c r="B17" s="20">
        <v>43033</v>
      </c>
      <c r="C17" s="20" t="s">
        <v>29</v>
      </c>
      <c r="D17" s="19" t="s">
        <v>5</v>
      </c>
      <c r="E17" s="21">
        <f t="shared" si="10"/>
        <v>1127032.33</v>
      </c>
      <c r="F17" s="22">
        <f t="shared" si="0"/>
        <v>0.1</v>
      </c>
      <c r="G17" s="23">
        <f t="shared" si="1"/>
        <v>30</v>
      </c>
      <c r="H17" s="18">
        <f t="shared" si="2"/>
        <v>9263.2806520545346</v>
      </c>
      <c r="I17" s="18">
        <f t="shared" si="3"/>
        <v>9263.2800000000007</v>
      </c>
      <c r="J17" s="18">
        <f t="shared" si="6"/>
        <v>9263.2800000000007</v>
      </c>
      <c r="K17" s="18">
        <f t="shared" si="4"/>
        <v>65390.22</v>
      </c>
      <c r="L17" s="18">
        <f>L16</f>
        <v>74653.5</v>
      </c>
      <c r="M17" s="18">
        <v>0</v>
      </c>
      <c r="N17" s="18"/>
      <c r="O17" s="18">
        <f>IF($Q$1="ET",#REF!,0)</f>
        <v>0</v>
      </c>
      <c r="P17" s="18">
        <f t="shared" si="11"/>
        <v>0</v>
      </c>
      <c r="Q17" s="18">
        <f t="shared" si="8"/>
        <v>1061642.1100000001</v>
      </c>
      <c r="S17" s="17">
        <f t="shared" si="9"/>
        <v>6.5205500000000002E-4</v>
      </c>
    </row>
    <row r="18" spans="1:20" x14ac:dyDescent="0.25">
      <c r="A18" s="19">
        <f t="shared" si="21"/>
        <v>10</v>
      </c>
      <c r="B18" s="20">
        <v>43064</v>
      </c>
      <c r="C18" s="20" t="s">
        <v>29</v>
      </c>
      <c r="D18" s="19" t="s">
        <v>5</v>
      </c>
      <c r="E18" s="21">
        <f t="shared" si="10"/>
        <v>1061642.1100000001</v>
      </c>
      <c r="F18" s="22">
        <f t="shared" si="0"/>
        <v>0.1</v>
      </c>
      <c r="G18" s="23">
        <f t="shared" si="1"/>
        <v>31</v>
      </c>
      <c r="H18" s="18">
        <f t="shared" si="2"/>
        <v>9016.687065753631</v>
      </c>
      <c r="I18" s="18">
        <f t="shared" si="3"/>
        <v>9016.69</v>
      </c>
      <c r="J18" s="18">
        <f t="shared" si="6"/>
        <v>9016.69</v>
      </c>
      <c r="K18" s="18">
        <f t="shared" si="4"/>
        <v>65636.81</v>
      </c>
      <c r="L18" s="18">
        <f>L17</f>
        <v>74653.5</v>
      </c>
      <c r="M18" s="18">
        <v>0</v>
      </c>
      <c r="N18" s="18"/>
      <c r="O18" s="18">
        <f>IF($Q$1="ET",#REF!,0)</f>
        <v>0</v>
      </c>
      <c r="P18" s="18">
        <f t="shared" si="11"/>
        <v>0</v>
      </c>
      <c r="Q18" s="18">
        <f t="shared" si="8"/>
        <v>996005.3</v>
      </c>
      <c r="S18" s="17">
        <f t="shared" si="9"/>
        <v>-2.9342460000000002E-3</v>
      </c>
    </row>
    <row r="19" spans="1:20" x14ac:dyDescent="0.25">
      <c r="A19" s="19">
        <f t="shared" si="21"/>
        <v>11</v>
      </c>
      <c r="B19" s="20">
        <v>43094</v>
      </c>
      <c r="C19" s="20" t="s">
        <v>28</v>
      </c>
      <c r="D19" s="19" t="s">
        <v>5</v>
      </c>
      <c r="E19" s="21">
        <f t="shared" si="10"/>
        <v>996005.3</v>
      </c>
      <c r="F19" s="22">
        <f t="shared" si="0"/>
        <v>0.1</v>
      </c>
      <c r="G19" s="23">
        <f t="shared" si="1"/>
        <v>30</v>
      </c>
      <c r="H19" s="18">
        <f t="shared" si="2"/>
        <v>8186.3419972608499</v>
      </c>
      <c r="I19" s="18">
        <f t="shared" si="3"/>
        <v>8186.34</v>
      </c>
      <c r="J19" s="18">
        <f t="shared" si="6"/>
        <v>8186.34</v>
      </c>
      <c r="K19" s="18">
        <f t="shared" si="4"/>
        <v>40740.74</v>
      </c>
      <c r="L19" s="18">
        <f t="shared" si="7"/>
        <v>48927.08</v>
      </c>
      <c r="M19" s="18">
        <v>0</v>
      </c>
      <c r="N19" s="18"/>
      <c r="O19" s="18">
        <f>IF($Q$1="ET",#REF!,0)</f>
        <v>0</v>
      </c>
      <c r="P19" s="18">
        <f t="shared" si="11"/>
        <v>0</v>
      </c>
      <c r="Q19" s="18">
        <f t="shared" si="8"/>
        <v>955264.56</v>
      </c>
      <c r="S19" s="17">
        <f t="shared" si="9"/>
        <v>1.9972610000000002E-3</v>
      </c>
    </row>
    <row r="20" spans="1:20" x14ac:dyDescent="0.25">
      <c r="A20" s="19">
        <f t="shared" si="21"/>
        <v>12</v>
      </c>
      <c r="B20" s="20">
        <v>43125</v>
      </c>
      <c r="C20" s="20" t="s">
        <v>28</v>
      </c>
      <c r="D20" s="19" t="s">
        <v>5</v>
      </c>
      <c r="E20" s="21">
        <f t="shared" si="10"/>
        <v>955264.56</v>
      </c>
      <c r="F20" s="22">
        <f t="shared" si="0"/>
        <v>0.1</v>
      </c>
      <c r="G20" s="23">
        <f t="shared" si="1"/>
        <v>31</v>
      </c>
      <c r="H20" s="18">
        <f t="shared" si="2"/>
        <v>8113.2078493157942</v>
      </c>
      <c r="I20" s="18">
        <f t="shared" si="3"/>
        <v>8113.21</v>
      </c>
      <c r="J20" s="18">
        <f t="shared" si="6"/>
        <v>8113.21</v>
      </c>
      <c r="K20" s="18">
        <f t="shared" si="4"/>
        <v>40740.74</v>
      </c>
      <c r="L20" s="18">
        <f t="shared" si="7"/>
        <v>48853.95</v>
      </c>
      <c r="M20" s="18">
        <v>0</v>
      </c>
      <c r="N20" s="18"/>
      <c r="O20" s="18">
        <f>IF($Q$1="ET",#REF!,0)</f>
        <v>0</v>
      </c>
      <c r="P20" s="18">
        <f t="shared" si="11"/>
        <v>0</v>
      </c>
      <c r="Q20" s="18">
        <f t="shared" si="8"/>
        <v>914523.82000000007</v>
      </c>
      <c r="S20" s="17">
        <f t="shared" si="9"/>
        <v>-2.1506839999999999E-3</v>
      </c>
    </row>
    <row r="21" spans="1:20" x14ac:dyDescent="0.25">
      <c r="A21" s="31">
        <f t="shared" si="21"/>
        <v>13</v>
      </c>
      <c r="B21" s="32">
        <v>43156</v>
      </c>
      <c r="C21" s="32" t="str">
        <f>C20</f>
        <v>P</v>
      </c>
      <c r="D21" s="31" t="s">
        <v>5</v>
      </c>
      <c r="E21" s="33">
        <f t="shared" si="10"/>
        <v>914523.82000000007</v>
      </c>
      <c r="F21" s="34">
        <f t="shared" si="0"/>
        <v>0.1</v>
      </c>
      <c r="G21" s="35">
        <f t="shared" si="1"/>
        <v>31</v>
      </c>
      <c r="H21" s="36">
        <f t="shared" si="2"/>
        <v>7767.1864575351783</v>
      </c>
      <c r="I21" s="36">
        <f t="shared" si="3"/>
        <v>7767.19</v>
      </c>
      <c r="J21" s="36">
        <f t="shared" si="6"/>
        <v>7767.19</v>
      </c>
      <c r="K21" s="36">
        <v>50806.879999999997</v>
      </c>
      <c r="L21" s="36">
        <f>K21+J21</f>
        <v>58574.07</v>
      </c>
      <c r="M21" s="36">
        <v>0</v>
      </c>
      <c r="N21" s="36"/>
      <c r="O21" s="36">
        <f>IF($Q$1="ET",#REF!,0)</f>
        <v>0</v>
      </c>
      <c r="P21" s="36">
        <f t="shared" si="11"/>
        <v>0</v>
      </c>
      <c r="Q21" s="36">
        <f t="shared" si="8"/>
        <v>863716.94000000006</v>
      </c>
      <c r="S21" s="17">
        <f t="shared" si="9"/>
        <v>-3.5424649999999999E-3</v>
      </c>
      <c r="T21" s="39">
        <f>K21-K38</f>
        <v>2.0000000004074536E-2</v>
      </c>
    </row>
    <row r="22" spans="1:20" x14ac:dyDescent="0.25">
      <c r="A22" s="31">
        <f t="shared" si="21"/>
        <v>14</v>
      </c>
      <c r="B22" s="32">
        <v>43184</v>
      </c>
      <c r="C22" s="32" t="str">
        <f t="shared" ref="C22:C38" si="22">C21</f>
        <v>P</v>
      </c>
      <c r="D22" s="31" t="s">
        <v>5</v>
      </c>
      <c r="E22" s="33">
        <f t="shared" si="10"/>
        <v>863716.94000000006</v>
      </c>
      <c r="F22" s="34">
        <f t="shared" si="0"/>
        <v>0.1</v>
      </c>
      <c r="G22" s="35">
        <f t="shared" si="1"/>
        <v>28</v>
      </c>
      <c r="H22" s="36">
        <f t="shared" si="2"/>
        <v>6625.7702438363713</v>
      </c>
      <c r="I22" s="36">
        <f t="shared" si="3"/>
        <v>6625.77</v>
      </c>
      <c r="J22" s="36">
        <f t="shared" si="6"/>
        <v>6625.77</v>
      </c>
      <c r="K22" s="36">
        <f>K21</f>
        <v>50806.879999999997</v>
      </c>
      <c r="L22" s="36">
        <f>K22+J22</f>
        <v>57432.649999999994</v>
      </c>
      <c r="M22" s="36">
        <v>0</v>
      </c>
      <c r="N22" s="36"/>
      <c r="O22" s="36">
        <f>IF($Q$1="ET",#REF!,0)</f>
        <v>0</v>
      </c>
      <c r="P22" s="36">
        <f t="shared" si="11"/>
        <v>0</v>
      </c>
      <c r="Q22" s="36">
        <f t="shared" si="8"/>
        <v>812910.06</v>
      </c>
      <c r="S22" s="17">
        <f t="shared" si="9"/>
        <v>2.4383599999999999E-4</v>
      </c>
    </row>
    <row r="23" spans="1:20" x14ac:dyDescent="0.25">
      <c r="A23" s="31">
        <f t="shared" si="21"/>
        <v>15</v>
      </c>
      <c r="B23" s="32">
        <v>43215</v>
      </c>
      <c r="C23" s="32" t="str">
        <f t="shared" si="22"/>
        <v>P</v>
      </c>
      <c r="D23" s="31" t="s">
        <v>5</v>
      </c>
      <c r="E23" s="33">
        <f t="shared" si="10"/>
        <v>812910.06</v>
      </c>
      <c r="F23" s="34">
        <f t="shared" si="0"/>
        <v>0.1</v>
      </c>
      <c r="G23" s="35">
        <f t="shared" si="1"/>
        <v>31</v>
      </c>
      <c r="H23" s="36">
        <f t="shared" si="2"/>
        <v>6904.1678767127123</v>
      </c>
      <c r="I23" s="36">
        <f t="shared" si="3"/>
        <v>6904.17</v>
      </c>
      <c r="J23" s="36">
        <f t="shared" si="6"/>
        <v>6904.17</v>
      </c>
      <c r="K23" s="36">
        <f t="shared" ref="K23:K37" si="23">K22</f>
        <v>50806.879999999997</v>
      </c>
      <c r="L23" s="36">
        <f t="shared" ref="L23:L37" si="24">K23+J23</f>
        <v>57711.049999999996</v>
      </c>
      <c r="M23" s="36">
        <v>0</v>
      </c>
      <c r="N23" s="36"/>
      <c r="O23" s="36">
        <f>IF($Q$1="ET",#REF!,0)</f>
        <v>0</v>
      </c>
      <c r="P23" s="36">
        <f t="shared" si="11"/>
        <v>0</v>
      </c>
      <c r="Q23" s="36">
        <f t="shared" si="8"/>
        <v>762103.18</v>
      </c>
      <c r="S23" s="17">
        <f t="shared" si="9"/>
        <v>-2.1232870000000002E-3</v>
      </c>
    </row>
    <row r="24" spans="1:20" x14ac:dyDescent="0.25">
      <c r="A24" s="31">
        <f t="shared" si="21"/>
        <v>16</v>
      </c>
      <c r="B24" s="32">
        <v>43245</v>
      </c>
      <c r="C24" s="32" t="str">
        <f t="shared" si="22"/>
        <v>P</v>
      </c>
      <c r="D24" s="31" t="s">
        <v>5</v>
      </c>
      <c r="E24" s="33">
        <f t="shared" si="10"/>
        <v>762103.18</v>
      </c>
      <c r="F24" s="34">
        <f t="shared" si="0"/>
        <v>0.1</v>
      </c>
      <c r="G24" s="35">
        <f t="shared" si="1"/>
        <v>30</v>
      </c>
      <c r="H24" s="36">
        <f t="shared" si="2"/>
        <v>6263.8596301376583</v>
      </c>
      <c r="I24" s="36">
        <f t="shared" si="3"/>
        <v>6263.86</v>
      </c>
      <c r="J24" s="36">
        <f t="shared" si="6"/>
        <v>6263.86</v>
      </c>
      <c r="K24" s="36">
        <f t="shared" si="23"/>
        <v>50806.879999999997</v>
      </c>
      <c r="L24" s="36">
        <f t="shared" si="24"/>
        <v>57070.74</v>
      </c>
      <c r="M24" s="36">
        <v>0</v>
      </c>
      <c r="N24" s="36"/>
      <c r="O24" s="36">
        <f>IF($Q$1="ET",#REF!,0)</f>
        <v>0</v>
      </c>
      <c r="P24" s="36">
        <f t="shared" si="11"/>
        <v>0</v>
      </c>
      <c r="Q24" s="36">
        <f t="shared" si="8"/>
        <v>711296.3</v>
      </c>
      <c r="S24" s="17">
        <f t="shared" si="9"/>
        <v>-3.6986199999999999E-4</v>
      </c>
    </row>
    <row r="25" spans="1:20" x14ac:dyDescent="0.25">
      <c r="A25" s="31">
        <f t="shared" si="21"/>
        <v>17</v>
      </c>
      <c r="B25" s="32">
        <v>43276</v>
      </c>
      <c r="C25" s="32" t="str">
        <f t="shared" si="22"/>
        <v>P</v>
      </c>
      <c r="D25" s="31" t="s">
        <v>5</v>
      </c>
      <c r="E25" s="33">
        <f t="shared" si="10"/>
        <v>711296.3</v>
      </c>
      <c r="F25" s="34">
        <f t="shared" si="0"/>
        <v>0.1</v>
      </c>
      <c r="G25" s="35">
        <f t="shared" si="1"/>
        <v>31</v>
      </c>
      <c r="H25" s="36">
        <f t="shared" si="2"/>
        <v>6041.1462876722471</v>
      </c>
      <c r="I25" s="36">
        <f t="shared" si="3"/>
        <v>6041.15</v>
      </c>
      <c r="J25" s="36">
        <f t="shared" si="6"/>
        <v>6041.15</v>
      </c>
      <c r="K25" s="36">
        <f t="shared" si="23"/>
        <v>50806.879999999997</v>
      </c>
      <c r="L25" s="36">
        <f t="shared" si="24"/>
        <v>56848.03</v>
      </c>
      <c r="M25" s="36">
        <v>0</v>
      </c>
      <c r="N25" s="36"/>
      <c r="O25" s="36">
        <f>IF($Q$1="ET",#REF!,0)</f>
        <v>0</v>
      </c>
      <c r="P25" s="36">
        <f t="shared" si="11"/>
        <v>0</v>
      </c>
      <c r="Q25" s="36">
        <f t="shared" si="8"/>
        <v>660489.42000000004</v>
      </c>
      <c r="S25" s="17">
        <f t="shared" si="9"/>
        <v>-3.712328E-3</v>
      </c>
    </row>
    <row r="26" spans="1:20" x14ac:dyDescent="0.25">
      <c r="A26" s="31">
        <f t="shared" si="21"/>
        <v>18</v>
      </c>
      <c r="B26" s="32">
        <v>43306</v>
      </c>
      <c r="C26" s="32" t="str">
        <f t="shared" si="22"/>
        <v>P</v>
      </c>
      <c r="D26" s="31" t="s">
        <v>5</v>
      </c>
      <c r="E26" s="33">
        <f t="shared" si="10"/>
        <v>660489.42000000004</v>
      </c>
      <c r="F26" s="34">
        <f t="shared" si="0"/>
        <v>0.1</v>
      </c>
      <c r="G26" s="35">
        <f t="shared" si="1"/>
        <v>30</v>
      </c>
      <c r="H26" s="36">
        <f t="shared" si="2"/>
        <v>5428.6764520555625</v>
      </c>
      <c r="I26" s="36">
        <f t="shared" si="3"/>
        <v>5428.68</v>
      </c>
      <c r="J26" s="36">
        <f t="shared" si="6"/>
        <v>5428.68</v>
      </c>
      <c r="K26" s="36">
        <f t="shared" si="23"/>
        <v>50806.879999999997</v>
      </c>
      <c r="L26" s="36">
        <f t="shared" si="24"/>
        <v>56235.56</v>
      </c>
      <c r="M26" s="36">
        <v>0</v>
      </c>
      <c r="N26" s="36"/>
      <c r="O26" s="36">
        <f>IF($Q$1="ET",#REF!,0)</f>
        <v>0</v>
      </c>
      <c r="P26" s="36">
        <f t="shared" si="11"/>
        <v>0</v>
      </c>
      <c r="Q26" s="36">
        <f t="shared" si="8"/>
        <v>609682.54</v>
      </c>
      <c r="S26" s="17">
        <f t="shared" si="9"/>
        <v>-3.5479439999999999E-3</v>
      </c>
    </row>
    <row r="27" spans="1:20" x14ac:dyDescent="0.25">
      <c r="A27" s="31">
        <f t="shared" si="21"/>
        <v>19</v>
      </c>
      <c r="B27" s="32">
        <v>43337</v>
      </c>
      <c r="C27" s="32" t="str">
        <f t="shared" si="22"/>
        <v>P</v>
      </c>
      <c r="D27" s="31" t="s">
        <v>5</v>
      </c>
      <c r="E27" s="33">
        <f t="shared" si="10"/>
        <v>609682.54</v>
      </c>
      <c r="F27" s="34">
        <f t="shared" si="0"/>
        <v>0.1</v>
      </c>
      <c r="G27" s="35">
        <f t="shared" si="1"/>
        <v>31</v>
      </c>
      <c r="H27" s="36">
        <f t="shared" si="2"/>
        <v>5178.1221342477811</v>
      </c>
      <c r="I27" s="36">
        <f t="shared" si="3"/>
        <v>5178.12</v>
      </c>
      <c r="J27" s="36">
        <f t="shared" si="6"/>
        <v>5178.12</v>
      </c>
      <c r="K27" s="36">
        <f t="shared" si="23"/>
        <v>50806.879999999997</v>
      </c>
      <c r="L27" s="36">
        <f t="shared" si="24"/>
        <v>55985</v>
      </c>
      <c r="M27" s="36">
        <v>0</v>
      </c>
      <c r="N27" s="36"/>
      <c r="O27" s="36">
        <f>IF($Q$1="ET",#REF!,0)</f>
        <v>0</v>
      </c>
      <c r="P27" s="36">
        <f t="shared" si="11"/>
        <v>0</v>
      </c>
      <c r="Q27" s="36">
        <f t="shared" si="8"/>
        <v>558875.66</v>
      </c>
      <c r="S27" s="17">
        <f t="shared" si="9"/>
        <v>2.134248E-3</v>
      </c>
    </row>
    <row r="28" spans="1:20" x14ac:dyDescent="0.25">
      <c r="A28" s="31">
        <f t="shared" si="21"/>
        <v>20</v>
      </c>
      <c r="B28" s="32">
        <v>43368</v>
      </c>
      <c r="C28" s="32" t="str">
        <f t="shared" si="22"/>
        <v>P</v>
      </c>
      <c r="D28" s="31" t="s">
        <v>5</v>
      </c>
      <c r="E28" s="33">
        <f t="shared" si="10"/>
        <v>558875.66</v>
      </c>
      <c r="F28" s="34">
        <f t="shared" si="0"/>
        <v>0.1</v>
      </c>
      <c r="G28" s="35">
        <f t="shared" si="1"/>
        <v>31</v>
      </c>
      <c r="H28" s="36">
        <f t="shared" si="2"/>
        <v>4746.6173287685488</v>
      </c>
      <c r="I28" s="36">
        <f t="shared" si="3"/>
        <v>4746.62</v>
      </c>
      <c r="J28" s="36">
        <f t="shared" si="6"/>
        <v>4746.62</v>
      </c>
      <c r="K28" s="36">
        <f t="shared" si="23"/>
        <v>50806.879999999997</v>
      </c>
      <c r="L28" s="36">
        <f t="shared" si="24"/>
        <v>55553.5</v>
      </c>
      <c r="M28" s="36">
        <v>0</v>
      </c>
      <c r="N28" s="36"/>
      <c r="O28" s="36">
        <f>IF($Q$1="ET",#REF!,0)</f>
        <v>0</v>
      </c>
      <c r="P28" s="36">
        <f t="shared" si="11"/>
        <v>0</v>
      </c>
      <c r="Q28" s="36">
        <f t="shared" si="8"/>
        <v>508068.78</v>
      </c>
      <c r="S28" s="17">
        <f t="shared" si="9"/>
        <v>-2.671231E-3</v>
      </c>
    </row>
    <row r="29" spans="1:20" x14ac:dyDescent="0.25">
      <c r="A29" s="31">
        <f t="shared" si="21"/>
        <v>21</v>
      </c>
      <c r="B29" s="32">
        <v>43398</v>
      </c>
      <c r="C29" s="32" t="str">
        <f t="shared" si="22"/>
        <v>P</v>
      </c>
      <c r="D29" s="31" t="s">
        <v>5</v>
      </c>
      <c r="E29" s="33">
        <f t="shared" si="10"/>
        <v>508068.78</v>
      </c>
      <c r="F29" s="34">
        <f t="shared" si="0"/>
        <v>0.1</v>
      </c>
      <c r="G29" s="35">
        <f t="shared" si="1"/>
        <v>30</v>
      </c>
      <c r="H29" s="36">
        <f t="shared" si="2"/>
        <v>4175.9051095909181</v>
      </c>
      <c r="I29" s="36">
        <f t="shared" si="3"/>
        <v>4175.91</v>
      </c>
      <c r="J29" s="36">
        <f t="shared" si="6"/>
        <v>4175.91</v>
      </c>
      <c r="K29" s="36">
        <f t="shared" si="23"/>
        <v>50806.879999999997</v>
      </c>
      <c r="L29" s="36">
        <f t="shared" si="24"/>
        <v>54982.789999999994</v>
      </c>
      <c r="M29" s="36">
        <v>0</v>
      </c>
      <c r="N29" s="36"/>
      <c r="O29" s="36">
        <f>IF($Q$1="ET",#REF!,0)</f>
        <v>0</v>
      </c>
      <c r="P29" s="36">
        <f t="shared" si="11"/>
        <v>0</v>
      </c>
      <c r="Q29" s="36">
        <f t="shared" si="8"/>
        <v>457261.9</v>
      </c>
      <c r="S29" s="17">
        <f t="shared" si="9"/>
        <v>-4.8904090000000001E-3</v>
      </c>
    </row>
    <row r="30" spans="1:20" x14ac:dyDescent="0.25">
      <c r="A30" s="31">
        <f t="shared" si="21"/>
        <v>22</v>
      </c>
      <c r="B30" s="32">
        <v>43429</v>
      </c>
      <c r="C30" s="32" t="str">
        <f t="shared" si="22"/>
        <v>P</v>
      </c>
      <c r="D30" s="31" t="s">
        <v>5</v>
      </c>
      <c r="E30" s="33">
        <f t="shared" si="10"/>
        <v>457261.9</v>
      </c>
      <c r="F30" s="34">
        <f t="shared" si="0"/>
        <v>0.1</v>
      </c>
      <c r="G30" s="35">
        <f t="shared" si="1"/>
        <v>31</v>
      </c>
      <c r="H30" s="36">
        <f t="shared" si="2"/>
        <v>3883.5893287690828</v>
      </c>
      <c r="I30" s="36">
        <f t="shared" si="3"/>
        <v>3883.59</v>
      </c>
      <c r="J30" s="36">
        <f t="shared" si="6"/>
        <v>3883.59</v>
      </c>
      <c r="K30" s="36">
        <f t="shared" si="23"/>
        <v>50806.879999999997</v>
      </c>
      <c r="L30" s="36">
        <f t="shared" si="24"/>
        <v>54690.47</v>
      </c>
      <c r="M30" s="36">
        <v>0</v>
      </c>
      <c r="N30" s="36"/>
      <c r="O30" s="36">
        <f>IF($Q$1="ET",#REF!,0)</f>
        <v>0</v>
      </c>
      <c r="P30" s="36">
        <f t="shared" si="11"/>
        <v>0</v>
      </c>
      <c r="Q30" s="36">
        <f t="shared" si="8"/>
        <v>406455.02</v>
      </c>
      <c r="S30" s="17">
        <f t="shared" si="9"/>
        <v>-6.71231E-4</v>
      </c>
    </row>
    <row r="31" spans="1:20" x14ac:dyDescent="0.25">
      <c r="A31" s="31">
        <f t="shared" si="21"/>
        <v>23</v>
      </c>
      <c r="B31" s="32">
        <v>43459</v>
      </c>
      <c r="C31" s="32" t="str">
        <f t="shared" si="22"/>
        <v>P</v>
      </c>
      <c r="D31" s="31" t="s">
        <v>5</v>
      </c>
      <c r="E31" s="33">
        <f t="shared" si="10"/>
        <v>406455.02</v>
      </c>
      <c r="F31" s="34">
        <f t="shared" si="0"/>
        <v>0.1</v>
      </c>
      <c r="G31" s="35">
        <f t="shared" si="1"/>
        <v>30</v>
      </c>
      <c r="H31" s="36">
        <f t="shared" si="2"/>
        <v>3340.7255205498227</v>
      </c>
      <c r="I31" s="36">
        <f t="shared" si="3"/>
        <v>3340.73</v>
      </c>
      <c r="J31" s="36">
        <f t="shared" si="6"/>
        <v>3340.73</v>
      </c>
      <c r="K31" s="36">
        <f t="shared" si="23"/>
        <v>50806.879999999997</v>
      </c>
      <c r="L31" s="36">
        <f t="shared" si="24"/>
        <v>54147.61</v>
      </c>
      <c r="M31" s="36">
        <v>0</v>
      </c>
      <c r="N31" s="36"/>
      <c r="O31" s="36">
        <f>IF($Q$1="ET",#REF!,0)</f>
        <v>0</v>
      </c>
      <c r="P31" s="36">
        <f t="shared" si="11"/>
        <v>0</v>
      </c>
      <c r="Q31" s="36">
        <f t="shared" si="8"/>
        <v>355648.14</v>
      </c>
      <c r="S31" s="17">
        <f t="shared" si="9"/>
        <v>-4.4794500000000003E-3</v>
      </c>
    </row>
    <row r="32" spans="1:20" x14ac:dyDescent="0.25">
      <c r="A32" s="31">
        <f t="shared" si="21"/>
        <v>24</v>
      </c>
      <c r="B32" s="32">
        <v>43490</v>
      </c>
      <c r="C32" s="32" t="str">
        <f t="shared" si="22"/>
        <v>P</v>
      </c>
      <c r="D32" s="31" t="s">
        <v>5</v>
      </c>
      <c r="E32" s="33">
        <f t="shared" si="10"/>
        <v>355648.14</v>
      </c>
      <c r="F32" s="34">
        <f t="shared" si="0"/>
        <v>0.1</v>
      </c>
      <c r="G32" s="35">
        <f t="shared" si="1"/>
        <v>31</v>
      </c>
      <c r="H32" s="36">
        <f t="shared" si="2"/>
        <v>3020.5687643856168</v>
      </c>
      <c r="I32" s="36">
        <f t="shared" si="3"/>
        <v>3020.57</v>
      </c>
      <c r="J32" s="36">
        <f t="shared" si="6"/>
        <v>3020.57</v>
      </c>
      <c r="K32" s="36">
        <f t="shared" si="23"/>
        <v>50806.879999999997</v>
      </c>
      <c r="L32" s="36">
        <f t="shared" si="24"/>
        <v>53827.45</v>
      </c>
      <c r="M32" s="36">
        <v>0</v>
      </c>
      <c r="N32" s="36"/>
      <c r="O32" s="36">
        <f>IF($Q$1="ET",#REF!,0)</f>
        <v>0</v>
      </c>
      <c r="P32" s="36">
        <f t="shared" si="11"/>
        <v>0</v>
      </c>
      <c r="Q32" s="36">
        <f t="shared" si="8"/>
        <v>304841.26</v>
      </c>
      <c r="S32" s="17">
        <f t="shared" si="9"/>
        <v>-1.2356139999999999E-3</v>
      </c>
    </row>
    <row r="33" spans="1:21" x14ac:dyDescent="0.25">
      <c r="A33" s="31">
        <f t="shared" si="21"/>
        <v>25</v>
      </c>
      <c r="B33" s="32">
        <v>43521</v>
      </c>
      <c r="C33" s="32" t="str">
        <f t="shared" si="22"/>
        <v>P</v>
      </c>
      <c r="D33" s="31" t="s">
        <v>5</v>
      </c>
      <c r="E33" s="33">
        <f t="shared" si="10"/>
        <v>304841.26</v>
      </c>
      <c r="F33" s="34">
        <f t="shared" si="0"/>
        <v>0.1</v>
      </c>
      <c r="G33" s="35">
        <f t="shared" si="1"/>
        <v>31</v>
      </c>
      <c r="H33" s="36">
        <f t="shared" si="2"/>
        <v>2589.0615205503836</v>
      </c>
      <c r="I33" s="36">
        <f t="shared" si="3"/>
        <v>2589.06</v>
      </c>
      <c r="J33" s="36">
        <f t="shared" si="6"/>
        <v>2589.06</v>
      </c>
      <c r="K33" s="36">
        <f t="shared" si="23"/>
        <v>50806.879999999997</v>
      </c>
      <c r="L33" s="36">
        <f t="shared" si="24"/>
        <v>53395.939999999995</v>
      </c>
      <c r="M33" s="36">
        <v>0</v>
      </c>
      <c r="N33" s="36"/>
      <c r="O33" s="36">
        <f>IF($Q$1="ET",#REF!,0)</f>
        <v>0</v>
      </c>
      <c r="P33" s="36">
        <f t="shared" si="11"/>
        <v>0</v>
      </c>
      <c r="Q33" s="36">
        <f t="shared" si="8"/>
        <v>254034.38</v>
      </c>
      <c r="S33" s="17">
        <f t="shared" si="9"/>
        <v>1.5205500000000001E-3</v>
      </c>
    </row>
    <row r="34" spans="1:21" x14ac:dyDescent="0.25">
      <c r="A34" s="31">
        <f t="shared" si="21"/>
        <v>26</v>
      </c>
      <c r="B34" s="32">
        <v>43549</v>
      </c>
      <c r="C34" s="32" t="str">
        <f t="shared" si="22"/>
        <v>P</v>
      </c>
      <c r="D34" s="31" t="s">
        <v>5</v>
      </c>
      <c r="E34" s="33">
        <f t="shared" si="10"/>
        <v>254034.38</v>
      </c>
      <c r="F34" s="34">
        <f t="shared" si="0"/>
        <v>0.1</v>
      </c>
      <c r="G34" s="35">
        <f t="shared" si="1"/>
        <v>28</v>
      </c>
      <c r="H34" s="36">
        <f t="shared" si="2"/>
        <v>1948.7584082212329</v>
      </c>
      <c r="I34" s="36">
        <f t="shared" si="3"/>
        <v>1948.76</v>
      </c>
      <c r="J34" s="36">
        <f t="shared" si="6"/>
        <v>1948.76</v>
      </c>
      <c r="K34" s="36">
        <f t="shared" si="23"/>
        <v>50806.879999999997</v>
      </c>
      <c r="L34" s="36">
        <f t="shared" si="24"/>
        <v>52755.64</v>
      </c>
      <c r="M34" s="36">
        <v>0</v>
      </c>
      <c r="N34" s="36"/>
      <c r="O34" s="36">
        <f>IF($Q$1="ET",#REF!,0)</f>
        <v>0</v>
      </c>
      <c r="P34" s="36">
        <f t="shared" si="11"/>
        <v>0</v>
      </c>
      <c r="Q34" s="36">
        <f t="shared" si="8"/>
        <v>203227.5</v>
      </c>
      <c r="S34" s="17">
        <f t="shared" si="9"/>
        <v>-1.591779E-3</v>
      </c>
    </row>
    <row r="35" spans="1:21" x14ac:dyDescent="0.25">
      <c r="A35" s="31">
        <f t="shared" si="21"/>
        <v>27</v>
      </c>
      <c r="B35" s="32">
        <v>43580</v>
      </c>
      <c r="C35" s="32" t="str">
        <f t="shared" si="22"/>
        <v>P</v>
      </c>
      <c r="D35" s="31" t="s">
        <v>5</v>
      </c>
      <c r="E35" s="33">
        <f t="shared" si="10"/>
        <v>203227.5</v>
      </c>
      <c r="F35" s="34">
        <f t="shared" si="0"/>
        <v>0.1</v>
      </c>
      <c r="G35" s="35">
        <f t="shared" si="1"/>
        <v>31</v>
      </c>
      <c r="H35" s="36">
        <f t="shared" si="2"/>
        <v>1726.040189042918</v>
      </c>
      <c r="I35" s="36">
        <f t="shared" si="3"/>
        <v>1726.04</v>
      </c>
      <c r="J35" s="36">
        <f t="shared" si="6"/>
        <v>1726.04</v>
      </c>
      <c r="K35" s="36">
        <f t="shared" si="23"/>
        <v>50806.879999999997</v>
      </c>
      <c r="L35" s="36">
        <f t="shared" si="24"/>
        <v>52532.92</v>
      </c>
      <c r="M35" s="36">
        <v>0</v>
      </c>
      <c r="N35" s="36"/>
      <c r="O35" s="36">
        <f>IF($Q$1="ET",#REF!,0)</f>
        <v>0</v>
      </c>
      <c r="P35" s="36">
        <f t="shared" si="11"/>
        <v>0</v>
      </c>
      <c r="Q35" s="36">
        <f t="shared" si="8"/>
        <v>152420.62</v>
      </c>
      <c r="S35" s="17">
        <f t="shared" si="9"/>
        <v>1.8904300000000001E-4</v>
      </c>
    </row>
    <row r="36" spans="1:21" x14ac:dyDescent="0.25">
      <c r="A36" s="31">
        <f t="shared" si="21"/>
        <v>28</v>
      </c>
      <c r="B36" s="32">
        <v>43610</v>
      </c>
      <c r="C36" s="32" t="str">
        <f t="shared" si="22"/>
        <v>P</v>
      </c>
      <c r="D36" s="31" t="s">
        <v>5</v>
      </c>
      <c r="E36" s="33">
        <f t="shared" si="10"/>
        <v>152420.62</v>
      </c>
      <c r="F36" s="34">
        <f t="shared" si="0"/>
        <v>0.1</v>
      </c>
      <c r="G36" s="35">
        <f t="shared" si="1"/>
        <v>30</v>
      </c>
      <c r="H36" s="36">
        <f t="shared" si="2"/>
        <v>1252.7724082210823</v>
      </c>
      <c r="I36" s="36">
        <f t="shared" si="3"/>
        <v>1252.77</v>
      </c>
      <c r="J36" s="36">
        <f t="shared" si="6"/>
        <v>1252.77</v>
      </c>
      <c r="K36" s="36">
        <f t="shared" si="23"/>
        <v>50806.879999999997</v>
      </c>
      <c r="L36" s="36">
        <f t="shared" si="24"/>
        <v>52059.649999999994</v>
      </c>
      <c r="M36" s="36">
        <v>0</v>
      </c>
      <c r="N36" s="36"/>
      <c r="O36" s="36">
        <f>IF($Q$1="ET",#REF!,0)</f>
        <v>0</v>
      </c>
      <c r="P36" s="36">
        <f t="shared" si="11"/>
        <v>0</v>
      </c>
      <c r="Q36" s="36">
        <f t="shared" si="8"/>
        <v>101613.73999999999</v>
      </c>
      <c r="S36" s="17">
        <f t="shared" si="9"/>
        <v>2.4082209999999999E-3</v>
      </c>
      <c r="U36" s="3"/>
    </row>
    <row r="37" spans="1:21" x14ac:dyDescent="0.25">
      <c r="A37" s="31">
        <f t="shared" si="21"/>
        <v>29</v>
      </c>
      <c r="B37" s="32">
        <v>43641</v>
      </c>
      <c r="C37" s="32" t="str">
        <f t="shared" si="22"/>
        <v>P</v>
      </c>
      <c r="D37" s="31" t="s">
        <v>5</v>
      </c>
      <c r="E37" s="33">
        <f t="shared" si="10"/>
        <v>101613.73999999999</v>
      </c>
      <c r="F37" s="34">
        <f t="shared" si="0"/>
        <v>0.1</v>
      </c>
      <c r="G37" s="35">
        <f t="shared" si="1"/>
        <v>31</v>
      </c>
      <c r="H37" s="36">
        <f t="shared" si="2"/>
        <v>863.02321370045195</v>
      </c>
      <c r="I37" s="36">
        <f t="shared" si="3"/>
        <v>863.02</v>
      </c>
      <c r="J37" s="36">
        <f t="shared" si="6"/>
        <v>863.02</v>
      </c>
      <c r="K37" s="36">
        <f t="shared" si="23"/>
        <v>50806.879999999997</v>
      </c>
      <c r="L37" s="36">
        <f t="shared" si="24"/>
        <v>51669.899999999994</v>
      </c>
      <c r="M37" s="36">
        <v>0</v>
      </c>
      <c r="N37" s="36"/>
      <c r="O37" s="36">
        <f>IF($Q$1="ET",#REF!,0)</f>
        <v>0</v>
      </c>
      <c r="P37" s="36">
        <f t="shared" si="11"/>
        <v>0</v>
      </c>
      <c r="Q37" s="36">
        <f t="shared" si="8"/>
        <v>50806.859999999993</v>
      </c>
      <c r="S37" s="17">
        <f t="shared" si="9"/>
        <v>3.2136999999999999E-3</v>
      </c>
      <c r="U37" s="5"/>
    </row>
    <row r="38" spans="1:21" x14ac:dyDescent="0.25">
      <c r="A38" s="31">
        <f t="shared" si="21"/>
        <v>30</v>
      </c>
      <c r="B38" s="32">
        <v>43671</v>
      </c>
      <c r="C38" s="32" t="str">
        <f t="shared" si="22"/>
        <v>P</v>
      </c>
      <c r="D38" s="31" t="s">
        <v>5</v>
      </c>
      <c r="E38" s="33">
        <f t="shared" si="10"/>
        <v>50806.859999999993</v>
      </c>
      <c r="F38" s="34">
        <f t="shared" si="0"/>
        <v>0.1</v>
      </c>
      <c r="G38" s="35">
        <f t="shared" si="1"/>
        <v>30</v>
      </c>
      <c r="H38" s="36">
        <f t="shared" si="2"/>
        <v>417.59384383698625</v>
      </c>
      <c r="I38" s="36">
        <f t="shared" si="3"/>
        <v>417.59</v>
      </c>
      <c r="J38" s="36">
        <f>H38+P37</f>
        <v>417.59384383698625</v>
      </c>
      <c r="K38" s="36">
        <f>Q37</f>
        <v>50806.859999999993</v>
      </c>
      <c r="L38" s="36">
        <f>K38+J38</f>
        <v>51224.453843836978</v>
      </c>
      <c r="M38" s="36">
        <v>0</v>
      </c>
      <c r="N38" s="36"/>
      <c r="O38" s="36">
        <f>IF($Q$1="ET",#REF!,0)</f>
        <v>0</v>
      </c>
      <c r="P38" s="36">
        <f t="shared" si="11"/>
        <v>-3.843836986277438E-3</v>
      </c>
      <c r="Q38" s="36">
        <f t="shared" si="8"/>
        <v>0</v>
      </c>
      <c r="S38" s="17">
        <f t="shared" si="9"/>
        <v>3.8438370000000001E-3</v>
      </c>
      <c r="U38" s="3"/>
    </row>
    <row r="39" spans="1:21" x14ac:dyDescent="0.25">
      <c r="A39" s="14"/>
      <c r="B39" s="14"/>
      <c r="C39" s="14"/>
      <c r="D39" s="14"/>
      <c r="E39" s="14"/>
      <c r="F39" s="14"/>
      <c r="G39" s="14"/>
      <c r="H39" s="15">
        <f>SUM(H3:H38)</f>
        <v>190661.17501098313</v>
      </c>
      <c r="I39" s="15"/>
      <c r="J39" s="15">
        <f>SUM(J3:J38)</f>
        <v>190661.19384383695</v>
      </c>
      <c r="K39" s="15">
        <f>SUM(K3:K38)</f>
        <v>1499999.9999999993</v>
      </c>
      <c r="L39" s="15">
        <f>SUM(L3:L38)</f>
        <v>1690661.1938438364</v>
      </c>
      <c r="M39" s="14"/>
      <c r="N39" s="14"/>
      <c r="O39" s="15">
        <f>SUM(O3:O35)</f>
        <v>0</v>
      </c>
      <c r="P39" s="14"/>
      <c r="Q39" s="14"/>
      <c r="U39" s="3"/>
    </row>
    <row r="42" spans="1:21" x14ac:dyDescent="0.25">
      <c r="L42" s="5"/>
    </row>
    <row r="43" spans="1:21" x14ac:dyDescent="0.25">
      <c r="G43" s="1">
        <v>1</v>
      </c>
      <c r="H43" s="1">
        <v>33333.33</v>
      </c>
      <c r="I43" s="1">
        <v>35013.910000000003</v>
      </c>
      <c r="J43" s="1">
        <f>I43-H43</f>
        <v>1680.5800000000017</v>
      </c>
      <c r="K43" s="1">
        <f>ROUND(J43/3,2)</f>
        <v>560.19000000000005</v>
      </c>
    </row>
    <row r="44" spans="1:21" x14ac:dyDescent="0.25">
      <c r="G44" s="1">
        <v>2</v>
      </c>
      <c r="H44" s="1">
        <f>H43+K43</f>
        <v>33893.520000000004</v>
      </c>
      <c r="I44" s="1">
        <v>33879.519999999997</v>
      </c>
      <c r="J44" s="1">
        <f>I44-H44</f>
        <v>-14.000000000007276</v>
      </c>
      <c r="K44" s="1">
        <f>ROUND(J44/3,2)</f>
        <v>-4.67</v>
      </c>
    </row>
    <row r="45" spans="1:21" x14ac:dyDescent="0.25">
      <c r="G45" s="1">
        <v>3</v>
      </c>
      <c r="H45" s="1">
        <f>H44+K44</f>
        <v>33888.850000000006</v>
      </c>
      <c r="I45" s="1">
        <v>33888.980000000003</v>
      </c>
      <c r="J45" s="1">
        <f>I45-H45</f>
        <v>0.12999999999738066</v>
      </c>
      <c r="K45" s="1">
        <f>ROUND(J45/3,2)</f>
        <v>0.04</v>
      </c>
      <c r="N45" s="30"/>
    </row>
    <row r="46" spans="1:21" x14ac:dyDescent="0.25">
      <c r="G46" s="1">
        <v>4</v>
      </c>
      <c r="H46" s="1">
        <f>H45+K45</f>
        <v>33888.890000000007</v>
      </c>
      <c r="I46" s="1">
        <v>33888.9</v>
      </c>
      <c r="J46" s="1">
        <f>I46-H46</f>
        <v>9.9999999947613105E-3</v>
      </c>
      <c r="K46" s="1">
        <f>ROUND(J46/3,2)</f>
        <v>0</v>
      </c>
    </row>
  </sheetData>
  <dataValidations count="2">
    <dataValidation type="list" allowBlank="1" showInputMessage="1" showErrorMessage="1" sqref="F1">
      <formula1>"PD,AD"</formula1>
    </dataValidation>
    <dataValidation type="list" allowBlank="1" showInputMessage="1" showErrorMessage="1" sqref="Q1">
      <formula1>"DD, PS, FI, ET, NI"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pane ySplit="2" topLeftCell="A18" activePane="bottomLeft" state="frozen"/>
      <selection pane="bottomLeft" activeCell="K42" sqref="K42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10.140625" style="1" customWidth="1"/>
    <col min="4" max="4" width="4.42578125" style="1" bestFit="1" customWidth="1"/>
    <col min="5" max="5" width="13.7109375" style="1" bestFit="1" customWidth="1"/>
    <col min="6" max="6" width="7.140625" style="1" bestFit="1" customWidth="1"/>
    <col min="7" max="7" width="5.140625" style="1" bestFit="1" customWidth="1"/>
    <col min="8" max="8" width="18" style="1" bestFit="1" customWidth="1"/>
    <col min="9" max="9" width="16.140625" style="1" bestFit="1" customWidth="1"/>
    <col min="10" max="10" width="13.28515625" style="1" bestFit="1" customWidth="1"/>
    <col min="11" max="11" width="13.42578125" style="1" bestFit="1" customWidth="1"/>
    <col min="12" max="12" width="13.28515625" style="1" bestFit="1" customWidth="1"/>
    <col min="13" max="13" width="13.5703125" style="1" bestFit="1" customWidth="1"/>
    <col min="14" max="14" width="11.5703125" style="1" bestFit="1" customWidth="1"/>
    <col min="15" max="15" width="11" style="1" customWidth="1"/>
    <col min="16" max="16" width="11.140625" style="1" bestFit="1" customWidth="1"/>
    <col min="17" max="17" width="12.5703125" style="1" bestFit="1" customWidth="1"/>
    <col min="18" max="18" width="2.85546875" style="1" customWidth="1"/>
    <col min="19" max="19" width="10.7109375" style="1" bestFit="1" customWidth="1"/>
    <col min="20" max="20" width="12.28515625" style="1" bestFit="1" customWidth="1"/>
    <col min="21" max="21" width="11.5703125" style="1" bestFit="1" customWidth="1"/>
    <col min="22" max="16384" width="9.140625" style="1"/>
  </cols>
  <sheetData>
    <row r="1" spans="1:19" x14ac:dyDescent="0.25">
      <c r="E1" s="1" t="s">
        <v>19</v>
      </c>
      <c r="F1" s="16" t="s">
        <v>24</v>
      </c>
      <c r="H1" s="1" t="s">
        <v>17</v>
      </c>
      <c r="K1" s="18"/>
      <c r="L1" s="3">
        <v>40740.74</v>
      </c>
      <c r="M1" s="5">
        <f>IF(C36="P",L1-K36,IF(C36="E",L1-L36,0))</f>
        <v>-10066.14</v>
      </c>
      <c r="O1" s="3" t="s">
        <v>20</v>
      </c>
      <c r="P1" s="3">
        <v>10000</v>
      </c>
      <c r="Q1" s="16" t="s">
        <v>21</v>
      </c>
    </row>
    <row r="2" spans="1:19" s="2" customFormat="1" x14ac:dyDescent="0.25">
      <c r="A2" s="6" t="s">
        <v>3</v>
      </c>
      <c r="B2" s="7" t="s">
        <v>0</v>
      </c>
      <c r="C2" s="7" t="s">
        <v>27</v>
      </c>
      <c r="D2" s="7" t="s">
        <v>7</v>
      </c>
      <c r="E2" s="7" t="s">
        <v>13</v>
      </c>
      <c r="F2" s="7" t="s">
        <v>2</v>
      </c>
      <c r="G2" s="7" t="s">
        <v>1</v>
      </c>
      <c r="H2" s="7" t="s">
        <v>14</v>
      </c>
      <c r="I2" s="7" t="s">
        <v>25</v>
      </c>
      <c r="J2" s="7" t="s">
        <v>15</v>
      </c>
      <c r="K2" s="7" t="s">
        <v>10</v>
      </c>
      <c r="L2" s="7" t="s">
        <v>9</v>
      </c>
      <c r="M2" s="7" t="s">
        <v>8</v>
      </c>
      <c r="N2" s="7" t="s">
        <v>18</v>
      </c>
      <c r="O2" s="7" t="s">
        <v>22</v>
      </c>
      <c r="P2" s="7" t="s">
        <v>16</v>
      </c>
      <c r="Q2" s="7" t="s">
        <v>4</v>
      </c>
      <c r="S2" s="2" t="s">
        <v>26</v>
      </c>
    </row>
    <row r="3" spans="1:19" x14ac:dyDescent="0.25">
      <c r="A3" s="8">
        <v>0</v>
      </c>
      <c r="B3" s="9">
        <v>42745</v>
      </c>
      <c r="C3" s="9" t="s">
        <v>28</v>
      </c>
      <c r="D3" s="8" t="s">
        <v>11</v>
      </c>
      <c r="E3" s="10">
        <v>0</v>
      </c>
      <c r="F3" s="11">
        <v>0.1</v>
      </c>
      <c r="G3" s="12">
        <v>0</v>
      </c>
      <c r="H3" s="13">
        <v>0</v>
      </c>
      <c r="I3" s="13"/>
      <c r="J3" s="13">
        <v>0</v>
      </c>
      <c r="K3" s="13">
        <v>0</v>
      </c>
      <c r="L3" s="13">
        <f>IF(D3&lt;&gt;"Y",0,IF(A3=24,(E3+J3),#REF!))</f>
        <v>0</v>
      </c>
      <c r="M3" s="13">
        <v>1100000</v>
      </c>
      <c r="N3" s="13">
        <v>100000</v>
      </c>
      <c r="O3" s="13">
        <v>0</v>
      </c>
      <c r="P3" s="13">
        <v>0</v>
      </c>
      <c r="Q3" s="13">
        <f>IF(Q1="PS",M3-N3+P1,M3-N3)</f>
        <v>1000000</v>
      </c>
    </row>
    <row r="4" spans="1:19" x14ac:dyDescent="0.25">
      <c r="A4" s="8"/>
      <c r="B4" s="20">
        <v>42776</v>
      </c>
      <c r="C4" s="9" t="str">
        <f>C3</f>
        <v>P</v>
      </c>
      <c r="D4" s="19" t="s">
        <v>11</v>
      </c>
      <c r="E4" s="21">
        <f>Q3</f>
        <v>1000000</v>
      </c>
      <c r="F4" s="22">
        <f t="shared" ref="F4:F41" si="0">F3</f>
        <v>0.1</v>
      </c>
      <c r="G4" s="23">
        <f t="shared" ref="G4:G38" si="1">IF($F$1="PD",(360*(YEAR(B4)-YEAR(B3)))+(30*(MONTH(B4)-MONTH(B3)))+(DAY(B4)-DAY(B3)),B4-B3)</f>
        <v>31</v>
      </c>
      <c r="H4" s="18">
        <f t="shared" ref="H4:H38" si="2">(E4*F3*G4/365)+S3</f>
        <v>8493.1506849315065</v>
      </c>
      <c r="I4" s="18">
        <f t="shared" ref="I4:I38" si="3">ROUND(H4,2)</f>
        <v>8493.15</v>
      </c>
      <c r="J4" s="18">
        <f>IF(D4="N",0,IF(C4="E",IF(L4&gt;=(P3+I4),(P3+I4),L4),P3+I4))</f>
        <v>0</v>
      </c>
      <c r="K4" s="18">
        <f t="shared" ref="K4:K21" si="4">IF(D4="N",0,IF(C4="I",0,IF(C4="P",$L$1,L4-J4)))</f>
        <v>0</v>
      </c>
      <c r="L4" s="18">
        <f>IF(D4="N",0,IF(C4="I",J4,IF(C4="P",(J4+K4),$L$1)))</f>
        <v>0</v>
      </c>
      <c r="M4" s="18">
        <v>100000</v>
      </c>
      <c r="N4" s="18"/>
      <c r="O4" s="18">
        <f>IF(OR($Q$1="NI",$Q$1="ET"),#REF!,0)</f>
        <v>0</v>
      </c>
      <c r="P4" s="18">
        <f>P3+I4-J4</f>
        <v>8493.15</v>
      </c>
      <c r="Q4" s="18">
        <f>Q3-K4+M4-N4</f>
        <v>1100000</v>
      </c>
    </row>
    <row r="5" spans="1:19" x14ac:dyDescent="0.25">
      <c r="A5" s="19">
        <v>1</v>
      </c>
      <c r="B5" s="20">
        <v>42791</v>
      </c>
      <c r="C5" s="9" t="str">
        <f t="shared" ref="C5" si="5">C4</f>
        <v>P</v>
      </c>
      <c r="D5" s="19" t="s">
        <v>5</v>
      </c>
      <c r="E5" s="21">
        <f>Q4</f>
        <v>1100000</v>
      </c>
      <c r="F5" s="22">
        <f t="shared" si="0"/>
        <v>0.1</v>
      </c>
      <c r="G5" s="23">
        <f t="shared" si="1"/>
        <v>15</v>
      </c>
      <c r="H5" s="18">
        <f t="shared" si="2"/>
        <v>4520.5479452054797</v>
      </c>
      <c r="I5" s="18">
        <f t="shared" si="3"/>
        <v>4520.55</v>
      </c>
      <c r="J5" s="18">
        <f t="shared" ref="J5:J38" si="6">IF(D5="N",0,IF(C5="E",IF(L5&gt;=(P4+I5),(P4+I5),L5),P4+I5))</f>
        <v>13013.7</v>
      </c>
      <c r="K5" s="18">
        <f t="shared" si="4"/>
        <v>40740.74</v>
      </c>
      <c r="L5" s="18">
        <f t="shared" ref="L5:L21" si="7">IF(D5="N",0,IF(C5="I",J5,IF(C5="P",(J5+K5),$L$1)))</f>
        <v>53754.44</v>
      </c>
      <c r="M5" s="18">
        <v>0</v>
      </c>
      <c r="N5" s="18"/>
      <c r="O5" s="18">
        <f>IF(OR($Q$1="NI",$Q$1="ET"),#REF!,0)</f>
        <v>0</v>
      </c>
      <c r="P5" s="18">
        <f>P4+I5-J5</f>
        <v>0</v>
      </c>
      <c r="Q5" s="18">
        <f t="shared" ref="Q5:Q38" si="8">Q4-K5+M5-N5</f>
        <v>1059259.26</v>
      </c>
      <c r="S5" s="17">
        <f t="shared" ref="S5:S39" si="9">ROUND(H5-I5,9)</f>
        <v>-2.0547949999999999E-3</v>
      </c>
    </row>
    <row r="6" spans="1:19" x14ac:dyDescent="0.25">
      <c r="A6" s="19"/>
      <c r="B6" s="20">
        <v>42804</v>
      </c>
      <c r="C6" s="9" t="s">
        <v>28</v>
      </c>
      <c r="D6" s="19" t="s">
        <v>11</v>
      </c>
      <c r="E6" s="21">
        <f t="shared" ref="E6:E38" si="10">Q5</f>
        <v>1059259.26</v>
      </c>
      <c r="F6" s="22">
        <f t="shared" si="0"/>
        <v>0.1</v>
      </c>
      <c r="G6" s="23">
        <f t="shared" si="1"/>
        <v>13</v>
      </c>
      <c r="H6" s="18">
        <f t="shared" si="2"/>
        <v>3772.7021589036308</v>
      </c>
      <c r="I6" s="18">
        <f t="shared" si="3"/>
        <v>3772.7</v>
      </c>
      <c r="J6" s="18">
        <f t="shared" si="6"/>
        <v>0</v>
      </c>
      <c r="K6" s="18">
        <f t="shared" si="4"/>
        <v>0</v>
      </c>
      <c r="L6" s="18">
        <f t="shared" si="7"/>
        <v>0</v>
      </c>
      <c r="M6" s="18">
        <v>100000</v>
      </c>
      <c r="N6" s="18"/>
      <c r="O6" s="18">
        <f>IF(OR($Q$1="NI",$Q$1="ET"),#REF!,0)</f>
        <v>0</v>
      </c>
      <c r="P6" s="18">
        <f t="shared" ref="P6:P38" si="11">P5+I6-J6</f>
        <v>3772.7</v>
      </c>
      <c r="Q6" s="18">
        <f t="shared" si="8"/>
        <v>1159259.26</v>
      </c>
      <c r="S6" s="17">
        <f t="shared" si="9"/>
        <v>2.1589040000000001E-3</v>
      </c>
    </row>
    <row r="7" spans="1:19" x14ac:dyDescent="0.25">
      <c r="A7" s="19">
        <f>A5+1</f>
        <v>2</v>
      </c>
      <c r="B7" s="20">
        <v>42819</v>
      </c>
      <c r="C7" s="9" t="str">
        <f>C5</f>
        <v>P</v>
      </c>
      <c r="D7" s="19" t="s">
        <v>5</v>
      </c>
      <c r="E7" s="21">
        <f t="shared" si="10"/>
        <v>1159259.26</v>
      </c>
      <c r="F7" s="22">
        <f t="shared" si="0"/>
        <v>0.1</v>
      </c>
      <c r="G7" s="23">
        <f t="shared" si="1"/>
        <v>15</v>
      </c>
      <c r="H7" s="18">
        <f t="shared" si="2"/>
        <v>4764.0813095889316</v>
      </c>
      <c r="I7" s="18">
        <f t="shared" si="3"/>
        <v>4764.08</v>
      </c>
      <c r="J7" s="18">
        <f t="shared" si="6"/>
        <v>8536.7799999999988</v>
      </c>
      <c r="K7" s="18">
        <f t="shared" si="4"/>
        <v>40740.74</v>
      </c>
      <c r="L7" s="18">
        <f t="shared" si="7"/>
        <v>49277.52</v>
      </c>
      <c r="M7" s="18">
        <v>0</v>
      </c>
      <c r="N7" s="18"/>
      <c r="O7" s="18">
        <f>IF(OR($Q$1="NI",$Q$1="ET"),#REF!,0)</f>
        <v>0</v>
      </c>
      <c r="P7" s="18">
        <f t="shared" si="11"/>
        <v>0</v>
      </c>
      <c r="Q7" s="18">
        <f t="shared" si="8"/>
        <v>1118518.52</v>
      </c>
      <c r="S7" s="17">
        <f t="shared" si="9"/>
        <v>1.3095889999999999E-3</v>
      </c>
    </row>
    <row r="8" spans="1:19" x14ac:dyDescent="0.25">
      <c r="A8" s="19"/>
      <c r="B8" s="20">
        <v>42835</v>
      </c>
      <c r="C8" s="9" t="s">
        <v>28</v>
      </c>
      <c r="D8" s="19" t="s">
        <v>11</v>
      </c>
      <c r="E8" s="21">
        <f t="shared" si="10"/>
        <v>1118518.52</v>
      </c>
      <c r="F8" s="22">
        <f t="shared" si="0"/>
        <v>0.1</v>
      </c>
      <c r="G8" s="23">
        <f t="shared" si="1"/>
        <v>16</v>
      </c>
      <c r="H8" s="18">
        <f t="shared" si="2"/>
        <v>4903.0961917807817</v>
      </c>
      <c r="I8" s="18">
        <f t="shared" si="3"/>
        <v>4903.1000000000004</v>
      </c>
      <c r="J8" s="18">
        <f t="shared" si="6"/>
        <v>0</v>
      </c>
      <c r="K8" s="18">
        <f t="shared" si="4"/>
        <v>0</v>
      </c>
      <c r="L8" s="18">
        <f t="shared" si="7"/>
        <v>0</v>
      </c>
      <c r="M8" s="18">
        <v>100000</v>
      </c>
      <c r="N8" s="18"/>
      <c r="O8" s="18">
        <f>IF(OR($Q$1="NI",$Q$1="ET"),#REF!,0)</f>
        <v>0</v>
      </c>
      <c r="P8" s="18">
        <f t="shared" si="11"/>
        <v>4903.1000000000004</v>
      </c>
      <c r="Q8" s="18">
        <f t="shared" si="8"/>
        <v>1218518.52</v>
      </c>
      <c r="S8" s="17">
        <f t="shared" si="9"/>
        <v>-3.8082189999999998E-3</v>
      </c>
    </row>
    <row r="9" spans="1:19" x14ac:dyDescent="0.25">
      <c r="A9" s="19">
        <f>A7+1</f>
        <v>3</v>
      </c>
      <c r="B9" s="20">
        <v>42850</v>
      </c>
      <c r="C9" s="9" t="str">
        <f>C7</f>
        <v>P</v>
      </c>
      <c r="D9" s="19" t="s">
        <v>5</v>
      </c>
      <c r="E9" s="21">
        <f t="shared" si="10"/>
        <v>1218518.52</v>
      </c>
      <c r="F9" s="22">
        <f t="shared" si="0"/>
        <v>0.1</v>
      </c>
      <c r="G9" s="23">
        <f t="shared" si="1"/>
        <v>15</v>
      </c>
      <c r="H9" s="18">
        <f t="shared" si="2"/>
        <v>5007.6065479453837</v>
      </c>
      <c r="I9" s="18">
        <f t="shared" si="3"/>
        <v>5007.6099999999997</v>
      </c>
      <c r="J9" s="18">
        <f t="shared" si="6"/>
        <v>9910.7099999999991</v>
      </c>
      <c r="K9" s="18">
        <f t="shared" si="4"/>
        <v>40740.74</v>
      </c>
      <c r="L9" s="18">
        <f t="shared" si="7"/>
        <v>50651.45</v>
      </c>
      <c r="M9" s="18">
        <v>0</v>
      </c>
      <c r="N9" s="18"/>
      <c r="O9" s="18">
        <f>IF(OR($Q$1="NI",$Q$1="ET"),#REF!,0)</f>
        <v>0</v>
      </c>
      <c r="P9" s="18">
        <f t="shared" si="11"/>
        <v>0</v>
      </c>
      <c r="Q9" s="18">
        <f t="shared" si="8"/>
        <v>1177777.78</v>
      </c>
      <c r="S9" s="17">
        <f t="shared" si="9"/>
        <v>-3.4520549999999999E-3</v>
      </c>
    </row>
    <row r="10" spans="1:19" x14ac:dyDescent="0.25">
      <c r="A10" s="19"/>
      <c r="B10" s="20">
        <v>42865</v>
      </c>
      <c r="C10" s="20" t="s">
        <v>28</v>
      </c>
      <c r="D10" s="19" t="s">
        <v>11</v>
      </c>
      <c r="E10" s="21">
        <f t="shared" si="10"/>
        <v>1177777.78</v>
      </c>
      <c r="F10" s="22">
        <f t="shared" si="0"/>
        <v>0.1</v>
      </c>
      <c r="G10" s="23">
        <f t="shared" si="1"/>
        <v>15</v>
      </c>
      <c r="H10" s="18">
        <f t="shared" si="2"/>
        <v>4840.1792054792468</v>
      </c>
      <c r="I10" s="18">
        <f t="shared" si="3"/>
        <v>4840.18</v>
      </c>
      <c r="J10" s="18">
        <f t="shared" si="6"/>
        <v>0</v>
      </c>
      <c r="K10" s="18">
        <f t="shared" si="4"/>
        <v>0</v>
      </c>
      <c r="L10" s="18">
        <f t="shared" si="7"/>
        <v>0</v>
      </c>
      <c r="M10" s="18">
        <v>100000</v>
      </c>
      <c r="N10" s="18"/>
      <c r="O10" s="18">
        <f>IF(OR($Q$1="NI",$Q$1="ET"),#REF!,0)</f>
        <v>0</v>
      </c>
      <c r="P10" s="18">
        <f t="shared" si="11"/>
        <v>4840.18</v>
      </c>
      <c r="Q10" s="18">
        <f t="shared" si="8"/>
        <v>1277777.78</v>
      </c>
      <c r="S10" s="17">
        <f t="shared" si="9"/>
        <v>-7.9452099999999996E-4</v>
      </c>
    </row>
    <row r="11" spans="1:19" x14ac:dyDescent="0.25">
      <c r="A11" s="19">
        <f>A9+1</f>
        <v>4</v>
      </c>
      <c r="B11" s="20">
        <v>42880</v>
      </c>
      <c r="C11" s="20" t="s">
        <v>28</v>
      </c>
      <c r="D11" s="19" t="s">
        <v>5</v>
      </c>
      <c r="E11" s="21">
        <f t="shared" si="10"/>
        <v>1277777.78</v>
      </c>
      <c r="F11" s="22">
        <f t="shared" si="0"/>
        <v>0.1</v>
      </c>
      <c r="G11" s="23">
        <f t="shared" si="1"/>
        <v>15</v>
      </c>
      <c r="H11" s="18">
        <f t="shared" si="2"/>
        <v>5251.1407671228362</v>
      </c>
      <c r="I11" s="18">
        <f t="shared" si="3"/>
        <v>5251.14</v>
      </c>
      <c r="J11" s="18">
        <f t="shared" si="6"/>
        <v>10091.32</v>
      </c>
      <c r="K11" s="18">
        <f t="shared" si="4"/>
        <v>40740.74</v>
      </c>
      <c r="L11" s="18">
        <f t="shared" si="7"/>
        <v>50832.06</v>
      </c>
      <c r="M11" s="18">
        <v>0</v>
      </c>
      <c r="N11" s="18"/>
      <c r="O11" s="18">
        <f>IF(OR($Q$1="NI",$Q$1="ET"),#REF!,0)</f>
        <v>0</v>
      </c>
      <c r="P11" s="18">
        <f t="shared" si="11"/>
        <v>0</v>
      </c>
      <c r="Q11" s="18">
        <f t="shared" si="8"/>
        <v>1237037.04</v>
      </c>
      <c r="S11" s="17">
        <f t="shared" si="9"/>
        <v>7.6712299999999998E-4</v>
      </c>
    </row>
    <row r="12" spans="1:19" x14ac:dyDescent="0.25">
      <c r="A12" s="19"/>
      <c r="B12" s="20">
        <v>42896</v>
      </c>
      <c r="C12" s="20" t="s">
        <v>28</v>
      </c>
      <c r="D12" s="19" t="s">
        <v>11</v>
      </c>
      <c r="E12" s="21">
        <f t="shared" si="10"/>
        <v>1237037.04</v>
      </c>
      <c r="F12" s="22">
        <f t="shared" si="0"/>
        <v>0.1</v>
      </c>
      <c r="G12" s="23">
        <f t="shared" si="1"/>
        <v>16</v>
      </c>
      <c r="H12" s="18">
        <f t="shared" si="2"/>
        <v>5422.628887670945</v>
      </c>
      <c r="I12" s="18">
        <f t="shared" si="3"/>
        <v>5422.63</v>
      </c>
      <c r="J12" s="18">
        <f t="shared" si="6"/>
        <v>0</v>
      </c>
      <c r="K12" s="18">
        <f t="shared" si="4"/>
        <v>0</v>
      </c>
      <c r="L12" s="18">
        <f t="shared" si="7"/>
        <v>0</v>
      </c>
      <c r="M12" s="18">
        <v>100000</v>
      </c>
      <c r="N12" s="18"/>
      <c r="O12" s="18">
        <f>IF(OR($Q$1="NI",$Q$1="ET"),#REF!,0)</f>
        <v>0</v>
      </c>
      <c r="P12" s="18">
        <f t="shared" si="11"/>
        <v>5422.63</v>
      </c>
      <c r="Q12" s="18">
        <f t="shared" si="8"/>
        <v>1337037.04</v>
      </c>
      <c r="S12" s="17">
        <f t="shared" si="9"/>
        <v>-1.112329E-3</v>
      </c>
    </row>
    <row r="13" spans="1:19" x14ac:dyDescent="0.25">
      <c r="A13" s="19">
        <f>A11+1</f>
        <v>5</v>
      </c>
      <c r="B13" s="20">
        <v>42911</v>
      </c>
      <c r="C13" s="20" t="s">
        <v>28</v>
      </c>
      <c r="D13" s="19" t="s">
        <v>5</v>
      </c>
      <c r="E13" s="21">
        <f>Q12</f>
        <v>1337037.04</v>
      </c>
      <c r="F13" s="22">
        <f t="shared" si="0"/>
        <v>0.1</v>
      </c>
      <c r="G13" s="23">
        <f t="shared" si="1"/>
        <v>15</v>
      </c>
      <c r="H13" s="18">
        <f t="shared" si="2"/>
        <v>5494.6716547942879</v>
      </c>
      <c r="I13" s="18">
        <f t="shared" si="3"/>
        <v>5494.67</v>
      </c>
      <c r="J13" s="18">
        <f t="shared" si="6"/>
        <v>10917.3</v>
      </c>
      <c r="K13" s="18">
        <f t="shared" si="4"/>
        <v>40740.74</v>
      </c>
      <c r="L13" s="18">
        <f t="shared" si="7"/>
        <v>51658.039999999994</v>
      </c>
      <c r="M13" s="18">
        <v>0</v>
      </c>
      <c r="N13" s="18"/>
      <c r="O13" s="18">
        <f>IF(OR($Q$1="NI",$Q$1="ET"),#REF!,0)</f>
        <v>0</v>
      </c>
      <c r="P13" s="18">
        <f t="shared" si="11"/>
        <v>0</v>
      </c>
      <c r="Q13" s="18">
        <f t="shared" si="8"/>
        <v>1296296.3</v>
      </c>
      <c r="S13" s="17">
        <f t="shared" si="9"/>
        <v>1.654794E-3</v>
      </c>
    </row>
    <row r="14" spans="1:19" x14ac:dyDescent="0.25">
      <c r="A14" s="24"/>
      <c r="B14" s="25">
        <v>42926</v>
      </c>
      <c r="C14" s="25" t="s">
        <v>28</v>
      </c>
      <c r="D14" s="24" t="s">
        <v>11</v>
      </c>
      <c r="E14" s="26">
        <f t="shared" ref="E14" si="12">Q13</f>
        <v>1296296.3</v>
      </c>
      <c r="F14" s="27">
        <f t="shared" si="0"/>
        <v>0.1</v>
      </c>
      <c r="G14" s="28">
        <f t="shared" ref="G14:G15" si="13">IF($F$1="PD",(360*(YEAR(B14)-YEAR(B13)))+(30*(MONTH(B14)-MONTH(B13)))+(DAY(B14)-DAY(B13)),B14-B13)</f>
        <v>15</v>
      </c>
      <c r="H14" s="29">
        <f t="shared" ref="H14:H15" si="14">(E14*F13*G14/365)+S13</f>
        <v>5327.2467232871513</v>
      </c>
      <c r="I14" s="29">
        <f t="shared" ref="I14:I15" si="15">ROUND(H14,2)</f>
        <v>5327.25</v>
      </c>
      <c r="J14" s="29">
        <f t="shared" ref="J14:J15" si="16">IF(D14="N",0,IF(C14="E",IF(L14&gt;=(P13+I14),(P13+I14),L14),P13+I14))</f>
        <v>0</v>
      </c>
      <c r="K14" s="29">
        <f t="shared" ref="K14:K15" si="17">IF(D14="N",0,IF(C14="I",0,IF(C14="P",$L$1,L14-J14)))</f>
        <v>0</v>
      </c>
      <c r="L14" s="29">
        <f t="shared" ref="L14:L15" si="18">IF(D14="N",0,IF(C14="I",J14,IF(C14="P",(J14+K14),$L$1)))</f>
        <v>0</v>
      </c>
      <c r="M14" s="29">
        <v>100000</v>
      </c>
      <c r="N14" s="29"/>
      <c r="O14" s="29">
        <f>IF(OR($Q$1="NI",$Q$1="ET"),#REF!,0)</f>
        <v>0</v>
      </c>
      <c r="P14" s="29">
        <f t="shared" ref="P14:P15" si="19">P13+I14-J14</f>
        <v>5327.25</v>
      </c>
      <c r="Q14" s="29">
        <f t="shared" ref="Q14:Q15" si="20">Q13-K14+M14-N14</f>
        <v>1396296.3</v>
      </c>
      <c r="S14" s="17"/>
    </row>
    <row r="15" spans="1:19" x14ac:dyDescent="0.25">
      <c r="A15" s="19">
        <f>A13+1</f>
        <v>6</v>
      </c>
      <c r="B15" s="20">
        <v>42941</v>
      </c>
      <c r="C15" s="20" t="s">
        <v>28</v>
      </c>
      <c r="D15" s="19" t="s">
        <v>5</v>
      </c>
      <c r="E15" s="21">
        <f>Q14</f>
        <v>1396296.3</v>
      </c>
      <c r="F15" s="22">
        <f t="shared" si="0"/>
        <v>0.1</v>
      </c>
      <c r="G15" s="23">
        <f t="shared" si="13"/>
        <v>15</v>
      </c>
      <c r="H15" s="18">
        <f t="shared" si="14"/>
        <v>5738.2039726027406</v>
      </c>
      <c r="I15" s="18">
        <f t="shared" si="15"/>
        <v>5738.2</v>
      </c>
      <c r="J15" s="18">
        <f t="shared" si="16"/>
        <v>11065.45</v>
      </c>
      <c r="K15" s="18">
        <f t="shared" si="17"/>
        <v>40740.74</v>
      </c>
      <c r="L15" s="18">
        <f t="shared" si="18"/>
        <v>51806.19</v>
      </c>
      <c r="M15" s="18">
        <v>0</v>
      </c>
      <c r="N15" s="18"/>
      <c r="O15" s="18">
        <f>IF(OR($Q$1="NI",$Q$1="ET"),#REF!,0)</f>
        <v>0</v>
      </c>
      <c r="P15" s="18">
        <f t="shared" si="19"/>
        <v>0</v>
      </c>
      <c r="Q15" s="18">
        <f t="shared" si="20"/>
        <v>1355555.56</v>
      </c>
      <c r="S15" s="17">
        <f t="shared" si="9"/>
        <v>3.9726029999999999E-3</v>
      </c>
    </row>
    <row r="16" spans="1:19" x14ac:dyDescent="0.25">
      <c r="A16" s="19">
        <f t="shared" ref="A16:A41" si="21">A15+1</f>
        <v>7</v>
      </c>
      <c r="B16" s="20">
        <v>42972</v>
      </c>
      <c r="C16" s="20" t="s">
        <v>29</v>
      </c>
      <c r="D16" s="19" t="s">
        <v>5</v>
      </c>
      <c r="E16" s="21">
        <f>Q15</f>
        <v>1355555.56</v>
      </c>
      <c r="F16" s="22">
        <f t="shared" si="0"/>
        <v>0.1</v>
      </c>
      <c r="G16" s="23">
        <f t="shared" si="1"/>
        <v>31</v>
      </c>
      <c r="H16" s="18">
        <f t="shared" si="2"/>
        <v>11512.941605479715</v>
      </c>
      <c r="I16" s="18">
        <f t="shared" si="3"/>
        <v>11512.94</v>
      </c>
      <c r="J16" s="18">
        <f t="shared" si="6"/>
        <v>11512.94</v>
      </c>
      <c r="K16" s="18">
        <f t="shared" si="4"/>
        <v>63140.56</v>
      </c>
      <c r="L16" s="18">
        <v>74653.5</v>
      </c>
      <c r="M16" s="18">
        <v>0</v>
      </c>
      <c r="N16" s="18"/>
      <c r="O16" s="18">
        <f>IF($Q$1="ET",#REF!,0)</f>
        <v>0</v>
      </c>
      <c r="P16" s="18">
        <f t="shared" si="11"/>
        <v>0</v>
      </c>
      <c r="Q16" s="18">
        <f t="shared" si="8"/>
        <v>1292415</v>
      </c>
      <c r="S16" s="17">
        <f t="shared" si="9"/>
        <v>1.6054800000000001E-3</v>
      </c>
    </row>
    <row r="17" spans="1:20" x14ac:dyDescent="0.25">
      <c r="A17" s="19">
        <f t="shared" si="21"/>
        <v>8</v>
      </c>
      <c r="B17" s="20">
        <v>43003</v>
      </c>
      <c r="C17" s="20" t="s">
        <v>29</v>
      </c>
      <c r="D17" s="19" t="s">
        <v>5</v>
      </c>
      <c r="E17" s="21">
        <f t="shared" si="10"/>
        <v>1292415</v>
      </c>
      <c r="F17" s="22">
        <f t="shared" si="0"/>
        <v>0.1</v>
      </c>
      <c r="G17" s="23">
        <f t="shared" si="1"/>
        <v>31</v>
      </c>
      <c r="H17" s="18">
        <f t="shared" si="2"/>
        <v>10976.676947945753</v>
      </c>
      <c r="I17" s="18">
        <f t="shared" si="3"/>
        <v>10976.68</v>
      </c>
      <c r="J17" s="18">
        <f t="shared" si="6"/>
        <v>10976.68</v>
      </c>
      <c r="K17" s="18">
        <f t="shared" si="4"/>
        <v>63676.82</v>
      </c>
      <c r="L17" s="18">
        <f>L16</f>
        <v>74653.5</v>
      </c>
      <c r="M17" s="18">
        <v>0</v>
      </c>
      <c r="N17" s="18"/>
      <c r="O17" s="18">
        <f>IF($Q$1="ET",#REF!,0)</f>
        <v>0</v>
      </c>
      <c r="P17" s="18">
        <f t="shared" si="11"/>
        <v>0</v>
      </c>
      <c r="Q17" s="18">
        <f t="shared" si="8"/>
        <v>1228738.18</v>
      </c>
      <c r="S17" s="17">
        <f t="shared" si="9"/>
        <v>-3.0520539999999998E-3</v>
      </c>
    </row>
    <row r="18" spans="1:20" x14ac:dyDescent="0.25">
      <c r="A18" s="19">
        <f t="shared" si="21"/>
        <v>9</v>
      </c>
      <c r="B18" s="20">
        <v>43033</v>
      </c>
      <c r="C18" s="20" t="s">
        <v>29</v>
      </c>
      <c r="D18" s="19" t="s">
        <v>5</v>
      </c>
      <c r="E18" s="21">
        <f t="shared" si="10"/>
        <v>1228738.18</v>
      </c>
      <c r="F18" s="22">
        <f t="shared" si="0"/>
        <v>0.1</v>
      </c>
      <c r="G18" s="23">
        <f t="shared" si="1"/>
        <v>30</v>
      </c>
      <c r="H18" s="18">
        <f t="shared" si="2"/>
        <v>10099.214865754218</v>
      </c>
      <c r="I18" s="18">
        <f t="shared" si="3"/>
        <v>10099.209999999999</v>
      </c>
      <c r="J18" s="18">
        <f t="shared" si="6"/>
        <v>10099.209999999999</v>
      </c>
      <c r="K18" s="18">
        <f t="shared" si="4"/>
        <v>64554.29</v>
      </c>
      <c r="L18" s="18">
        <f>L17</f>
        <v>74653.5</v>
      </c>
      <c r="M18" s="18">
        <v>0</v>
      </c>
      <c r="N18" s="18"/>
      <c r="O18" s="18">
        <f>IF($Q$1="ET",#REF!,0)</f>
        <v>0</v>
      </c>
      <c r="P18" s="18">
        <f t="shared" si="11"/>
        <v>0</v>
      </c>
      <c r="Q18" s="18">
        <f t="shared" si="8"/>
        <v>1164183.8899999999</v>
      </c>
      <c r="S18" s="17">
        <f t="shared" si="9"/>
        <v>4.8657539999999999E-3</v>
      </c>
    </row>
    <row r="19" spans="1:20" x14ac:dyDescent="0.25">
      <c r="A19" s="19">
        <f t="shared" si="21"/>
        <v>10</v>
      </c>
      <c r="B19" s="20">
        <v>43064</v>
      </c>
      <c r="C19" s="20" t="s">
        <v>29</v>
      </c>
      <c r="D19" s="19" t="s">
        <v>5</v>
      </c>
      <c r="E19" s="21">
        <f t="shared" si="10"/>
        <v>1164183.8899999999</v>
      </c>
      <c r="F19" s="22">
        <f t="shared" si="0"/>
        <v>0.1</v>
      </c>
      <c r="G19" s="23">
        <f t="shared" si="1"/>
        <v>31</v>
      </c>
      <c r="H19" s="18">
        <f t="shared" si="2"/>
        <v>9887.594068493725</v>
      </c>
      <c r="I19" s="18">
        <f t="shared" si="3"/>
        <v>9887.59</v>
      </c>
      <c r="J19" s="18">
        <f t="shared" si="6"/>
        <v>9887.59</v>
      </c>
      <c r="K19" s="18">
        <f t="shared" si="4"/>
        <v>64765.91</v>
      </c>
      <c r="L19" s="18">
        <f>L18</f>
        <v>74653.5</v>
      </c>
      <c r="M19" s="18">
        <v>0</v>
      </c>
      <c r="N19" s="18"/>
      <c r="O19" s="18">
        <f>IF($Q$1="ET",#REF!,0)</f>
        <v>0</v>
      </c>
      <c r="P19" s="18">
        <f t="shared" si="11"/>
        <v>0</v>
      </c>
      <c r="Q19" s="18">
        <f t="shared" si="8"/>
        <v>1099417.98</v>
      </c>
      <c r="S19" s="17">
        <f t="shared" si="9"/>
        <v>4.0684939999999998E-3</v>
      </c>
    </row>
    <row r="20" spans="1:20" x14ac:dyDescent="0.25">
      <c r="A20" s="19">
        <f t="shared" si="21"/>
        <v>11</v>
      </c>
      <c r="B20" s="20">
        <v>43094</v>
      </c>
      <c r="C20" s="20" t="s">
        <v>28</v>
      </c>
      <c r="D20" s="19" t="s">
        <v>5</v>
      </c>
      <c r="E20" s="21">
        <f t="shared" si="10"/>
        <v>1099417.98</v>
      </c>
      <c r="F20" s="22">
        <f t="shared" si="0"/>
        <v>0.1</v>
      </c>
      <c r="G20" s="23">
        <f t="shared" si="1"/>
        <v>30</v>
      </c>
      <c r="H20" s="18">
        <f t="shared" si="2"/>
        <v>9036.3162328775616</v>
      </c>
      <c r="I20" s="18">
        <f t="shared" si="3"/>
        <v>9036.32</v>
      </c>
      <c r="J20" s="18">
        <f t="shared" si="6"/>
        <v>9036.32</v>
      </c>
      <c r="K20" s="18">
        <f t="shared" si="4"/>
        <v>40740.74</v>
      </c>
      <c r="L20" s="18">
        <f t="shared" si="7"/>
        <v>49777.06</v>
      </c>
      <c r="M20" s="18">
        <v>0</v>
      </c>
      <c r="N20" s="18"/>
      <c r="O20" s="18">
        <f>IF($Q$1="ET",#REF!,0)</f>
        <v>0</v>
      </c>
      <c r="P20" s="18">
        <f t="shared" si="11"/>
        <v>0</v>
      </c>
      <c r="Q20" s="18">
        <f t="shared" si="8"/>
        <v>1058677.24</v>
      </c>
      <c r="S20" s="17">
        <f t="shared" si="9"/>
        <v>-3.7671219999999999E-3</v>
      </c>
    </row>
    <row r="21" spans="1:20" x14ac:dyDescent="0.25">
      <c r="A21" s="19">
        <f t="shared" si="21"/>
        <v>12</v>
      </c>
      <c r="B21" s="20">
        <v>43125</v>
      </c>
      <c r="C21" s="20" t="s">
        <v>28</v>
      </c>
      <c r="D21" s="19" t="s">
        <v>5</v>
      </c>
      <c r="E21" s="21">
        <f t="shared" si="10"/>
        <v>1058677.24</v>
      </c>
      <c r="F21" s="22">
        <f t="shared" si="0"/>
        <v>0.1</v>
      </c>
      <c r="G21" s="23">
        <f t="shared" si="1"/>
        <v>31</v>
      </c>
      <c r="H21" s="18">
        <f t="shared" si="2"/>
        <v>8991.5015589053983</v>
      </c>
      <c r="I21" s="18">
        <f t="shared" si="3"/>
        <v>8991.5</v>
      </c>
      <c r="J21" s="18">
        <f t="shared" si="6"/>
        <v>8991.5</v>
      </c>
      <c r="K21" s="18">
        <f t="shared" si="4"/>
        <v>40740.74</v>
      </c>
      <c r="L21" s="18">
        <f t="shared" si="7"/>
        <v>49732.24</v>
      </c>
      <c r="M21" s="18">
        <v>0</v>
      </c>
      <c r="N21" s="18"/>
      <c r="O21" s="18">
        <f>IF($Q$1="ET",#REF!,0)</f>
        <v>0</v>
      </c>
      <c r="P21" s="18">
        <f t="shared" si="11"/>
        <v>0</v>
      </c>
      <c r="Q21" s="18">
        <f t="shared" si="8"/>
        <v>1017936.5</v>
      </c>
      <c r="S21" s="17">
        <f t="shared" si="9"/>
        <v>1.558905E-3</v>
      </c>
    </row>
    <row r="22" spans="1:20" x14ac:dyDescent="0.25">
      <c r="A22" s="19">
        <f t="shared" si="21"/>
        <v>13</v>
      </c>
      <c r="B22" s="20">
        <v>43156</v>
      </c>
      <c r="C22" s="20" t="str">
        <f>C21</f>
        <v>P</v>
      </c>
      <c r="D22" s="19" t="s">
        <v>5</v>
      </c>
      <c r="E22" s="21">
        <f t="shared" si="10"/>
        <v>1017936.5</v>
      </c>
      <c r="F22" s="22">
        <f t="shared" si="0"/>
        <v>0.1</v>
      </c>
      <c r="G22" s="23">
        <f t="shared" si="1"/>
        <v>31</v>
      </c>
      <c r="H22" s="18">
        <f t="shared" si="2"/>
        <v>8645.4896410967813</v>
      </c>
      <c r="I22" s="18">
        <f t="shared" si="3"/>
        <v>8645.49</v>
      </c>
      <c r="J22" s="18">
        <f t="shared" si="6"/>
        <v>8645.49</v>
      </c>
      <c r="K22" s="18">
        <v>50806.879999999997</v>
      </c>
      <c r="L22" s="18">
        <f>K22+J22</f>
        <v>59452.369999999995</v>
      </c>
      <c r="M22" s="18">
        <v>0</v>
      </c>
      <c r="N22" s="18"/>
      <c r="O22" s="18">
        <f>IF($Q$1="ET",#REF!,0)</f>
        <v>0</v>
      </c>
      <c r="P22" s="18">
        <f t="shared" si="11"/>
        <v>0</v>
      </c>
      <c r="Q22" s="18">
        <f t="shared" si="8"/>
        <v>967129.62</v>
      </c>
      <c r="S22" s="17">
        <f t="shared" si="9"/>
        <v>-3.5890299999999999E-4</v>
      </c>
      <c r="T22" s="39">
        <f>K22-K39</f>
        <v>0</v>
      </c>
    </row>
    <row r="23" spans="1:20" x14ac:dyDescent="0.25">
      <c r="A23" s="19">
        <f t="shared" si="21"/>
        <v>14</v>
      </c>
      <c r="B23" s="20">
        <v>43184</v>
      </c>
      <c r="C23" s="20" t="str">
        <f t="shared" ref="C23:C41" si="22">C22</f>
        <v>P</v>
      </c>
      <c r="D23" s="19" t="s">
        <v>5</v>
      </c>
      <c r="E23" s="21">
        <f t="shared" si="10"/>
        <v>967129.62</v>
      </c>
      <c r="F23" s="22">
        <f t="shared" si="0"/>
        <v>0.1</v>
      </c>
      <c r="G23" s="23">
        <f t="shared" si="1"/>
        <v>28</v>
      </c>
      <c r="H23" s="18">
        <f t="shared" si="2"/>
        <v>7419.0761780833009</v>
      </c>
      <c r="I23" s="18">
        <f t="shared" si="3"/>
        <v>7419.08</v>
      </c>
      <c r="J23" s="18">
        <f t="shared" si="6"/>
        <v>7419.08</v>
      </c>
      <c r="K23" s="18">
        <f>K22</f>
        <v>50806.879999999997</v>
      </c>
      <c r="L23" s="18">
        <f>K23+J23</f>
        <v>58225.96</v>
      </c>
      <c r="M23" s="18">
        <v>0</v>
      </c>
      <c r="N23" s="18"/>
      <c r="O23" s="18">
        <f>IF($Q$1="ET",#REF!,0)</f>
        <v>0</v>
      </c>
      <c r="P23" s="18">
        <f t="shared" si="11"/>
        <v>0</v>
      </c>
      <c r="Q23" s="18">
        <f t="shared" si="8"/>
        <v>916322.74</v>
      </c>
      <c r="S23" s="17">
        <f t="shared" si="9"/>
        <v>-3.8219170000000002E-3</v>
      </c>
    </row>
    <row r="24" spans="1:20" x14ac:dyDescent="0.25">
      <c r="A24" s="19">
        <f t="shared" si="21"/>
        <v>15</v>
      </c>
      <c r="B24" s="20">
        <v>43215</v>
      </c>
      <c r="C24" s="20" t="str">
        <f t="shared" si="22"/>
        <v>P</v>
      </c>
      <c r="D24" s="19" t="s">
        <v>5</v>
      </c>
      <c r="E24" s="21">
        <f t="shared" si="10"/>
        <v>916322.74</v>
      </c>
      <c r="F24" s="22">
        <f t="shared" si="0"/>
        <v>0.1</v>
      </c>
      <c r="G24" s="23">
        <f t="shared" si="1"/>
        <v>31</v>
      </c>
      <c r="H24" s="18">
        <f t="shared" si="2"/>
        <v>7782.4632849323152</v>
      </c>
      <c r="I24" s="18">
        <f t="shared" si="3"/>
        <v>7782.46</v>
      </c>
      <c r="J24" s="18">
        <f t="shared" si="6"/>
        <v>7782.46</v>
      </c>
      <c r="K24" s="18">
        <f t="shared" ref="K24:K40" si="23">K23</f>
        <v>50806.879999999997</v>
      </c>
      <c r="L24" s="18">
        <f t="shared" ref="L24:L38" si="24">K24+J24</f>
        <v>58589.34</v>
      </c>
      <c r="M24" s="18">
        <v>0</v>
      </c>
      <c r="N24" s="18"/>
      <c r="O24" s="18">
        <f>IF($Q$1="ET",#REF!,0)</f>
        <v>0</v>
      </c>
      <c r="P24" s="18">
        <f t="shared" si="11"/>
        <v>0</v>
      </c>
      <c r="Q24" s="18">
        <f t="shared" si="8"/>
        <v>865515.86</v>
      </c>
      <c r="S24" s="17">
        <f t="shared" si="9"/>
        <v>3.284932E-3</v>
      </c>
    </row>
    <row r="25" spans="1:20" x14ac:dyDescent="0.25">
      <c r="A25" s="19">
        <f t="shared" si="21"/>
        <v>16</v>
      </c>
      <c r="B25" s="20">
        <v>43245</v>
      </c>
      <c r="C25" s="20" t="str">
        <f t="shared" si="22"/>
        <v>P</v>
      </c>
      <c r="D25" s="19" t="s">
        <v>5</v>
      </c>
      <c r="E25" s="21">
        <f t="shared" si="10"/>
        <v>865515.86</v>
      </c>
      <c r="F25" s="22">
        <f t="shared" si="0"/>
        <v>0.1</v>
      </c>
      <c r="G25" s="23">
        <f t="shared" si="1"/>
        <v>30</v>
      </c>
      <c r="H25" s="18">
        <f t="shared" si="2"/>
        <v>7113.8322712333693</v>
      </c>
      <c r="I25" s="18">
        <f t="shared" si="3"/>
        <v>7113.83</v>
      </c>
      <c r="J25" s="18">
        <f t="shared" si="6"/>
        <v>7113.83</v>
      </c>
      <c r="K25" s="18">
        <f t="shared" si="23"/>
        <v>50806.879999999997</v>
      </c>
      <c r="L25" s="18">
        <f t="shared" si="24"/>
        <v>57920.71</v>
      </c>
      <c r="M25" s="18">
        <v>0</v>
      </c>
      <c r="N25" s="18"/>
      <c r="O25" s="18">
        <f>IF($Q$1="ET",#REF!,0)</f>
        <v>0</v>
      </c>
      <c r="P25" s="18">
        <f t="shared" si="11"/>
        <v>0</v>
      </c>
      <c r="Q25" s="18">
        <f t="shared" si="8"/>
        <v>814708.98</v>
      </c>
      <c r="S25" s="17">
        <f t="shared" si="9"/>
        <v>2.2712330000000001E-3</v>
      </c>
    </row>
    <row r="26" spans="1:20" x14ac:dyDescent="0.25">
      <c r="A26" s="19">
        <f t="shared" si="21"/>
        <v>17</v>
      </c>
      <c r="B26" s="20">
        <v>43276</v>
      </c>
      <c r="C26" s="20" t="str">
        <f t="shared" si="22"/>
        <v>P</v>
      </c>
      <c r="D26" s="19" t="s">
        <v>5</v>
      </c>
      <c r="E26" s="21">
        <f t="shared" si="10"/>
        <v>814708.98</v>
      </c>
      <c r="F26" s="22">
        <f t="shared" si="0"/>
        <v>0.1</v>
      </c>
      <c r="G26" s="23">
        <f t="shared" si="1"/>
        <v>31</v>
      </c>
      <c r="H26" s="18">
        <f t="shared" si="2"/>
        <v>6919.4484027398494</v>
      </c>
      <c r="I26" s="18">
        <f t="shared" si="3"/>
        <v>6919.45</v>
      </c>
      <c r="J26" s="18">
        <f t="shared" si="6"/>
        <v>6919.45</v>
      </c>
      <c r="K26" s="18">
        <f t="shared" si="23"/>
        <v>50806.879999999997</v>
      </c>
      <c r="L26" s="18">
        <f t="shared" si="24"/>
        <v>57726.329999999994</v>
      </c>
      <c r="M26" s="18">
        <v>0</v>
      </c>
      <c r="N26" s="18"/>
      <c r="O26" s="18">
        <f>IF($Q$1="ET",#REF!,0)</f>
        <v>0</v>
      </c>
      <c r="P26" s="18">
        <f t="shared" si="11"/>
        <v>0</v>
      </c>
      <c r="Q26" s="18">
        <f t="shared" si="8"/>
        <v>763902.1</v>
      </c>
      <c r="S26" s="17">
        <f t="shared" si="9"/>
        <v>-1.5972600000000001E-3</v>
      </c>
    </row>
    <row r="27" spans="1:20" x14ac:dyDescent="0.25">
      <c r="A27" s="19">
        <f t="shared" si="21"/>
        <v>18</v>
      </c>
      <c r="B27" s="20">
        <v>43306</v>
      </c>
      <c r="C27" s="20" t="str">
        <f t="shared" si="22"/>
        <v>P</v>
      </c>
      <c r="D27" s="19" t="s">
        <v>5</v>
      </c>
      <c r="E27" s="21">
        <f t="shared" si="10"/>
        <v>763902.1</v>
      </c>
      <c r="F27" s="22">
        <f t="shared" si="0"/>
        <v>0.1</v>
      </c>
      <c r="G27" s="23">
        <f t="shared" si="1"/>
        <v>30</v>
      </c>
      <c r="H27" s="18">
        <f t="shared" si="2"/>
        <v>6278.645800000274</v>
      </c>
      <c r="I27" s="18">
        <f t="shared" si="3"/>
        <v>6278.65</v>
      </c>
      <c r="J27" s="18">
        <f t="shared" si="6"/>
        <v>6278.65</v>
      </c>
      <c r="K27" s="18">
        <f t="shared" si="23"/>
        <v>50806.879999999997</v>
      </c>
      <c r="L27" s="18">
        <f t="shared" si="24"/>
        <v>57085.53</v>
      </c>
      <c r="M27" s="18">
        <v>0</v>
      </c>
      <c r="N27" s="18"/>
      <c r="O27" s="18">
        <f>IF($Q$1="ET",#REF!,0)</f>
        <v>0</v>
      </c>
      <c r="P27" s="18">
        <f t="shared" si="11"/>
        <v>0</v>
      </c>
      <c r="Q27" s="18">
        <f t="shared" si="8"/>
        <v>713095.22</v>
      </c>
      <c r="S27" s="17">
        <f t="shared" si="9"/>
        <v>-4.1999999999999997E-3</v>
      </c>
    </row>
    <row r="28" spans="1:20" x14ac:dyDescent="0.25">
      <c r="A28" s="19">
        <f t="shared" si="21"/>
        <v>19</v>
      </c>
      <c r="B28" s="20">
        <v>43337</v>
      </c>
      <c r="C28" s="20" t="str">
        <f t="shared" si="22"/>
        <v>P</v>
      </c>
      <c r="D28" s="19" t="s">
        <v>5</v>
      </c>
      <c r="E28" s="21">
        <f t="shared" si="10"/>
        <v>713095.22</v>
      </c>
      <c r="F28" s="22">
        <f t="shared" si="0"/>
        <v>0.1</v>
      </c>
      <c r="G28" s="23">
        <f t="shared" si="1"/>
        <v>31</v>
      </c>
      <c r="H28" s="18">
        <f t="shared" si="2"/>
        <v>6056.4209561643829</v>
      </c>
      <c r="I28" s="18">
        <f t="shared" si="3"/>
        <v>6056.42</v>
      </c>
      <c r="J28" s="18">
        <f t="shared" si="6"/>
        <v>6056.42</v>
      </c>
      <c r="K28" s="18">
        <f t="shared" si="23"/>
        <v>50806.879999999997</v>
      </c>
      <c r="L28" s="18">
        <f t="shared" si="24"/>
        <v>56863.299999999996</v>
      </c>
      <c r="M28" s="18">
        <v>0</v>
      </c>
      <c r="N28" s="18"/>
      <c r="O28" s="18">
        <f>IF($Q$1="ET",#REF!,0)</f>
        <v>0</v>
      </c>
      <c r="P28" s="18">
        <f t="shared" si="11"/>
        <v>0</v>
      </c>
      <c r="Q28" s="18">
        <f t="shared" si="8"/>
        <v>662288.34</v>
      </c>
      <c r="S28" s="17">
        <f t="shared" si="9"/>
        <v>9.5616400000000002E-4</v>
      </c>
    </row>
    <row r="29" spans="1:20" x14ac:dyDescent="0.25">
      <c r="A29" s="19">
        <f t="shared" si="21"/>
        <v>20</v>
      </c>
      <c r="B29" s="20">
        <v>43368</v>
      </c>
      <c r="C29" s="20" t="str">
        <f t="shared" si="22"/>
        <v>P</v>
      </c>
      <c r="D29" s="19" t="s">
        <v>5</v>
      </c>
      <c r="E29" s="21">
        <f t="shared" si="10"/>
        <v>662288.34</v>
      </c>
      <c r="F29" s="22">
        <f t="shared" si="0"/>
        <v>0.1</v>
      </c>
      <c r="G29" s="23">
        <f t="shared" si="1"/>
        <v>31</v>
      </c>
      <c r="H29" s="18">
        <f t="shared" si="2"/>
        <v>5624.9156246571511</v>
      </c>
      <c r="I29" s="18">
        <f t="shared" si="3"/>
        <v>5624.92</v>
      </c>
      <c r="J29" s="18">
        <f t="shared" si="6"/>
        <v>5624.92</v>
      </c>
      <c r="K29" s="18">
        <f t="shared" si="23"/>
        <v>50806.879999999997</v>
      </c>
      <c r="L29" s="18">
        <f t="shared" si="24"/>
        <v>56431.799999999996</v>
      </c>
      <c r="M29" s="18">
        <v>0</v>
      </c>
      <c r="N29" s="18"/>
      <c r="O29" s="18">
        <f>IF($Q$1="ET",#REF!,0)</f>
        <v>0</v>
      </c>
      <c r="P29" s="18">
        <f t="shared" si="11"/>
        <v>0</v>
      </c>
      <c r="Q29" s="18">
        <f t="shared" si="8"/>
        <v>611481.46</v>
      </c>
      <c r="S29" s="17">
        <f t="shared" si="9"/>
        <v>-4.3753430000000003E-3</v>
      </c>
    </row>
    <row r="30" spans="1:20" x14ac:dyDescent="0.25">
      <c r="A30" s="19">
        <f t="shared" si="21"/>
        <v>21</v>
      </c>
      <c r="B30" s="20">
        <v>43398</v>
      </c>
      <c r="C30" s="20" t="str">
        <f t="shared" si="22"/>
        <v>P</v>
      </c>
      <c r="D30" s="19" t="s">
        <v>5</v>
      </c>
      <c r="E30" s="21">
        <f t="shared" si="10"/>
        <v>611481.46</v>
      </c>
      <c r="F30" s="22">
        <f t="shared" si="0"/>
        <v>0.1</v>
      </c>
      <c r="G30" s="23">
        <f t="shared" si="1"/>
        <v>30</v>
      </c>
      <c r="H30" s="18">
        <f t="shared" si="2"/>
        <v>5025.87063835563</v>
      </c>
      <c r="I30" s="18">
        <f t="shared" si="3"/>
        <v>5025.87</v>
      </c>
      <c r="J30" s="18">
        <f t="shared" si="6"/>
        <v>5025.87</v>
      </c>
      <c r="K30" s="18">
        <f t="shared" si="23"/>
        <v>50806.879999999997</v>
      </c>
      <c r="L30" s="18">
        <f t="shared" si="24"/>
        <v>55832.75</v>
      </c>
      <c r="M30" s="18">
        <v>0</v>
      </c>
      <c r="N30" s="18"/>
      <c r="O30" s="18">
        <f>IF($Q$1="ET",#REF!,0)</f>
        <v>0</v>
      </c>
      <c r="P30" s="18">
        <f t="shared" si="11"/>
        <v>0</v>
      </c>
      <c r="Q30" s="18">
        <f t="shared" si="8"/>
        <v>560674.57999999996</v>
      </c>
      <c r="S30" s="17">
        <f t="shared" si="9"/>
        <v>6.3835599999999997E-4</v>
      </c>
    </row>
    <row r="31" spans="1:20" x14ac:dyDescent="0.25">
      <c r="A31" s="19">
        <f t="shared" si="21"/>
        <v>22</v>
      </c>
      <c r="B31" s="20">
        <v>43429</v>
      </c>
      <c r="C31" s="20" t="str">
        <f t="shared" si="22"/>
        <v>P</v>
      </c>
      <c r="D31" s="19" t="s">
        <v>5</v>
      </c>
      <c r="E31" s="21">
        <f t="shared" si="10"/>
        <v>560674.57999999996</v>
      </c>
      <c r="F31" s="22">
        <f t="shared" si="0"/>
        <v>0.1</v>
      </c>
      <c r="G31" s="23">
        <f t="shared" si="1"/>
        <v>31</v>
      </c>
      <c r="H31" s="18">
        <f t="shared" si="2"/>
        <v>4761.8943315066845</v>
      </c>
      <c r="I31" s="18">
        <f t="shared" si="3"/>
        <v>4761.8900000000003</v>
      </c>
      <c r="J31" s="18">
        <f t="shared" si="6"/>
        <v>4761.8900000000003</v>
      </c>
      <c r="K31" s="18">
        <f t="shared" si="23"/>
        <v>50806.879999999997</v>
      </c>
      <c r="L31" s="18">
        <f t="shared" si="24"/>
        <v>55568.77</v>
      </c>
      <c r="M31" s="18">
        <v>0</v>
      </c>
      <c r="N31" s="18"/>
      <c r="O31" s="18">
        <f>IF($Q$1="ET",#REF!,0)</f>
        <v>0</v>
      </c>
      <c r="P31" s="18">
        <f t="shared" si="11"/>
        <v>0</v>
      </c>
      <c r="Q31" s="18">
        <f t="shared" si="8"/>
        <v>509867.69999999995</v>
      </c>
      <c r="S31" s="17">
        <f t="shared" si="9"/>
        <v>4.3315070000000001E-3</v>
      </c>
    </row>
    <row r="32" spans="1:20" x14ac:dyDescent="0.25">
      <c r="A32" s="19">
        <f t="shared" si="21"/>
        <v>23</v>
      </c>
      <c r="B32" s="20">
        <v>43459</v>
      </c>
      <c r="C32" s="20" t="str">
        <f t="shared" si="22"/>
        <v>P</v>
      </c>
      <c r="D32" s="19" t="s">
        <v>5</v>
      </c>
      <c r="E32" s="21">
        <f t="shared" si="10"/>
        <v>509867.69999999995</v>
      </c>
      <c r="F32" s="22">
        <f t="shared" si="0"/>
        <v>0.1</v>
      </c>
      <c r="G32" s="23">
        <f t="shared" si="1"/>
        <v>30</v>
      </c>
      <c r="H32" s="18">
        <f t="shared" si="2"/>
        <v>4190.6977561645335</v>
      </c>
      <c r="I32" s="18">
        <f t="shared" si="3"/>
        <v>4190.7</v>
      </c>
      <c r="J32" s="18">
        <f t="shared" si="6"/>
        <v>4190.7</v>
      </c>
      <c r="K32" s="18">
        <f t="shared" si="23"/>
        <v>50806.879999999997</v>
      </c>
      <c r="L32" s="18">
        <f t="shared" si="24"/>
        <v>54997.579999999994</v>
      </c>
      <c r="M32" s="18">
        <v>0</v>
      </c>
      <c r="N32" s="18"/>
      <c r="O32" s="18">
        <f>IF($Q$1="ET",#REF!,0)</f>
        <v>0</v>
      </c>
      <c r="P32" s="18">
        <f t="shared" si="11"/>
        <v>0</v>
      </c>
      <c r="Q32" s="18">
        <f t="shared" si="8"/>
        <v>459060.81999999995</v>
      </c>
      <c r="S32" s="17">
        <f t="shared" si="9"/>
        <v>-2.243835E-3</v>
      </c>
    </row>
    <row r="33" spans="1:21" x14ac:dyDescent="0.25">
      <c r="A33" s="19">
        <f t="shared" si="21"/>
        <v>24</v>
      </c>
      <c r="B33" s="20">
        <v>43490</v>
      </c>
      <c r="C33" s="20" t="str">
        <f t="shared" si="22"/>
        <v>P</v>
      </c>
      <c r="D33" s="19" t="s">
        <v>5</v>
      </c>
      <c r="E33" s="21">
        <f t="shared" si="10"/>
        <v>459060.81999999995</v>
      </c>
      <c r="F33" s="22">
        <f t="shared" si="0"/>
        <v>0.1</v>
      </c>
      <c r="G33" s="23">
        <f t="shared" si="1"/>
        <v>31</v>
      </c>
      <c r="H33" s="18">
        <f t="shared" si="2"/>
        <v>3898.8704739732189</v>
      </c>
      <c r="I33" s="18">
        <f t="shared" si="3"/>
        <v>3898.87</v>
      </c>
      <c r="J33" s="18">
        <f t="shared" si="6"/>
        <v>3898.87</v>
      </c>
      <c r="K33" s="18">
        <f t="shared" si="23"/>
        <v>50806.879999999997</v>
      </c>
      <c r="L33" s="18">
        <f t="shared" si="24"/>
        <v>54705.75</v>
      </c>
      <c r="M33" s="18">
        <v>0</v>
      </c>
      <c r="N33" s="18"/>
      <c r="O33" s="18">
        <f>IF($Q$1="ET",#REF!,0)</f>
        <v>0</v>
      </c>
      <c r="P33" s="18">
        <f t="shared" si="11"/>
        <v>0</v>
      </c>
      <c r="Q33" s="18">
        <f t="shared" si="8"/>
        <v>408253.93999999994</v>
      </c>
      <c r="S33" s="17">
        <f t="shared" si="9"/>
        <v>4.7397299999999998E-4</v>
      </c>
    </row>
    <row r="34" spans="1:21" x14ac:dyDescent="0.25">
      <c r="A34" s="19">
        <f t="shared" si="21"/>
        <v>25</v>
      </c>
      <c r="B34" s="20">
        <v>43521</v>
      </c>
      <c r="C34" s="20" t="str">
        <f t="shared" si="22"/>
        <v>P</v>
      </c>
      <c r="D34" s="19" t="s">
        <v>5</v>
      </c>
      <c r="E34" s="21">
        <f t="shared" si="10"/>
        <v>408253.93999999994</v>
      </c>
      <c r="F34" s="22">
        <f t="shared" si="0"/>
        <v>0.1</v>
      </c>
      <c r="G34" s="23">
        <f t="shared" si="1"/>
        <v>31</v>
      </c>
      <c r="H34" s="18">
        <f t="shared" si="2"/>
        <v>3467.3627041099862</v>
      </c>
      <c r="I34" s="18">
        <f t="shared" si="3"/>
        <v>3467.36</v>
      </c>
      <c r="J34" s="18">
        <f t="shared" si="6"/>
        <v>3467.36</v>
      </c>
      <c r="K34" s="18">
        <f t="shared" si="23"/>
        <v>50806.879999999997</v>
      </c>
      <c r="L34" s="18">
        <f t="shared" si="24"/>
        <v>54274.239999999998</v>
      </c>
      <c r="M34" s="18">
        <v>0</v>
      </c>
      <c r="N34" s="18"/>
      <c r="O34" s="18">
        <f>IF($Q$1="ET",#REF!,0)</f>
        <v>0</v>
      </c>
      <c r="P34" s="18">
        <f t="shared" si="11"/>
        <v>0</v>
      </c>
      <c r="Q34" s="18">
        <f t="shared" si="8"/>
        <v>357447.05999999994</v>
      </c>
      <c r="S34" s="17">
        <f t="shared" si="9"/>
        <v>2.70411E-3</v>
      </c>
    </row>
    <row r="35" spans="1:21" x14ac:dyDescent="0.25">
      <c r="A35" s="19">
        <f t="shared" si="21"/>
        <v>26</v>
      </c>
      <c r="B35" s="20">
        <v>43549</v>
      </c>
      <c r="C35" s="20" t="str">
        <f t="shared" si="22"/>
        <v>P</v>
      </c>
      <c r="D35" s="19" t="s">
        <v>5</v>
      </c>
      <c r="E35" s="21">
        <f t="shared" si="10"/>
        <v>357447.05999999994</v>
      </c>
      <c r="F35" s="22">
        <f t="shared" si="0"/>
        <v>0.1</v>
      </c>
      <c r="G35" s="23">
        <f t="shared" si="1"/>
        <v>28</v>
      </c>
      <c r="H35" s="18">
        <f t="shared" si="2"/>
        <v>2742.0623424661644</v>
      </c>
      <c r="I35" s="18">
        <f t="shared" si="3"/>
        <v>2742.06</v>
      </c>
      <c r="J35" s="18">
        <f t="shared" si="6"/>
        <v>2742.06</v>
      </c>
      <c r="K35" s="18">
        <f t="shared" si="23"/>
        <v>50806.879999999997</v>
      </c>
      <c r="L35" s="18">
        <f t="shared" si="24"/>
        <v>53548.939999999995</v>
      </c>
      <c r="M35" s="18">
        <v>0</v>
      </c>
      <c r="N35" s="18"/>
      <c r="O35" s="18">
        <f>IF($Q$1="ET",#REF!,0)</f>
        <v>0</v>
      </c>
      <c r="P35" s="18">
        <f t="shared" si="11"/>
        <v>0</v>
      </c>
      <c r="Q35" s="18">
        <f t="shared" si="8"/>
        <v>306640.17999999993</v>
      </c>
      <c r="S35" s="17">
        <f t="shared" si="9"/>
        <v>2.3424660000000001E-3</v>
      </c>
    </row>
    <row r="36" spans="1:21" x14ac:dyDescent="0.25">
      <c r="A36" s="19">
        <f t="shared" si="21"/>
        <v>27</v>
      </c>
      <c r="B36" s="20">
        <v>43580</v>
      </c>
      <c r="C36" s="20" t="str">
        <f t="shared" si="22"/>
        <v>P</v>
      </c>
      <c r="D36" s="19" t="s">
        <v>5</v>
      </c>
      <c r="E36" s="21">
        <f t="shared" si="10"/>
        <v>306640.17999999993</v>
      </c>
      <c r="F36" s="22">
        <f t="shared" si="0"/>
        <v>0.1</v>
      </c>
      <c r="G36" s="23">
        <f t="shared" si="1"/>
        <v>31</v>
      </c>
      <c r="H36" s="18">
        <f t="shared" si="2"/>
        <v>2604.3435972605198</v>
      </c>
      <c r="I36" s="18">
        <f t="shared" si="3"/>
        <v>2604.34</v>
      </c>
      <c r="J36" s="18">
        <f t="shared" si="6"/>
        <v>2604.34</v>
      </c>
      <c r="K36" s="18">
        <f t="shared" si="23"/>
        <v>50806.879999999997</v>
      </c>
      <c r="L36" s="18">
        <f t="shared" si="24"/>
        <v>53411.22</v>
      </c>
      <c r="M36" s="18">
        <v>0</v>
      </c>
      <c r="N36" s="18"/>
      <c r="O36" s="18">
        <f>IF($Q$1="ET",#REF!,0)</f>
        <v>0</v>
      </c>
      <c r="P36" s="18">
        <f t="shared" si="11"/>
        <v>0</v>
      </c>
      <c r="Q36" s="18">
        <f t="shared" si="8"/>
        <v>255833.29999999993</v>
      </c>
      <c r="S36" s="17">
        <f t="shared" si="9"/>
        <v>3.597261E-3</v>
      </c>
    </row>
    <row r="37" spans="1:21" x14ac:dyDescent="0.25">
      <c r="A37" s="19">
        <f t="shared" si="21"/>
        <v>28</v>
      </c>
      <c r="B37" s="20">
        <v>43610</v>
      </c>
      <c r="C37" s="20" t="str">
        <f t="shared" si="22"/>
        <v>P</v>
      </c>
      <c r="D37" s="19" t="s">
        <v>5</v>
      </c>
      <c r="E37" s="21">
        <f t="shared" si="10"/>
        <v>255833.29999999993</v>
      </c>
      <c r="F37" s="22">
        <f t="shared" si="0"/>
        <v>0.1</v>
      </c>
      <c r="G37" s="23">
        <f t="shared" si="1"/>
        <v>30</v>
      </c>
      <c r="H37" s="18">
        <f t="shared" si="2"/>
        <v>2102.743049315794</v>
      </c>
      <c r="I37" s="18">
        <f t="shared" si="3"/>
        <v>2102.7399999999998</v>
      </c>
      <c r="J37" s="18">
        <f t="shared" si="6"/>
        <v>2102.7399999999998</v>
      </c>
      <c r="K37" s="18">
        <f t="shared" si="23"/>
        <v>50806.879999999997</v>
      </c>
      <c r="L37" s="18">
        <f t="shared" si="24"/>
        <v>52909.619999999995</v>
      </c>
      <c r="M37" s="18">
        <v>0</v>
      </c>
      <c r="N37" s="18"/>
      <c r="O37" s="18">
        <f>IF($Q$1="ET",#REF!,0)</f>
        <v>0</v>
      </c>
      <c r="P37" s="18">
        <f t="shared" si="11"/>
        <v>0</v>
      </c>
      <c r="Q37" s="18">
        <f t="shared" si="8"/>
        <v>205026.41999999993</v>
      </c>
      <c r="S37" s="17">
        <f t="shared" si="9"/>
        <v>3.0493159999999998E-3</v>
      </c>
      <c r="U37" s="3"/>
    </row>
    <row r="38" spans="1:21" x14ac:dyDescent="0.25">
      <c r="A38" s="19">
        <f t="shared" si="21"/>
        <v>29</v>
      </c>
      <c r="B38" s="20">
        <v>43641</v>
      </c>
      <c r="C38" s="20" t="str">
        <f t="shared" si="22"/>
        <v>P</v>
      </c>
      <c r="D38" s="19" t="s">
        <v>5</v>
      </c>
      <c r="E38" s="21">
        <f t="shared" si="10"/>
        <v>205026.41999999993</v>
      </c>
      <c r="F38" s="22">
        <f t="shared" si="0"/>
        <v>0.1</v>
      </c>
      <c r="G38" s="23">
        <f t="shared" si="1"/>
        <v>31</v>
      </c>
      <c r="H38" s="18">
        <f t="shared" si="2"/>
        <v>1741.3233287680541</v>
      </c>
      <c r="I38" s="18">
        <f t="shared" si="3"/>
        <v>1741.32</v>
      </c>
      <c r="J38" s="18">
        <f t="shared" si="6"/>
        <v>1741.32</v>
      </c>
      <c r="K38" s="18">
        <f t="shared" si="23"/>
        <v>50806.879999999997</v>
      </c>
      <c r="L38" s="18">
        <f t="shared" si="24"/>
        <v>52548.2</v>
      </c>
      <c r="M38" s="18">
        <v>0</v>
      </c>
      <c r="N38" s="18"/>
      <c r="O38" s="18">
        <f>IF($Q$1="ET",#REF!,0)</f>
        <v>0</v>
      </c>
      <c r="P38" s="18">
        <f t="shared" si="11"/>
        <v>0</v>
      </c>
      <c r="Q38" s="18">
        <f t="shared" si="8"/>
        <v>154219.53999999992</v>
      </c>
      <c r="S38" s="17">
        <f t="shared" si="9"/>
        <v>3.3287680000000002E-3</v>
      </c>
      <c r="U38" s="5"/>
    </row>
    <row r="39" spans="1:21" x14ac:dyDescent="0.25">
      <c r="A39" s="19">
        <f t="shared" si="21"/>
        <v>30</v>
      </c>
      <c r="B39" s="20">
        <v>43671</v>
      </c>
      <c r="C39" s="20" t="str">
        <f t="shared" si="22"/>
        <v>P</v>
      </c>
      <c r="D39" s="19" t="s">
        <v>5</v>
      </c>
      <c r="E39" s="21">
        <f t="shared" ref="E39:E41" si="25">Q38</f>
        <v>154219.53999999992</v>
      </c>
      <c r="F39" s="22">
        <f t="shared" si="0"/>
        <v>0.1</v>
      </c>
      <c r="G39" s="23">
        <f t="shared" ref="G39:G41" si="26">IF($F$1="PD",(360*(YEAR(B39)-YEAR(B38)))+(30*(MONTH(B39)-MONTH(B38)))+(DAY(B39)-DAY(B38)),B39-B38)</f>
        <v>30</v>
      </c>
      <c r="H39" s="18">
        <f t="shared" ref="H39:H41" si="27">(E39*F38*G39/365)+S38</f>
        <v>1267.561191781698</v>
      </c>
      <c r="I39" s="18">
        <f t="shared" ref="I39:I41" si="28">ROUND(H39,2)</f>
        <v>1267.56</v>
      </c>
      <c r="J39" s="18">
        <f t="shared" ref="J39:J40" si="29">IF(D39="N",0,IF(C39="E",IF(L39&gt;=(P38+I39),(P38+I39),L39),P38+I39))</f>
        <v>1267.56</v>
      </c>
      <c r="K39" s="18">
        <f t="shared" si="23"/>
        <v>50806.879999999997</v>
      </c>
      <c r="L39" s="18">
        <f t="shared" ref="L39:L41" si="30">K39+J39</f>
        <v>52074.439999999995</v>
      </c>
      <c r="M39" s="18">
        <v>0</v>
      </c>
      <c r="N39" s="18"/>
      <c r="O39" s="18">
        <f>IF($Q$1="ET",#REF!,0)</f>
        <v>0</v>
      </c>
      <c r="P39" s="18">
        <f t="shared" ref="P39:P41" si="31">P38+I39-J39</f>
        <v>0</v>
      </c>
      <c r="Q39" s="18">
        <f t="shared" ref="Q39:Q41" si="32">Q38-K39+M39-N39</f>
        <v>103412.65999999992</v>
      </c>
      <c r="S39" s="17">
        <f t="shared" si="9"/>
        <v>1.191782E-3</v>
      </c>
      <c r="U39" s="3"/>
    </row>
    <row r="40" spans="1:21" x14ac:dyDescent="0.25">
      <c r="A40" s="31">
        <f t="shared" si="21"/>
        <v>31</v>
      </c>
      <c r="B40" s="32">
        <v>43702</v>
      </c>
      <c r="C40" s="32" t="str">
        <f t="shared" si="22"/>
        <v>P</v>
      </c>
      <c r="D40" s="31" t="s">
        <v>5</v>
      </c>
      <c r="E40" s="33">
        <f t="shared" si="25"/>
        <v>103412.65999999992</v>
      </c>
      <c r="F40" s="34">
        <f t="shared" si="0"/>
        <v>0.1</v>
      </c>
      <c r="G40" s="35">
        <f t="shared" si="26"/>
        <v>31</v>
      </c>
      <c r="H40" s="36">
        <f t="shared" si="27"/>
        <v>878.3004958915883</v>
      </c>
      <c r="I40" s="36">
        <f t="shared" si="28"/>
        <v>878.3</v>
      </c>
      <c r="J40" s="36">
        <f t="shared" si="29"/>
        <v>878.3</v>
      </c>
      <c r="K40" s="36">
        <f t="shared" si="23"/>
        <v>50806.879999999997</v>
      </c>
      <c r="L40" s="36">
        <f t="shared" si="30"/>
        <v>51685.18</v>
      </c>
      <c r="M40" s="36">
        <v>0</v>
      </c>
      <c r="N40" s="36"/>
      <c r="O40" s="36">
        <f>IF($Q$1="ET",#REF!,0)</f>
        <v>0</v>
      </c>
      <c r="P40" s="36">
        <f t="shared" si="31"/>
        <v>0</v>
      </c>
      <c r="Q40" s="36">
        <f t="shared" si="32"/>
        <v>52605.779999999919</v>
      </c>
      <c r="S40" s="17"/>
      <c r="U40" s="3"/>
    </row>
    <row r="41" spans="1:21" x14ac:dyDescent="0.25">
      <c r="A41" s="31">
        <f t="shared" si="21"/>
        <v>32</v>
      </c>
      <c r="B41" s="32">
        <v>43733</v>
      </c>
      <c r="C41" s="32" t="str">
        <f t="shared" si="22"/>
        <v>P</v>
      </c>
      <c r="D41" s="31" t="s">
        <v>5</v>
      </c>
      <c r="E41" s="33">
        <f t="shared" si="25"/>
        <v>52605.779999999919</v>
      </c>
      <c r="F41" s="34">
        <f t="shared" si="0"/>
        <v>0.1</v>
      </c>
      <c r="G41" s="35">
        <f t="shared" si="26"/>
        <v>31</v>
      </c>
      <c r="H41" s="36">
        <f t="shared" si="27"/>
        <v>446.78881643835552</v>
      </c>
      <c r="I41" s="36">
        <f t="shared" si="28"/>
        <v>446.79</v>
      </c>
      <c r="J41" s="36">
        <f>I41+P40</f>
        <v>446.79</v>
      </c>
      <c r="K41" s="36">
        <f>Q40</f>
        <v>52605.779999999919</v>
      </c>
      <c r="L41" s="36">
        <f t="shared" si="30"/>
        <v>53052.56999999992</v>
      </c>
      <c r="M41" s="36">
        <v>0</v>
      </c>
      <c r="N41" s="36"/>
      <c r="O41" s="36">
        <f>IF($Q$1="ET",#REF!,0)</f>
        <v>0</v>
      </c>
      <c r="P41" s="36">
        <f t="shared" si="31"/>
        <v>0</v>
      </c>
      <c r="Q41" s="36">
        <f t="shared" si="32"/>
        <v>0</v>
      </c>
      <c r="S41" s="17"/>
      <c r="U41" s="3"/>
    </row>
    <row r="42" spans="1:21" x14ac:dyDescent="0.25">
      <c r="A42" s="14"/>
      <c r="B42" s="14"/>
      <c r="C42" s="14"/>
      <c r="D42" s="14"/>
      <c r="E42" s="14"/>
      <c r="F42" s="14"/>
      <c r="G42" s="14"/>
      <c r="H42" s="15">
        <f>SUM(H3:H41)</f>
        <v>213007.61221370896</v>
      </c>
      <c r="I42" s="15"/>
      <c r="J42" s="15">
        <f>SUM(J3:J41)</f>
        <v>213007.59999999998</v>
      </c>
      <c r="K42" s="15">
        <f>SUM(K3:K41)</f>
        <v>1599999.9999999991</v>
      </c>
      <c r="L42" s="15">
        <f>SUM(L3:L41)</f>
        <v>1813007.5999999996</v>
      </c>
      <c r="M42" s="14"/>
      <c r="N42" s="14"/>
      <c r="O42" s="15">
        <f>SUM(O3:O36)</f>
        <v>0</v>
      </c>
      <c r="P42" s="14"/>
      <c r="Q42" s="14"/>
      <c r="U42" s="3"/>
    </row>
    <row r="45" spans="1:21" x14ac:dyDescent="0.25">
      <c r="L45" s="5"/>
    </row>
    <row r="46" spans="1:21" x14ac:dyDescent="0.25">
      <c r="G46" s="1">
        <v>1</v>
      </c>
      <c r="H46" s="1">
        <v>33333.33</v>
      </c>
      <c r="I46" s="1">
        <v>35013.910000000003</v>
      </c>
      <c r="J46" s="1">
        <f>I46-H46</f>
        <v>1680.5800000000017</v>
      </c>
      <c r="K46" s="1">
        <f>ROUND(J46/3,2)</f>
        <v>560.19000000000005</v>
      </c>
    </row>
    <row r="47" spans="1:21" x14ac:dyDescent="0.25">
      <c r="G47" s="1">
        <v>2</v>
      </c>
      <c r="H47" s="1">
        <f>H46+K46</f>
        <v>33893.520000000004</v>
      </c>
      <c r="I47" s="1">
        <v>33879.519999999997</v>
      </c>
      <c r="J47" s="1">
        <f>I47-H47</f>
        <v>-14.000000000007276</v>
      </c>
      <c r="K47" s="1">
        <f>ROUND(J47/3,2)</f>
        <v>-4.67</v>
      </c>
    </row>
    <row r="48" spans="1:21" x14ac:dyDescent="0.25">
      <c r="G48" s="1">
        <v>3</v>
      </c>
      <c r="H48" s="1">
        <f>H47+K47</f>
        <v>33888.850000000006</v>
      </c>
      <c r="I48" s="1">
        <v>33888.980000000003</v>
      </c>
      <c r="J48" s="1">
        <f>I48-H48</f>
        <v>0.12999999999738066</v>
      </c>
      <c r="K48" s="1">
        <f>ROUND(J48/3,2)</f>
        <v>0.04</v>
      </c>
      <c r="N48" s="30"/>
    </row>
    <row r="49" spans="7:11" x14ac:dyDescent="0.25">
      <c r="G49" s="1">
        <v>4</v>
      </c>
      <c r="H49" s="1">
        <f>H48+K48</f>
        <v>33888.890000000007</v>
      </c>
      <c r="I49" s="1">
        <v>33888.9</v>
      </c>
      <c r="J49" s="1">
        <f>I49-H49</f>
        <v>9.9999999947613105E-3</v>
      </c>
      <c r="K49" s="1">
        <f>ROUND(J49/3,2)</f>
        <v>0</v>
      </c>
    </row>
  </sheetData>
  <dataValidations count="2">
    <dataValidation type="list" allowBlank="1" showInputMessage="1" showErrorMessage="1" sqref="Q1">
      <formula1>"DD, PS, FI, ET, NI"</formula1>
    </dataValidation>
    <dataValidation type="list" allowBlank="1" showInputMessage="1" showErrorMessage="1" sqref="F1">
      <formula1>"PD,AD"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pane ySplit="2" topLeftCell="A3" activePane="bottomLeft" state="frozen"/>
      <selection pane="bottomLeft" activeCell="J14" sqref="J14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4.28515625" style="1" bestFit="1" customWidth="1"/>
    <col min="4" max="4" width="7" style="1" bestFit="1" customWidth="1"/>
    <col min="5" max="5" width="4.42578125" style="1" bestFit="1" customWidth="1"/>
    <col min="6" max="6" width="13.7109375" style="1" bestFit="1" customWidth="1"/>
    <col min="7" max="7" width="7.140625" style="1" bestFit="1" customWidth="1"/>
    <col min="8" max="8" width="5.140625" style="1" bestFit="1" customWidth="1"/>
    <col min="9" max="9" width="18" style="1" bestFit="1" customWidth="1"/>
    <col min="10" max="10" width="16.140625" style="1" bestFit="1" customWidth="1"/>
    <col min="11" max="11" width="13.28515625" style="1" bestFit="1" customWidth="1"/>
    <col min="12" max="12" width="13.42578125" style="1" bestFit="1" customWidth="1"/>
    <col min="13" max="13" width="13.28515625" style="1" bestFit="1" customWidth="1"/>
    <col min="14" max="14" width="13.5703125" style="1" bestFit="1" customWidth="1"/>
    <col min="15" max="15" width="11" style="1" bestFit="1" customWidth="1"/>
    <col min="16" max="16" width="11" style="1" customWidth="1"/>
    <col min="17" max="17" width="11.140625" style="1" bestFit="1" customWidth="1"/>
    <col min="18" max="18" width="11" style="1" bestFit="1" customWidth="1"/>
    <col min="19" max="19" width="12.5703125" style="1" bestFit="1" customWidth="1"/>
    <col min="20" max="20" width="9.140625" style="1"/>
    <col min="21" max="21" width="10.7109375" style="1" bestFit="1" customWidth="1"/>
    <col min="22" max="16384" width="9.140625" style="1"/>
  </cols>
  <sheetData>
    <row r="1" spans="1:21" x14ac:dyDescent="0.25">
      <c r="F1" s="1" t="s">
        <v>19</v>
      </c>
      <c r="G1" s="16" t="s">
        <v>24</v>
      </c>
      <c r="I1" s="1" t="s">
        <v>17</v>
      </c>
      <c r="M1" s="3">
        <v>46322.9</v>
      </c>
      <c r="N1" s="5">
        <f>M1-M27</f>
        <v>8.0000000038126018E-2</v>
      </c>
      <c r="O1" s="4">
        <f>46322.8-'7'!M27</f>
        <v>-1.9999999960418791E-2</v>
      </c>
      <c r="P1" s="3" t="s">
        <v>20</v>
      </c>
      <c r="Q1" s="3">
        <v>10000</v>
      </c>
      <c r="R1" s="16" t="s">
        <v>21</v>
      </c>
      <c r="S1" s="4">
        <f>ROUND(IF(R1="FI",Q1,IF(R1="NI",Q1/5,IF(R1="ET",Q1/48,0))),2)</f>
        <v>0</v>
      </c>
    </row>
    <row r="2" spans="1:21" s="2" customFormat="1" x14ac:dyDescent="0.25">
      <c r="A2" s="6" t="s">
        <v>3</v>
      </c>
      <c r="B2" s="7" t="s">
        <v>0</v>
      </c>
      <c r="C2" s="7" t="s">
        <v>6</v>
      </c>
      <c r="D2" s="7" t="s">
        <v>12</v>
      </c>
      <c r="E2" s="7" t="s">
        <v>7</v>
      </c>
      <c r="F2" s="7" t="s">
        <v>13</v>
      </c>
      <c r="G2" s="7" t="s">
        <v>2</v>
      </c>
      <c r="H2" s="7" t="s">
        <v>1</v>
      </c>
      <c r="I2" s="7" t="s">
        <v>14</v>
      </c>
      <c r="J2" s="7" t="s">
        <v>25</v>
      </c>
      <c r="K2" s="7" t="s">
        <v>15</v>
      </c>
      <c r="L2" s="7" t="s">
        <v>10</v>
      </c>
      <c r="M2" s="7" t="s">
        <v>9</v>
      </c>
      <c r="N2" s="7" t="s">
        <v>8</v>
      </c>
      <c r="O2" s="7" t="s">
        <v>18</v>
      </c>
      <c r="P2" s="7" t="s">
        <v>22</v>
      </c>
      <c r="Q2" s="7" t="s">
        <v>16</v>
      </c>
      <c r="R2" s="7" t="s">
        <v>23</v>
      </c>
      <c r="S2" s="7" t="s">
        <v>4</v>
      </c>
      <c r="U2" s="2" t="s">
        <v>26</v>
      </c>
    </row>
    <row r="3" spans="1:21" x14ac:dyDescent="0.25">
      <c r="A3" s="8">
        <v>0</v>
      </c>
      <c r="B3" s="9">
        <v>42745</v>
      </c>
      <c r="C3" s="8" t="s">
        <v>11</v>
      </c>
      <c r="D3" s="8" t="s">
        <v>11</v>
      </c>
      <c r="E3" s="8" t="s">
        <v>11</v>
      </c>
      <c r="F3" s="10">
        <v>0</v>
      </c>
      <c r="G3" s="11">
        <v>0.1</v>
      </c>
      <c r="H3" s="12">
        <v>0</v>
      </c>
      <c r="I3" s="13">
        <v>0</v>
      </c>
      <c r="J3" s="13"/>
      <c r="K3" s="13">
        <v>0</v>
      </c>
      <c r="L3" s="13">
        <v>0</v>
      </c>
      <c r="M3" s="13">
        <f>IF(E3&lt;&gt;"Y",0,IF(A3=24,(F3+K3),#REF!))</f>
        <v>0</v>
      </c>
      <c r="N3" s="13">
        <v>1100000</v>
      </c>
      <c r="O3" s="13">
        <v>100000</v>
      </c>
      <c r="P3" s="13">
        <v>0</v>
      </c>
      <c r="Q3" s="13">
        <v>0</v>
      </c>
      <c r="R3" s="13">
        <f>IF(C3="Y",Q3,0)</f>
        <v>0</v>
      </c>
      <c r="S3" s="13">
        <f>IF(R1="PS",N3-O3+Q1,N3-O3)</f>
        <v>1000000</v>
      </c>
    </row>
    <row r="4" spans="1:21" x14ac:dyDescent="0.25">
      <c r="A4" s="19">
        <v>1</v>
      </c>
      <c r="B4" s="20">
        <v>42791</v>
      </c>
      <c r="C4" s="19" t="s">
        <v>5</v>
      </c>
      <c r="D4" s="19" t="s">
        <v>5</v>
      </c>
      <c r="E4" s="19" t="s">
        <v>5</v>
      </c>
      <c r="F4" s="21">
        <f t="shared" ref="F4:F27" si="0">S3</f>
        <v>1000000</v>
      </c>
      <c r="G4" s="22">
        <f t="shared" ref="G4:G27" si="1">G3</f>
        <v>0.1</v>
      </c>
      <c r="H4" s="23">
        <f t="shared" ref="H4:H27" si="2">IF($G$1="PD",(360*(YEAR(B4)-YEAR(B3)))+(30*(MONTH(B4)-MONTH(B3)))+(DAY(B4)-DAY(B3)),B4-B3)</f>
        <v>46</v>
      </c>
      <c r="I4" s="18">
        <f>(F4*G3*H4/365)+U3</f>
        <v>12602.739726027397</v>
      </c>
      <c r="J4" s="18">
        <f t="shared" ref="J4:J27" si="3">ROUND(I4,2)</f>
        <v>12602.74</v>
      </c>
      <c r="K4" s="18">
        <f t="shared" ref="K4:K26" si="4">IF(M4&gt;(J4+Q3-R3),(J4+Q3-R3),M4)</f>
        <v>12602.74</v>
      </c>
      <c r="L4" s="18">
        <f t="shared" ref="L4:L26" si="5">M4-K4</f>
        <v>33720.160000000003</v>
      </c>
      <c r="M4" s="18">
        <f>M1</f>
        <v>46322.9</v>
      </c>
      <c r="N4" s="18">
        <v>0</v>
      </c>
      <c r="O4" s="18"/>
      <c r="P4" s="18">
        <f>IF(OR($R$1="NI",$R$1="ET"),$S$1,0)</f>
        <v>0</v>
      </c>
      <c r="Q4" s="18">
        <f t="shared" ref="Q4:Q27" si="6">Q3-R3+J4-K4</f>
        <v>0</v>
      </c>
      <c r="R4" s="18">
        <f t="shared" ref="R4:R27" si="7">IF(C4="Y",Q4,0)</f>
        <v>0</v>
      </c>
      <c r="S4" s="18">
        <f t="shared" ref="S4:S27" si="8">S3-L4+N4+R4-O4</f>
        <v>966279.84</v>
      </c>
      <c r="U4" s="17">
        <f>ROUND(I4-J4,9)</f>
        <v>-2.73973E-4</v>
      </c>
    </row>
    <row r="5" spans="1:21" x14ac:dyDescent="0.25">
      <c r="A5" s="19">
        <f t="shared" ref="A5:A27" si="9">A4+1</f>
        <v>2</v>
      </c>
      <c r="B5" s="20">
        <v>42819</v>
      </c>
      <c r="C5" s="19" t="s">
        <v>5</v>
      </c>
      <c r="D5" s="19" t="s">
        <v>5</v>
      </c>
      <c r="E5" s="19" t="s">
        <v>5</v>
      </c>
      <c r="F5" s="21">
        <f t="shared" si="0"/>
        <v>966279.84</v>
      </c>
      <c r="G5" s="22">
        <f t="shared" si="1"/>
        <v>0.1</v>
      </c>
      <c r="H5" s="23">
        <f t="shared" si="2"/>
        <v>28</v>
      </c>
      <c r="I5" s="18">
        <f>(F5*G4*H5/365)+U4</f>
        <v>7412.5574027393295</v>
      </c>
      <c r="J5" s="18">
        <f t="shared" si="3"/>
        <v>7412.56</v>
      </c>
      <c r="K5" s="18">
        <f t="shared" si="4"/>
        <v>7412.56</v>
      </c>
      <c r="L5" s="18">
        <f t="shared" si="5"/>
        <v>38910.340000000004</v>
      </c>
      <c r="M5" s="18">
        <f>M1</f>
        <v>46322.9</v>
      </c>
      <c r="N5" s="18">
        <v>0</v>
      </c>
      <c r="O5" s="18"/>
      <c r="P5" s="18">
        <f>IF(OR($R$1="NI",$R$1="ET"),$S$1,0)</f>
        <v>0</v>
      </c>
      <c r="Q5" s="18">
        <f t="shared" si="6"/>
        <v>0</v>
      </c>
      <c r="R5" s="18">
        <f t="shared" si="7"/>
        <v>0</v>
      </c>
      <c r="S5" s="18">
        <f t="shared" si="8"/>
        <v>927369.5</v>
      </c>
      <c r="U5" s="17">
        <f t="shared" ref="U5:U27" si="10">ROUND(I5-J5,9)</f>
        <v>-2.597261E-3</v>
      </c>
    </row>
    <row r="6" spans="1:21" x14ac:dyDescent="0.25">
      <c r="A6" s="40">
        <f t="shared" si="9"/>
        <v>3</v>
      </c>
      <c r="B6" s="41">
        <v>42850</v>
      </c>
      <c r="C6" s="40" t="s">
        <v>5</v>
      </c>
      <c r="D6" s="40" t="s">
        <v>5</v>
      </c>
      <c r="E6" s="40" t="s">
        <v>5</v>
      </c>
      <c r="F6" s="42">
        <f t="shared" si="0"/>
        <v>927369.5</v>
      </c>
      <c r="G6" s="43">
        <v>0.11</v>
      </c>
      <c r="H6" s="23">
        <f t="shared" si="2"/>
        <v>31</v>
      </c>
      <c r="I6" s="18">
        <f t="shared" ref="I6:I27" si="11">(F6*G5*H6/365)+U5</f>
        <v>7876.2863068485894</v>
      </c>
      <c r="J6" s="18">
        <f t="shared" si="3"/>
        <v>7876.29</v>
      </c>
      <c r="K6" s="18">
        <f t="shared" si="4"/>
        <v>7876.29</v>
      </c>
      <c r="L6" s="18">
        <f t="shared" si="5"/>
        <v>38446.61</v>
      </c>
      <c r="M6" s="18">
        <f t="shared" ref="M6:M26" si="12">M5</f>
        <v>46322.9</v>
      </c>
      <c r="N6" s="18">
        <v>0</v>
      </c>
      <c r="O6" s="18"/>
      <c r="P6" s="18">
        <f>IF(OR($R$1="NI",$R$1="ET"),$S$1,0)</f>
        <v>0</v>
      </c>
      <c r="Q6" s="18">
        <f t="shared" si="6"/>
        <v>0</v>
      </c>
      <c r="R6" s="18">
        <f t="shared" si="7"/>
        <v>0</v>
      </c>
      <c r="S6" s="18">
        <f t="shared" si="8"/>
        <v>888922.89</v>
      </c>
      <c r="U6" s="17">
        <f t="shared" si="10"/>
        <v>-3.693151E-3</v>
      </c>
    </row>
    <row r="7" spans="1:21" x14ac:dyDescent="0.25">
      <c r="A7" s="40">
        <f t="shared" si="9"/>
        <v>4</v>
      </c>
      <c r="B7" s="41">
        <v>42880</v>
      </c>
      <c r="C7" s="40" t="s">
        <v>5</v>
      </c>
      <c r="D7" s="40" t="s">
        <v>5</v>
      </c>
      <c r="E7" s="40" t="s">
        <v>5</v>
      </c>
      <c r="F7" s="42">
        <f t="shared" si="0"/>
        <v>888922.89</v>
      </c>
      <c r="G7" s="43">
        <f t="shared" si="1"/>
        <v>0.11</v>
      </c>
      <c r="H7" s="35">
        <f t="shared" si="2"/>
        <v>30</v>
      </c>
      <c r="I7" s="36">
        <f t="shared" si="11"/>
        <v>8036.833394520233</v>
      </c>
      <c r="J7" s="36">
        <f t="shared" si="3"/>
        <v>8036.83</v>
      </c>
      <c r="K7" s="36">
        <f t="shared" si="4"/>
        <v>8036.83</v>
      </c>
      <c r="L7" s="36">
        <f t="shared" si="5"/>
        <v>38992.549999999996</v>
      </c>
      <c r="M7" s="36">
        <v>47029.38</v>
      </c>
      <c r="N7" s="36">
        <v>0</v>
      </c>
      <c r="O7" s="36"/>
      <c r="P7" s="36">
        <f>IF(OR($R$1="NI",$R$1="ET"),$S$1,0)</f>
        <v>0</v>
      </c>
      <c r="Q7" s="36">
        <f t="shared" si="6"/>
        <v>0</v>
      </c>
      <c r="R7" s="36">
        <f t="shared" si="7"/>
        <v>0</v>
      </c>
      <c r="S7" s="36">
        <f t="shared" si="8"/>
        <v>849930.34</v>
      </c>
      <c r="U7" s="17">
        <f t="shared" si="10"/>
        <v>3.3945199999999998E-3</v>
      </c>
    </row>
    <row r="8" spans="1:21" x14ac:dyDescent="0.25">
      <c r="A8" s="40">
        <f t="shared" si="9"/>
        <v>5</v>
      </c>
      <c r="B8" s="41">
        <v>42911</v>
      </c>
      <c r="C8" s="40" t="s">
        <v>5</v>
      </c>
      <c r="D8" s="40" t="s">
        <v>5</v>
      </c>
      <c r="E8" s="40" t="s">
        <v>5</v>
      </c>
      <c r="F8" s="42">
        <f t="shared" si="0"/>
        <v>849930.34</v>
      </c>
      <c r="G8" s="43">
        <f t="shared" si="1"/>
        <v>0.11</v>
      </c>
      <c r="H8" s="35">
        <f t="shared" si="2"/>
        <v>31</v>
      </c>
      <c r="I8" s="36">
        <f t="shared" si="11"/>
        <v>7940.4484887665758</v>
      </c>
      <c r="J8" s="36">
        <f t="shared" si="3"/>
        <v>7940.45</v>
      </c>
      <c r="K8" s="36">
        <f t="shared" si="4"/>
        <v>7940.45</v>
      </c>
      <c r="L8" s="36">
        <f t="shared" si="5"/>
        <v>39088.93</v>
      </c>
      <c r="M8" s="36">
        <f>M7</f>
        <v>47029.38</v>
      </c>
      <c r="N8" s="36">
        <v>0</v>
      </c>
      <c r="O8" s="36"/>
      <c r="P8" s="36">
        <f>IF(OR($R$1="NI",$R$1="ET"),$S$1,0)</f>
        <v>0</v>
      </c>
      <c r="Q8" s="36">
        <f t="shared" si="6"/>
        <v>0</v>
      </c>
      <c r="R8" s="36">
        <f t="shared" si="7"/>
        <v>0</v>
      </c>
      <c r="S8" s="36">
        <f t="shared" si="8"/>
        <v>810841.40999999992</v>
      </c>
      <c r="U8" s="17">
        <f t="shared" si="10"/>
        <v>-1.5112330000000001E-3</v>
      </c>
    </row>
    <row r="9" spans="1:21" x14ac:dyDescent="0.25">
      <c r="A9" s="19">
        <f t="shared" si="9"/>
        <v>6</v>
      </c>
      <c r="B9" s="20">
        <v>42941</v>
      </c>
      <c r="C9" s="19" t="s">
        <v>5</v>
      </c>
      <c r="D9" s="19" t="s">
        <v>5</v>
      </c>
      <c r="E9" s="19" t="s">
        <v>5</v>
      </c>
      <c r="F9" s="21">
        <f t="shared" si="0"/>
        <v>810841.40999999992</v>
      </c>
      <c r="G9" s="22">
        <f>G5</f>
        <v>0.1</v>
      </c>
      <c r="H9" s="35">
        <f t="shared" si="2"/>
        <v>30</v>
      </c>
      <c r="I9" s="36">
        <f t="shared" si="11"/>
        <v>7330.8934284930274</v>
      </c>
      <c r="J9" s="36">
        <f t="shared" si="3"/>
        <v>7330.89</v>
      </c>
      <c r="K9" s="36">
        <f t="shared" si="4"/>
        <v>7330.89</v>
      </c>
      <c r="L9" s="36">
        <f t="shared" si="5"/>
        <v>39698.49</v>
      </c>
      <c r="M9" s="36">
        <f t="shared" si="12"/>
        <v>47029.38</v>
      </c>
      <c r="N9" s="36">
        <v>0</v>
      </c>
      <c r="O9" s="36"/>
      <c r="P9" s="36">
        <f t="shared" ref="P9:P27" si="13">IF($R$1="ET",$S$1,0)</f>
        <v>0</v>
      </c>
      <c r="Q9" s="36">
        <f t="shared" si="6"/>
        <v>0</v>
      </c>
      <c r="R9" s="36">
        <f t="shared" si="7"/>
        <v>0</v>
      </c>
      <c r="S9" s="36">
        <f t="shared" si="8"/>
        <v>771142.91999999993</v>
      </c>
      <c r="U9" s="17">
        <f t="shared" si="10"/>
        <v>3.4284929999999999E-3</v>
      </c>
    </row>
    <row r="10" spans="1:21" x14ac:dyDescent="0.25">
      <c r="A10" s="19">
        <f t="shared" si="9"/>
        <v>7</v>
      </c>
      <c r="B10" s="20">
        <v>42972</v>
      </c>
      <c r="C10" s="19" t="s">
        <v>5</v>
      </c>
      <c r="D10" s="19" t="s">
        <v>5</v>
      </c>
      <c r="E10" s="19" t="s">
        <v>5</v>
      </c>
      <c r="F10" s="21">
        <f t="shared" si="0"/>
        <v>771142.91999999993</v>
      </c>
      <c r="G10" s="22">
        <f t="shared" si="1"/>
        <v>0.1</v>
      </c>
      <c r="H10" s="23">
        <f t="shared" si="2"/>
        <v>31</v>
      </c>
      <c r="I10" s="18">
        <f t="shared" si="11"/>
        <v>6549.4364476710825</v>
      </c>
      <c r="J10" s="18">
        <f t="shared" si="3"/>
        <v>6549.44</v>
      </c>
      <c r="K10" s="18">
        <f t="shared" si="4"/>
        <v>6549.44</v>
      </c>
      <c r="L10" s="18">
        <f t="shared" si="5"/>
        <v>39773.46</v>
      </c>
      <c r="M10" s="18">
        <f>M6</f>
        <v>46322.9</v>
      </c>
      <c r="N10" s="18">
        <v>0</v>
      </c>
      <c r="O10" s="18"/>
      <c r="P10" s="18">
        <f t="shared" si="13"/>
        <v>0</v>
      </c>
      <c r="Q10" s="18">
        <f t="shared" si="6"/>
        <v>0</v>
      </c>
      <c r="R10" s="18">
        <f t="shared" si="7"/>
        <v>0</v>
      </c>
      <c r="S10" s="18">
        <f t="shared" si="8"/>
        <v>731369.46</v>
      </c>
      <c r="U10" s="17">
        <f t="shared" si="10"/>
        <v>-3.5523289999999999E-3</v>
      </c>
    </row>
    <row r="11" spans="1:21" x14ac:dyDescent="0.25">
      <c r="A11" s="19">
        <f t="shared" si="9"/>
        <v>8</v>
      </c>
      <c r="B11" s="20">
        <v>43003</v>
      </c>
      <c r="C11" s="19" t="s">
        <v>5</v>
      </c>
      <c r="D11" s="19" t="s">
        <v>5</v>
      </c>
      <c r="E11" s="19" t="s">
        <v>5</v>
      </c>
      <c r="F11" s="21">
        <f t="shared" si="0"/>
        <v>731369.46</v>
      </c>
      <c r="G11" s="22">
        <f t="shared" si="1"/>
        <v>0.1</v>
      </c>
      <c r="H11" s="23">
        <f t="shared" si="2"/>
        <v>31</v>
      </c>
      <c r="I11" s="18">
        <f t="shared" si="11"/>
        <v>6211.627477807986</v>
      </c>
      <c r="J11" s="18">
        <f t="shared" si="3"/>
        <v>6211.63</v>
      </c>
      <c r="K11" s="18">
        <f t="shared" si="4"/>
        <v>6211.63</v>
      </c>
      <c r="L11" s="18">
        <f t="shared" si="5"/>
        <v>40111.270000000004</v>
      </c>
      <c r="M11" s="18">
        <f t="shared" si="12"/>
        <v>46322.9</v>
      </c>
      <c r="N11" s="18">
        <v>0</v>
      </c>
      <c r="O11" s="18"/>
      <c r="P11" s="18">
        <f t="shared" si="13"/>
        <v>0</v>
      </c>
      <c r="Q11" s="18">
        <f t="shared" si="6"/>
        <v>0</v>
      </c>
      <c r="R11" s="18">
        <f t="shared" si="7"/>
        <v>0</v>
      </c>
      <c r="S11" s="18">
        <f t="shared" si="8"/>
        <v>691258.19</v>
      </c>
      <c r="U11" s="17">
        <f t="shared" si="10"/>
        <v>-2.5221919999999999E-3</v>
      </c>
    </row>
    <row r="12" spans="1:21" x14ac:dyDescent="0.25">
      <c r="A12" s="19">
        <f t="shared" si="9"/>
        <v>9</v>
      </c>
      <c r="B12" s="20">
        <v>43033</v>
      </c>
      <c r="C12" s="19" t="s">
        <v>5</v>
      </c>
      <c r="D12" s="19" t="s">
        <v>5</v>
      </c>
      <c r="E12" s="19" t="s">
        <v>5</v>
      </c>
      <c r="F12" s="21">
        <f t="shared" si="0"/>
        <v>691258.19</v>
      </c>
      <c r="G12" s="22">
        <f t="shared" si="1"/>
        <v>0.1</v>
      </c>
      <c r="H12" s="23">
        <f t="shared" si="2"/>
        <v>30</v>
      </c>
      <c r="I12" s="18">
        <f t="shared" si="11"/>
        <v>5681.5716421915622</v>
      </c>
      <c r="J12" s="18">
        <f t="shared" si="3"/>
        <v>5681.57</v>
      </c>
      <c r="K12" s="18">
        <f t="shared" si="4"/>
        <v>5681.57</v>
      </c>
      <c r="L12" s="18">
        <f t="shared" si="5"/>
        <v>40641.33</v>
      </c>
      <c r="M12" s="18">
        <f t="shared" si="12"/>
        <v>46322.9</v>
      </c>
      <c r="N12" s="18">
        <v>0</v>
      </c>
      <c r="O12" s="18"/>
      <c r="P12" s="18">
        <f t="shared" si="13"/>
        <v>0</v>
      </c>
      <c r="Q12" s="18">
        <f t="shared" si="6"/>
        <v>0</v>
      </c>
      <c r="R12" s="18">
        <f t="shared" si="7"/>
        <v>0</v>
      </c>
      <c r="S12" s="18">
        <f t="shared" si="8"/>
        <v>650616.86</v>
      </c>
      <c r="U12" s="17">
        <f t="shared" si="10"/>
        <v>1.642192E-3</v>
      </c>
    </row>
    <row r="13" spans="1:21" x14ac:dyDescent="0.25">
      <c r="A13" s="19">
        <f t="shared" si="9"/>
        <v>10</v>
      </c>
      <c r="B13" s="20">
        <v>43064</v>
      </c>
      <c r="C13" s="19" t="s">
        <v>5</v>
      </c>
      <c r="D13" s="19" t="s">
        <v>5</v>
      </c>
      <c r="E13" s="19" t="s">
        <v>5</v>
      </c>
      <c r="F13" s="21">
        <f t="shared" si="0"/>
        <v>650616.86</v>
      </c>
      <c r="G13" s="22">
        <f t="shared" si="1"/>
        <v>0.1</v>
      </c>
      <c r="H13" s="23">
        <f t="shared" si="2"/>
        <v>31</v>
      </c>
      <c r="I13" s="18">
        <f t="shared" si="11"/>
        <v>5525.7886723289866</v>
      </c>
      <c r="J13" s="18">
        <f t="shared" si="3"/>
        <v>5525.79</v>
      </c>
      <c r="K13" s="18">
        <f t="shared" si="4"/>
        <v>5525.79</v>
      </c>
      <c r="L13" s="18">
        <f t="shared" si="5"/>
        <v>40797.11</v>
      </c>
      <c r="M13" s="18">
        <f t="shared" si="12"/>
        <v>46322.9</v>
      </c>
      <c r="N13" s="18">
        <v>0</v>
      </c>
      <c r="O13" s="18"/>
      <c r="P13" s="18">
        <f t="shared" si="13"/>
        <v>0</v>
      </c>
      <c r="Q13" s="18">
        <f t="shared" si="6"/>
        <v>0</v>
      </c>
      <c r="R13" s="18">
        <f t="shared" si="7"/>
        <v>0</v>
      </c>
      <c r="S13" s="18">
        <f t="shared" si="8"/>
        <v>609819.75</v>
      </c>
      <c r="U13" s="17">
        <f t="shared" si="10"/>
        <v>-1.3276710000000001E-3</v>
      </c>
    </row>
    <row r="14" spans="1:21" x14ac:dyDescent="0.25">
      <c r="A14" s="19">
        <f t="shared" si="9"/>
        <v>11</v>
      </c>
      <c r="B14" s="20">
        <v>43094</v>
      </c>
      <c r="C14" s="19" t="s">
        <v>5</v>
      </c>
      <c r="D14" s="19" t="s">
        <v>5</v>
      </c>
      <c r="E14" s="19" t="s">
        <v>5</v>
      </c>
      <c r="F14" s="21">
        <f t="shared" si="0"/>
        <v>609819.75</v>
      </c>
      <c r="G14" s="22">
        <f t="shared" si="1"/>
        <v>0.1</v>
      </c>
      <c r="H14" s="23">
        <f t="shared" si="2"/>
        <v>30</v>
      </c>
      <c r="I14" s="18">
        <f t="shared" si="11"/>
        <v>5012.215795616672</v>
      </c>
      <c r="J14" s="18">
        <f t="shared" si="3"/>
        <v>5012.22</v>
      </c>
      <c r="K14" s="18">
        <f t="shared" si="4"/>
        <v>5012.22</v>
      </c>
      <c r="L14" s="18">
        <f t="shared" si="5"/>
        <v>41310.68</v>
      </c>
      <c r="M14" s="18">
        <f t="shared" si="12"/>
        <v>46322.9</v>
      </c>
      <c r="N14" s="18">
        <v>0</v>
      </c>
      <c r="O14" s="18"/>
      <c r="P14" s="18">
        <f t="shared" si="13"/>
        <v>0</v>
      </c>
      <c r="Q14" s="18">
        <f t="shared" si="6"/>
        <v>0</v>
      </c>
      <c r="R14" s="18">
        <f t="shared" si="7"/>
        <v>0</v>
      </c>
      <c r="S14" s="18">
        <f t="shared" si="8"/>
        <v>568509.06999999995</v>
      </c>
      <c r="U14" s="17">
        <f t="shared" si="10"/>
        <v>-4.2043829999999999E-3</v>
      </c>
    </row>
    <row r="15" spans="1:21" x14ac:dyDescent="0.25">
      <c r="A15" s="19">
        <f t="shared" si="9"/>
        <v>12</v>
      </c>
      <c r="B15" s="20">
        <v>43125</v>
      </c>
      <c r="C15" s="19" t="s">
        <v>5</v>
      </c>
      <c r="D15" s="19" t="s">
        <v>5</v>
      </c>
      <c r="E15" s="19" t="s">
        <v>5</v>
      </c>
      <c r="F15" s="21">
        <f t="shared" si="0"/>
        <v>568509.06999999995</v>
      </c>
      <c r="G15" s="22">
        <f t="shared" si="1"/>
        <v>0.1</v>
      </c>
      <c r="H15" s="23">
        <f t="shared" si="2"/>
        <v>31</v>
      </c>
      <c r="I15" s="18">
        <f t="shared" si="11"/>
        <v>4828.4289928772741</v>
      </c>
      <c r="J15" s="18">
        <f t="shared" si="3"/>
        <v>4828.43</v>
      </c>
      <c r="K15" s="18">
        <f t="shared" si="4"/>
        <v>4828.43</v>
      </c>
      <c r="L15" s="18">
        <f t="shared" si="5"/>
        <v>41494.47</v>
      </c>
      <c r="M15" s="18">
        <f t="shared" si="12"/>
        <v>46322.9</v>
      </c>
      <c r="N15" s="18">
        <v>0</v>
      </c>
      <c r="O15" s="18"/>
      <c r="P15" s="18">
        <f t="shared" si="13"/>
        <v>0</v>
      </c>
      <c r="Q15" s="18">
        <f t="shared" si="6"/>
        <v>0</v>
      </c>
      <c r="R15" s="18">
        <f t="shared" si="7"/>
        <v>0</v>
      </c>
      <c r="S15" s="18">
        <f t="shared" si="8"/>
        <v>527014.6</v>
      </c>
      <c r="U15" s="17">
        <f t="shared" si="10"/>
        <v>-1.007123E-3</v>
      </c>
    </row>
    <row r="16" spans="1:21" x14ac:dyDescent="0.25">
      <c r="A16" s="19">
        <f t="shared" si="9"/>
        <v>13</v>
      </c>
      <c r="B16" s="20">
        <v>43156</v>
      </c>
      <c r="C16" s="19" t="s">
        <v>5</v>
      </c>
      <c r="D16" s="19" t="s">
        <v>5</v>
      </c>
      <c r="E16" s="19" t="s">
        <v>5</v>
      </c>
      <c r="F16" s="21">
        <f t="shared" si="0"/>
        <v>527014.6</v>
      </c>
      <c r="G16" s="22">
        <f t="shared" si="1"/>
        <v>0.1</v>
      </c>
      <c r="H16" s="23">
        <f t="shared" si="2"/>
        <v>31</v>
      </c>
      <c r="I16" s="18">
        <f t="shared" si="11"/>
        <v>4476.0134038359038</v>
      </c>
      <c r="J16" s="18">
        <f t="shared" si="3"/>
        <v>4476.01</v>
      </c>
      <c r="K16" s="18">
        <f t="shared" si="4"/>
        <v>4476.01</v>
      </c>
      <c r="L16" s="18">
        <f t="shared" si="5"/>
        <v>41846.89</v>
      </c>
      <c r="M16" s="18">
        <f t="shared" si="12"/>
        <v>46322.9</v>
      </c>
      <c r="N16" s="18">
        <v>0</v>
      </c>
      <c r="O16" s="18"/>
      <c r="P16" s="18">
        <f t="shared" si="13"/>
        <v>0</v>
      </c>
      <c r="Q16" s="18">
        <f t="shared" si="6"/>
        <v>0</v>
      </c>
      <c r="R16" s="18">
        <f t="shared" si="7"/>
        <v>0</v>
      </c>
      <c r="S16" s="18">
        <f t="shared" si="8"/>
        <v>485167.70999999996</v>
      </c>
      <c r="U16" s="17">
        <f t="shared" si="10"/>
        <v>3.4038359999999999E-3</v>
      </c>
    </row>
    <row r="17" spans="1:21" x14ac:dyDescent="0.25">
      <c r="A17" s="19">
        <f t="shared" si="9"/>
        <v>14</v>
      </c>
      <c r="B17" s="20">
        <v>43184</v>
      </c>
      <c r="C17" s="19" t="s">
        <v>5</v>
      </c>
      <c r="D17" s="19" t="s">
        <v>5</v>
      </c>
      <c r="E17" s="19" t="s">
        <v>5</v>
      </c>
      <c r="F17" s="21">
        <f t="shared" si="0"/>
        <v>485167.70999999996</v>
      </c>
      <c r="G17" s="22">
        <f t="shared" si="1"/>
        <v>0.1</v>
      </c>
      <c r="H17" s="23">
        <f t="shared" si="2"/>
        <v>28</v>
      </c>
      <c r="I17" s="18">
        <f t="shared" si="11"/>
        <v>3721.8378915072326</v>
      </c>
      <c r="J17" s="18">
        <f t="shared" si="3"/>
        <v>3721.84</v>
      </c>
      <c r="K17" s="18">
        <f t="shared" si="4"/>
        <v>3721.84</v>
      </c>
      <c r="L17" s="18">
        <f t="shared" si="5"/>
        <v>42601.06</v>
      </c>
      <c r="M17" s="18">
        <f t="shared" si="12"/>
        <v>46322.9</v>
      </c>
      <c r="N17" s="18">
        <v>0</v>
      </c>
      <c r="O17" s="18"/>
      <c r="P17" s="18">
        <f t="shared" si="13"/>
        <v>0</v>
      </c>
      <c r="Q17" s="18">
        <f t="shared" si="6"/>
        <v>0</v>
      </c>
      <c r="R17" s="18">
        <f t="shared" si="7"/>
        <v>0</v>
      </c>
      <c r="S17" s="18">
        <f t="shared" si="8"/>
        <v>442566.64999999997</v>
      </c>
      <c r="U17" s="17">
        <f t="shared" si="10"/>
        <v>-2.1084929999999999E-3</v>
      </c>
    </row>
    <row r="18" spans="1:21" x14ac:dyDescent="0.25">
      <c r="A18" s="19">
        <f t="shared" si="9"/>
        <v>15</v>
      </c>
      <c r="B18" s="20">
        <v>43215</v>
      </c>
      <c r="C18" s="19" t="s">
        <v>5</v>
      </c>
      <c r="D18" s="19" t="s">
        <v>5</v>
      </c>
      <c r="E18" s="19" t="s">
        <v>5</v>
      </c>
      <c r="F18" s="21">
        <f t="shared" si="0"/>
        <v>442566.64999999997</v>
      </c>
      <c r="G18" s="22">
        <f t="shared" si="1"/>
        <v>0.1</v>
      </c>
      <c r="H18" s="23">
        <f t="shared" si="2"/>
        <v>31</v>
      </c>
      <c r="I18" s="18">
        <f t="shared" si="11"/>
        <v>3758.7831380823427</v>
      </c>
      <c r="J18" s="18">
        <f t="shared" si="3"/>
        <v>3758.78</v>
      </c>
      <c r="K18" s="18">
        <f t="shared" si="4"/>
        <v>3758.78</v>
      </c>
      <c r="L18" s="18">
        <f t="shared" si="5"/>
        <v>42564.12</v>
      </c>
      <c r="M18" s="18">
        <f t="shared" si="12"/>
        <v>46322.9</v>
      </c>
      <c r="N18" s="18">
        <v>0</v>
      </c>
      <c r="O18" s="18"/>
      <c r="P18" s="18">
        <f t="shared" si="13"/>
        <v>0</v>
      </c>
      <c r="Q18" s="18">
        <f t="shared" si="6"/>
        <v>0</v>
      </c>
      <c r="R18" s="18">
        <f t="shared" si="7"/>
        <v>0</v>
      </c>
      <c r="S18" s="18">
        <f t="shared" si="8"/>
        <v>400002.52999999997</v>
      </c>
      <c r="U18" s="17">
        <f t="shared" si="10"/>
        <v>3.1380819999999999E-3</v>
      </c>
    </row>
    <row r="19" spans="1:21" x14ac:dyDescent="0.25">
      <c r="A19" s="19">
        <f t="shared" si="9"/>
        <v>16</v>
      </c>
      <c r="B19" s="20">
        <v>43245</v>
      </c>
      <c r="C19" s="19" t="s">
        <v>5</v>
      </c>
      <c r="D19" s="19" t="s">
        <v>5</v>
      </c>
      <c r="E19" s="19" t="s">
        <v>5</v>
      </c>
      <c r="F19" s="21">
        <f t="shared" si="0"/>
        <v>400002.52999999997</v>
      </c>
      <c r="G19" s="22">
        <f t="shared" si="1"/>
        <v>0.1</v>
      </c>
      <c r="H19" s="23">
        <f t="shared" si="2"/>
        <v>30</v>
      </c>
      <c r="I19" s="18">
        <f t="shared" si="11"/>
        <v>3287.6951654792601</v>
      </c>
      <c r="J19" s="18">
        <f t="shared" si="3"/>
        <v>3287.7</v>
      </c>
      <c r="K19" s="18">
        <f t="shared" si="4"/>
        <v>3287.7</v>
      </c>
      <c r="L19" s="18">
        <f t="shared" si="5"/>
        <v>43035.200000000004</v>
      </c>
      <c r="M19" s="18">
        <f t="shared" si="12"/>
        <v>46322.9</v>
      </c>
      <c r="N19" s="18">
        <v>0</v>
      </c>
      <c r="O19" s="18"/>
      <c r="P19" s="18">
        <f t="shared" si="13"/>
        <v>0</v>
      </c>
      <c r="Q19" s="18">
        <f t="shared" si="6"/>
        <v>0</v>
      </c>
      <c r="R19" s="18">
        <f t="shared" si="7"/>
        <v>0</v>
      </c>
      <c r="S19" s="18">
        <f t="shared" si="8"/>
        <v>356967.32999999996</v>
      </c>
      <c r="U19" s="17">
        <f t="shared" si="10"/>
        <v>-4.8345209999999996E-3</v>
      </c>
    </row>
    <row r="20" spans="1:21" x14ac:dyDescent="0.25">
      <c r="A20" s="19">
        <f t="shared" si="9"/>
        <v>17</v>
      </c>
      <c r="B20" s="20">
        <v>43276</v>
      </c>
      <c r="C20" s="19" t="s">
        <v>5</v>
      </c>
      <c r="D20" s="19" t="s">
        <v>5</v>
      </c>
      <c r="E20" s="19" t="s">
        <v>5</v>
      </c>
      <c r="F20" s="21">
        <f t="shared" si="0"/>
        <v>356967.32999999996</v>
      </c>
      <c r="G20" s="22">
        <f t="shared" si="1"/>
        <v>0.1</v>
      </c>
      <c r="H20" s="23">
        <f t="shared" si="2"/>
        <v>31</v>
      </c>
      <c r="I20" s="18">
        <f t="shared" si="11"/>
        <v>3031.7724887666714</v>
      </c>
      <c r="J20" s="18">
        <f t="shared" si="3"/>
        <v>3031.77</v>
      </c>
      <c r="K20" s="18">
        <f t="shared" si="4"/>
        <v>3031.77</v>
      </c>
      <c r="L20" s="18">
        <f t="shared" si="5"/>
        <v>43291.130000000005</v>
      </c>
      <c r="M20" s="18">
        <f t="shared" si="12"/>
        <v>46322.9</v>
      </c>
      <c r="N20" s="18">
        <v>0</v>
      </c>
      <c r="O20" s="18"/>
      <c r="P20" s="18">
        <f t="shared" si="13"/>
        <v>0</v>
      </c>
      <c r="Q20" s="18">
        <f t="shared" si="6"/>
        <v>0</v>
      </c>
      <c r="R20" s="18">
        <f t="shared" si="7"/>
        <v>0</v>
      </c>
      <c r="S20" s="18">
        <f t="shared" si="8"/>
        <v>313676.19999999995</v>
      </c>
      <c r="U20" s="17">
        <f t="shared" si="10"/>
        <v>2.4887669999999998E-3</v>
      </c>
    </row>
    <row r="21" spans="1:21" x14ac:dyDescent="0.25">
      <c r="A21" s="19">
        <f t="shared" si="9"/>
        <v>18</v>
      </c>
      <c r="B21" s="20">
        <v>43306</v>
      </c>
      <c r="C21" s="19" t="s">
        <v>5</v>
      </c>
      <c r="D21" s="19" t="s">
        <v>5</v>
      </c>
      <c r="E21" s="19" t="s">
        <v>5</v>
      </c>
      <c r="F21" s="21">
        <f t="shared" si="0"/>
        <v>313676.19999999995</v>
      </c>
      <c r="G21" s="22">
        <f t="shared" si="1"/>
        <v>0.1</v>
      </c>
      <c r="H21" s="23">
        <f t="shared" si="2"/>
        <v>30</v>
      </c>
      <c r="I21" s="18">
        <f t="shared" si="11"/>
        <v>2578.1630367122052</v>
      </c>
      <c r="J21" s="18">
        <f t="shared" si="3"/>
        <v>2578.16</v>
      </c>
      <c r="K21" s="18">
        <f t="shared" si="4"/>
        <v>2578.16</v>
      </c>
      <c r="L21" s="18">
        <f t="shared" si="5"/>
        <v>43744.740000000005</v>
      </c>
      <c r="M21" s="18">
        <f t="shared" si="12"/>
        <v>46322.9</v>
      </c>
      <c r="N21" s="18">
        <v>0</v>
      </c>
      <c r="O21" s="18"/>
      <c r="P21" s="18">
        <f t="shared" si="13"/>
        <v>0</v>
      </c>
      <c r="Q21" s="18">
        <f t="shared" si="6"/>
        <v>0</v>
      </c>
      <c r="R21" s="18">
        <f t="shared" si="7"/>
        <v>0</v>
      </c>
      <c r="S21" s="18">
        <f t="shared" si="8"/>
        <v>269931.45999999996</v>
      </c>
      <c r="U21" s="17">
        <f t="shared" si="10"/>
        <v>3.036712E-3</v>
      </c>
    </row>
    <row r="22" spans="1:21" x14ac:dyDescent="0.25">
      <c r="A22" s="19">
        <f t="shared" si="9"/>
        <v>19</v>
      </c>
      <c r="B22" s="20">
        <v>43337</v>
      </c>
      <c r="C22" s="19" t="s">
        <v>5</v>
      </c>
      <c r="D22" s="19" t="s">
        <v>5</v>
      </c>
      <c r="E22" s="19" t="s">
        <v>5</v>
      </c>
      <c r="F22" s="21">
        <f t="shared" si="0"/>
        <v>269931.45999999996</v>
      </c>
      <c r="G22" s="22">
        <f t="shared" si="1"/>
        <v>0.1</v>
      </c>
      <c r="H22" s="23">
        <f t="shared" si="2"/>
        <v>31</v>
      </c>
      <c r="I22" s="18">
        <f t="shared" si="11"/>
        <v>2292.5716010955612</v>
      </c>
      <c r="J22" s="18">
        <f t="shared" si="3"/>
        <v>2292.5700000000002</v>
      </c>
      <c r="K22" s="18">
        <f t="shared" si="4"/>
        <v>2292.5700000000002</v>
      </c>
      <c r="L22" s="18">
        <f t="shared" si="5"/>
        <v>44030.33</v>
      </c>
      <c r="M22" s="18">
        <f t="shared" si="12"/>
        <v>46322.9</v>
      </c>
      <c r="N22" s="18">
        <v>0</v>
      </c>
      <c r="O22" s="18"/>
      <c r="P22" s="18">
        <f t="shared" si="13"/>
        <v>0</v>
      </c>
      <c r="Q22" s="18">
        <f t="shared" si="6"/>
        <v>0</v>
      </c>
      <c r="R22" s="18">
        <f t="shared" si="7"/>
        <v>0</v>
      </c>
      <c r="S22" s="18">
        <f t="shared" si="8"/>
        <v>225901.12999999995</v>
      </c>
      <c r="U22" s="17">
        <f t="shared" si="10"/>
        <v>1.601096E-3</v>
      </c>
    </row>
    <row r="23" spans="1:21" x14ac:dyDescent="0.25">
      <c r="A23" s="19">
        <f t="shared" si="9"/>
        <v>20</v>
      </c>
      <c r="B23" s="20">
        <v>43368</v>
      </c>
      <c r="C23" s="19" t="s">
        <v>5</v>
      </c>
      <c r="D23" s="19" t="s">
        <v>5</v>
      </c>
      <c r="E23" s="19" t="s">
        <v>5</v>
      </c>
      <c r="F23" s="21">
        <f t="shared" si="0"/>
        <v>225901.12999999995</v>
      </c>
      <c r="G23" s="22">
        <f t="shared" si="1"/>
        <v>0.1</v>
      </c>
      <c r="H23" s="23">
        <f t="shared" si="2"/>
        <v>31</v>
      </c>
      <c r="I23" s="18">
        <f t="shared" si="11"/>
        <v>1918.6139380823013</v>
      </c>
      <c r="J23" s="18">
        <f t="shared" si="3"/>
        <v>1918.61</v>
      </c>
      <c r="K23" s="18">
        <f t="shared" si="4"/>
        <v>1918.61</v>
      </c>
      <c r="L23" s="18">
        <f t="shared" si="5"/>
        <v>44404.29</v>
      </c>
      <c r="M23" s="18">
        <f t="shared" si="12"/>
        <v>46322.9</v>
      </c>
      <c r="N23" s="18">
        <v>0</v>
      </c>
      <c r="O23" s="18"/>
      <c r="P23" s="18">
        <f t="shared" si="13"/>
        <v>0</v>
      </c>
      <c r="Q23" s="18">
        <f t="shared" si="6"/>
        <v>0</v>
      </c>
      <c r="R23" s="18">
        <f t="shared" si="7"/>
        <v>0</v>
      </c>
      <c r="S23" s="18">
        <f t="shared" si="8"/>
        <v>181496.83999999994</v>
      </c>
      <c r="U23" s="17">
        <f t="shared" si="10"/>
        <v>3.9380819999999999E-3</v>
      </c>
    </row>
    <row r="24" spans="1:21" x14ac:dyDescent="0.25">
      <c r="A24" s="19">
        <f t="shared" si="9"/>
        <v>21</v>
      </c>
      <c r="B24" s="20">
        <v>43398</v>
      </c>
      <c r="C24" s="19" t="s">
        <v>5</v>
      </c>
      <c r="D24" s="19" t="s">
        <v>5</v>
      </c>
      <c r="E24" s="19" t="s">
        <v>5</v>
      </c>
      <c r="F24" s="21">
        <f t="shared" si="0"/>
        <v>181496.83999999994</v>
      </c>
      <c r="G24" s="22">
        <f t="shared" si="1"/>
        <v>0.1</v>
      </c>
      <c r="H24" s="23">
        <f t="shared" si="2"/>
        <v>30</v>
      </c>
      <c r="I24" s="18">
        <f t="shared" si="11"/>
        <v>1491.7587873970681</v>
      </c>
      <c r="J24" s="18">
        <f t="shared" si="3"/>
        <v>1491.76</v>
      </c>
      <c r="K24" s="18">
        <f t="shared" si="4"/>
        <v>1491.76</v>
      </c>
      <c r="L24" s="18">
        <f t="shared" si="5"/>
        <v>44831.14</v>
      </c>
      <c r="M24" s="18">
        <f t="shared" si="12"/>
        <v>46322.9</v>
      </c>
      <c r="N24" s="18">
        <v>0</v>
      </c>
      <c r="O24" s="18"/>
      <c r="P24" s="18">
        <f t="shared" si="13"/>
        <v>0</v>
      </c>
      <c r="Q24" s="18">
        <f t="shared" si="6"/>
        <v>0</v>
      </c>
      <c r="R24" s="18">
        <f t="shared" si="7"/>
        <v>0</v>
      </c>
      <c r="S24" s="18">
        <f t="shared" si="8"/>
        <v>136665.69999999995</v>
      </c>
      <c r="U24" s="17">
        <f t="shared" si="10"/>
        <v>-1.212603E-3</v>
      </c>
    </row>
    <row r="25" spans="1:21" x14ac:dyDescent="0.25">
      <c r="A25" s="19">
        <f t="shared" si="9"/>
        <v>22</v>
      </c>
      <c r="B25" s="20">
        <v>43429</v>
      </c>
      <c r="C25" s="19" t="s">
        <v>5</v>
      </c>
      <c r="D25" s="19" t="s">
        <v>5</v>
      </c>
      <c r="E25" s="19" t="s">
        <v>5</v>
      </c>
      <c r="F25" s="21">
        <f t="shared" si="0"/>
        <v>136665.69999999995</v>
      </c>
      <c r="G25" s="22">
        <f t="shared" si="1"/>
        <v>0.1</v>
      </c>
      <c r="H25" s="23">
        <f t="shared" si="2"/>
        <v>31</v>
      </c>
      <c r="I25" s="18">
        <f t="shared" si="11"/>
        <v>1160.7211709586434</v>
      </c>
      <c r="J25" s="18">
        <f t="shared" si="3"/>
        <v>1160.72</v>
      </c>
      <c r="K25" s="18">
        <f t="shared" si="4"/>
        <v>1160.72</v>
      </c>
      <c r="L25" s="18">
        <f t="shared" si="5"/>
        <v>45162.18</v>
      </c>
      <c r="M25" s="18">
        <f t="shared" si="12"/>
        <v>46322.9</v>
      </c>
      <c r="N25" s="18">
        <v>0</v>
      </c>
      <c r="O25" s="18"/>
      <c r="P25" s="18">
        <f t="shared" si="13"/>
        <v>0</v>
      </c>
      <c r="Q25" s="18">
        <f t="shared" si="6"/>
        <v>0</v>
      </c>
      <c r="R25" s="18">
        <f t="shared" si="7"/>
        <v>0</v>
      </c>
      <c r="S25" s="18">
        <f t="shared" si="8"/>
        <v>91503.51999999996</v>
      </c>
      <c r="U25" s="17">
        <f t="shared" si="10"/>
        <v>1.1709590000000001E-3</v>
      </c>
    </row>
    <row r="26" spans="1:21" x14ac:dyDescent="0.25">
      <c r="A26" s="19">
        <f t="shared" si="9"/>
        <v>23</v>
      </c>
      <c r="B26" s="20">
        <v>43459</v>
      </c>
      <c r="C26" s="19" t="s">
        <v>5</v>
      </c>
      <c r="D26" s="19" t="s">
        <v>5</v>
      </c>
      <c r="E26" s="19" t="s">
        <v>5</v>
      </c>
      <c r="F26" s="21">
        <f t="shared" si="0"/>
        <v>91503.51999999996</v>
      </c>
      <c r="G26" s="22">
        <f t="shared" si="1"/>
        <v>0.1</v>
      </c>
      <c r="H26" s="23">
        <f t="shared" si="2"/>
        <v>30</v>
      </c>
      <c r="I26" s="18">
        <f t="shared" si="11"/>
        <v>752.0848969863971</v>
      </c>
      <c r="J26" s="18">
        <f t="shared" si="3"/>
        <v>752.08</v>
      </c>
      <c r="K26" s="18">
        <f t="shared" si="4"/>
        <v>752.08</v>
      </c>
      <c r="L26" s="18">
        <f t="shared" si="5"/>
        <v>45570.82</v>
      </c>
      <c r="M26" s="18">
        <f t="shared" si="12"/>
        <v>46322.9</v>
      </c>
      <c r="N26" s="18">
        <v>0</v>
      </c>
      <c r="O26" s="18"/>
      <c r="P26" s="18">
        <f t="shared" si="13"/>
        <v>0</v>
      </c>
      <c r="Q26" s="18">
        <f t="shared" si="6"/>
        <v>0</v>
      </c>
      <c r="R26" s="18">
        <f t="shared" si="7"/>
        <v>0</v>
      </c>
      <c r="S26" s="18">
        <f t="shared" si="8"/>
        <v>45932.699999999961</v>
      </c>
      <c r="U26" s="17">
        <f t="shared" si="10"/>
        <v>4.8969859999999999E-3</v>
      </c>
    </row>
    <row r="27" spans="1:21" x14ac:dyDescent="0.25">
      <c r="A27" s="19">
        <f t="shared" si="9"/>
        <v>24</v>
      </c>
      <c r="B27" s="20">
        <v>43490</v>
      </c>
      <c r="C27" s="19" t="s">
        <v>5</v>
      </c>
      <c r="D27" s="19" t="s">
        <v>5</v>
      </c>
      <c r="E27" s="19" t="s">
        <v>5</v>
      </c>
      <c r="F27" s="21">
        <f t="shared" si="0"/>
        <v>45932.699999999961</v>
      </c>
      <c r="G27" s="22">
        <f t="shared" si="1"/>
        <v>0.1</v>
      </c>
      <c r="H27" s="23">
        <f t="shared" si="2"/>
        <v>31</v>
      </c>
      <c r="I27" s="18">
        <f t="shared" si="11"/>
        <v>390.11823945175308</v>
      </c>
      <c r="J27" s="18">
        <f t="shared" si="3"/>
        <v>390.12</v>
      </c>
      <c r="K27" s="18">
        <f>J27+Q26-R26</f>
        <v>390.12</v>
      </c>
      <c r="L27" s="18">
        <f>S26</f>
        <v>45932.699999999961</v>
      </c>
      <c r="M27" s="18">
        <f>L27+K27</f>
        <v>46322.819999999963</v>
      </c>
      <c r="N27" s="18">
        <v>0</v>
      </c>
      <c r="O27" s="18"/>
      <c r="P27" s="18">
        <f t="shared" si="13"/>
        <v>0</v>
      </c>
      <c r="Q27" s="18">
        <f t="shared" si="6"/>
        <v>0</v>
      </c>
      <c r="R27" s="18">
        <f t="shared" si="7"/>
        <v>0</v>
      </c>
      <c r="S27" s="18">
        <f t="shared" si="8"/>
        <v>0</v>
      </c>
      <c r="U27" s="17">
        <f t="shared" si="10"/>
        <v>-1.760548E-3</v>
      </c>
    </row>
    <row r="28" spans="1:21" x14ac:dyDescent="0.25">
      <c r="A28" s="14"/>
      <c r="B28" s="14"/>
      <c r="C28" s="14"/>
      <c r="D28" s="14"/>
      <c r="E28" s="14"/>
      <c r="F28" s="14"/>
      <c r="G28" s="14"/>
      <c r="H28" s="14"/>
      <c r="I28" s="15">
        <f>SUM(I3:I27)</f>
        <v>113868.9615342441</v>
      </c>
      <c r="J28" s="15"/>
      <c r="K28" s="15">
        <f>SUM(K3:K27)</f>
        <v>113868.95999999999</v>
      </c>
      <c r="L28" s="15">
        <f>SUM(L3:L27)</f>
        <v>1000000</v>
      </c>
      <c r="M28" s="15">
        <f>SUM(M3:M27)</f>
        <v>1113868.9600000004</v>
      </c>
      <c r="N28" s="14"/>
      <c r="O28" s="14"/>
      <c r="P28" s="15">
        <f>SUM(P3:P27)</f>
        <v>0</v>
      </c>
      <c r="Q28" s="14"/>
      <c r="R28" s="14"/>
      <c r="S28" s="14"/>
    </row>
    <row r="31" spans="1:21" x14ac:dyDescent="0.25">
      <c r="M31" s="5"/>
    </row>
  </sheetData>
  <dataValidations count="2">
    <dataValidation type="list" allowBlank="1" showInputMessage="1" showErrorMessage="1" sqref="G1">
      <formula1>"PD,AD"</formula1>
    </dataValidation>
    <dataValidation type="list" allowBlank="1" showInputMessage="1" showErrorMessage="1" sqref="R1">
      <formula1>"DD, PS, FI, ET, NI"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pane ySplit="2" topLeftCell="A3" activePane="bottomLeft" state="frozen"/>
      <selection pane="bottomLeft" activeCell="H16" sqref="H16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4.28515625" style="1" bestFit="1" customWidth="1"/>
    <col min="4" max="4" width="7" style="1" bestFit="1" customWidth="1"/>
    <col min="5" max="5" width="4.42578125" style="1" bestFit="1" customWidth="1"/>
    <col min="6" max="6" width="13.7109375" style="1" bestFit="1" customWidth="1"/>
    <col min="7" max="7" width="7.140625" style="1" bestFit="1" customWidth="1"/>
    <col min="8" max="8" width="5.140625" style="1" bestFit="1" customWidth="1"/>
    <col min="9" max="9" width="18" style="1" bestFit="1" customWidth="1"/>
    <col min="10" max="10" width="16.140625" style="1" bestFit="1" customWidth="1"/>
    <col min="11" max="11" width="13.28515625" style="1" bestFit="1" customWidth="1"/>
    <col min="12" max="12" width="13.42578125" style="1" bestFit="1" customWidth="1"/>
    <col min="13" max="13" width="13.28515625" style="1" bestFit="1" customWidth="1"/>
    <col min="14" max="14" width="13.5703125" style="1" bestFit="1" customWidth="1"/>
    <col min="15" max="15" width="11" style="1" bestFit="1" customWidth="1"/>
    <col min="16" max="16" width="11" style="1" customWidth="1"/>
    <col min="17" max="17" width="11.140625" style="1" bestFit="1" customWidth="1"/>
    <col min="18" max="18" width="11" style="1" bestFit="1" customWidth="1"/>
    <col min="19" max="19" width="12.5703125" style="1" bestFit="1" customWidth="1"/>
    <col min="20" max="20" width="9.140625" style="1"/>
    <col min="21" max="21" width="10.7109375" style="1" bestFit="1" customWidth="1"/>
    <col min="22" max="16384" width="9.140625" style="1"/>
  </cols>
  <sheetData>
    <row r="1" spans="1:21" x14ac:dyDescent="0.25">
      <c r="F1" s="1" t="s">
        <v>19</v>
      </c>
      <c r="G1" s="16" t="s">
        <v>24</v>
      </c>
      <c r="I1" s="1" t="s">
        <v>17</v>
      </c>
      <c r="M1" s="3">
        <v>46322.9</v>
      </c>
      <c r="N1" s="5">
        <f>M1-M27</f>
        <v>-272.98092536108015</v>
      </c>
      <c r="O1" s="4">
        <f>M16-M27</f>
        <v>-9.2536108422791585E-4</v>
      </c>
      <c r="P1" s="3" t="s">
        <v>20</v>
      </c>
      <c r="Q1" s="3">
        <v>10000</v>
      </c>
      <c r="R1" s="16" t="s">
        <v>21</v>
      </c>
      <c r="S1" s="4">
        <f>ROUND(IF(R1="FI",Q1,IF(R1="NI",Q1/5,IF(R1="ET",Q1/48,0))),2)</f>
        <v>0</v>
      </c>
    </row>
    <row r="2" spans="1:21" s="2" customFormat="1" x14ac:dyDescent="0.25">
      <c r="A2" s="6" t="s">
        <v>3</v>
      </c>
      <c r="B2" s="7" t="s">
        <v>0</v>
      </c>
      <c r="C2" s="7" t="s">
        <v>6</v>
      </c>
      <c r="D2" s="7" t="s">
        <v>12</v>
      </c>
      <c r="E2" s="7" t="s">
        <v>7</v>
      </c>
      <c r="F2" s="7" t="s">
        <v>13</v>
      </c>
      <c r="G2" s="7" t="s">
        <v>2</v>
      </c>
      <c r="H2" s="7" t="s">
        <v>1</v>
      </c>
      <c r="I2" s="7" t="s">
        <v>14</v>
      </c>
      <c r="J2" s="7" t="s">
        <v>25</v>
      </c>
      <c r="K2" s="7" t="s">
        <v>15</v>
      </c>
      <c r="L2" s="7" t="s">
        <v>10</v>
      </c>
      <c r="M2" s="7" t="s">
        <v>9</v>
      </c>
      <c r="N2" s="7" t="s">
        <v>8</v>
      </c>
      <c r="O2" s="7" t="s">
        <v>18</v>
      </c>
      <c r="P2" s="7" t="s">
        <v>22</v>
      </c>
      <c r="Q2" s="7" t="s">
        <v>16</v>
      </c>
      <c r="R2" s="7" t="s">
        <v>23</v>
      </c>
      <c r="S2" s="7" t="s">
        <v>4</v>
      </c>
      <c r="U2" s="2" t="s">
        <v>26</v>
      </c>
    </row>
    <row r="3" spans="1:21" x14ac:dyDescent="0.25">
      <c r="A3" s="8">
        <v>0</v>
      </c>
      <c r="B3" s="9">
        <v>42745</v>
      </c>
      <c r="C3" s="8" t="s">
        <v>11</v>
      </c>
      <c r="D3" s="8" t="s">
        <v>11</v>
      </c>
      <c r="E3" s="8" t="s">
        <v>11</v>
      </c>
      <c r="F3" s="10">
        <v>0</v>
      </c>
      <c r="G3" s="11">
        <v>0.1</v>
      </c>
      <c r="H3" s="12">
        <v>0</v>
      </c>
      <c r="I3" s="13">
        <v>0</v>
      </c>
      <c r="J3" s="13"/>
      <c r="K3" s="13">
        <v>0</v>
      </c>
      <c r="L3" s="13">
        <v>0</v>
      </c>
      <c r="M3" s="13">
        <f>IF(E3&lt;&gt;"Y",0,IF(A3=24,(F3+K3),#REF!))</f>
        <v>0</v>
      </c>
      <c r="N3" s="13">
        <v>1100000</v>
      </c>
      <c r="O3" s="13">
        <v>100000</v>
      </c>
      <c r="P3" s="13">
        <v>0</v>
      </c>
      <c r="Q3" s="13">
        <v>0</v>
      </c>
      <c r="R3" s="13">
        <f>IF(C3="Y",Q3,0)</f>
        <v>0</v>
      </c>
      <c r="S3" s="13">
        <f>IF(R1="PS",N3-O3+Q1,N3-O3)</f>
        <v>1000000</v>
      </c>
    </row>
    <row r="4" spans="1:21" x14ac:dyDescent="0.25">
      <c r="A4" s="19">
        <v>1</v>
      </c>
      <c r="B4" s="20">
        <v>42791</v>
      </c>
      <c r="C4" s="19" t="s">
        <v>5</v>
      </c>
      <c r="D4" s="19" t="s">
        <v>5</v>
      </c>
      <c r="E4" s="19" t="s">
        <v>5</v>
      </c>
      <c r="F4" s="21">
        <f t="shared" ref="F4:F27" si="0">S3</f>
        <v>1000000</v>
      </c>
      <c r="G4" s="22">
        <f t="shared" ref="G4:G27" si="1">G3</f>
        <v>0.1</v>
      </c>
      <c r="H4" s="23">
        <f t="shared" ref="H4:H27" si="2">IF($G$1="PD",(360*(YEAR(B4)-YEAR(B3)))+(30*(MONTH(B4)-MONTH(B3)))+(DAY(B4)-DAY(B3)),B4-B3)</f>
        <v>46</v>
      </c>
      <c r="I4" s="18">
        <f>(F4*G3*H4/365)+U3</f>
        <v>12602.739726027397</v>
      </c>
      <c r="J4" s="18">
        <f t="shared" ref="J4:J27" si="3">ROUND(I4,2)</f>
        <v>12602.74</v>
      </c>
      <c r="K4" s="18">
        <f t="shared" ref="K4:K26" si="4">IF(M4&gt;(J4+Q3-R3),(J4+Q3-R3),M4)</f>
        <v>12602.74</v>
      </c>
      <c r="L4" s="18">
        <f t="shared" ref="L4:L26" si="5">M4-K4</f>
        <v>33720.160000000003</v>
      </c>
      <c r="M4" s="18">
        <f>M1</f>
        <v>46322.9</v>
      </c>
      <c r="N4" s="18">
        <v>0</v>
      </c>
      <c r="O4" s="18"/>
      <c r="P4" s="18">
        <f>IF(OR($R$1="NI",$R$1="ET"),$S$1,0)</f>
        <v>0</v>
      </c>
      <c r="Q4" s="18">
        <f t="shared" ref="Q4:Q27" si="6">Q3-R3+J4-K4</f>
        <v>0</v>
      </c>
      <c r="R4" s="18">
        <f t="shared" ref="R4:R27" si="7">IF(C4="Y",Q4,0)</f>
        <v>0</v>
      </c>
      <c r="S4" s="18">
        <f t="shared" ref="S4:S27" si="8">S3-L4+N4+R4-O4</f>
        <v>966279.84</v>
      </c>
      <c r="U4" s="17">
        <f>ROUND(I4-J4,9)</f>
        <v>-2.73973E-4</v>
      </c>
    </row>
    <row r="5" spans="1:21" x14ac:dyDescent="0.25">
      <c r="A5" s="19">
        <f t="shared" ref="A5:A27" si="9">A4+1</f>
        <v>2</v>
      </c>
      <c r="B5" s="20">
        <v>42819</v>
      </c>
      <c r="C5" s="19" t="s">
        <v>5</v>
      </c>
      <c r="D5" s="19" t="s">
        <v>5</v>
      </c>
      <c r="E5" s="19" t="s">
        <v>5</v>
      </c>
      <c r="F5" s="21">
        <f t="shared" si="0"/>
        <v>966279.84</v>
      </c>
      <c r="G5" s="22">
        <f t="shared" si="1"/>
        <v>0.1</v>
      </c>
      <c r="H5" s="23">
        <f t="shared" si="2"/>
        <v>28</v>
      </c>
      <c r="I5" s="18">
        <f>(F5*G4*H5/365)+U4</f>
        <v>7412.5574027393295</v>
      </c>
      <c r="J5" s="18">
        <f t="shared" si="3"/>
        <v>7412.56</v>
      </c>
      <c r="K5" s="18">
        <f t="shared" si="4"/>
        <v>7412.56</v>
      </c>
      <c r="L5" s="18">
        <f t="shared" si="5"/>
        <v>38910.340000000004</v>
      </c>
      <c r="M5" s="18">
        <f>M1</f>
        <v>46322.9</v>
      </c>
      <c r="N5" s="18">
        <v>0</v>
      </c>
      <c r="O5" s="18"/>
      <c r="P5" s="18">
        <f>IF(OR($R$1="NI",$R$1="ET"),$S$1,0)</f>
        <v>0</v>
      </c>
      <c r="Q5" s="18">
        <f t="shared" si="6"/>
        <v>0</v>
      </c>
      <c r="R5" s="18">
        <f t="shared" si="7"/>
        <v>0</v>
      </c>
      <c r="S5" s="18">
        <f t="shared" si="8"/>
        <v>927369.5</v>
      </c>
      <c r="U5" s="17">
        <f>ROUND(I5-J5,9)</f>
        <v>-2.597261E-3</v>
      </c>
    </row>
    <row r="6" spans="1:21" x14ac:dyDescent="0.25">
      <c r="A6" s="44">
        <f t="shared" si="9"/>
        <v>3</v>
      </c>
      <c r="B6" s="45">
        <v>42850</v>
      </c>
      <c r="C6" s="44" t="s">
        <v>5</v>
      </c>
      <c r="D6" s="44" t="s">
        <v>5</v>
      </c>
      <c r="E6" s="44" t="s">
        <v>5</v>
      </c>
      <c r="F6" s="46">
        <f t="shared" si="0"/>
        <v>927369.5</v>
      </c>
      <c r="G6" s="47">
        <v>0.11</v>
      </c>
      <c r="H6" s="23">
        <f t="shared" si="2"/>
        <v>31</v>
      </c>
      <c r="I6" s="18">
        <f t="shared" ref="I6:I27" si="10">(F6*G5*H6/365)+U5</f>
        <v>7876.2863068485894</v>
      </c>
      <c r="J6" s="18">
        <f t="shared" si="3"/>
        <v>7876.29</v>
      </c>
      <c r="K6" s="18">
        <f t="shared" si="4"/>
        <v>7876.29</v>
      </c>
      <c r="L6" s="18">
        <f t="shared" si="5"/>
        <v>38446.61</v>
      </c>
      <c r="M6" s="18">
        <f t="shared" ref="M6:M26" si="11">M5</f>
        <v>46322.9</v>
      </c>
      <c r="N6" s="18">
        <v>0</v>
      </c>
      <c r="O6" s="18"/>
      <c r="P6" s="18">
        <f>IF(OR($R$1="NI",$R$1="ET"),$S$1,0)</f>
        <v>0</v>
      </c>
      <c r="Q6" s="18">
        <f t="shared" si="6"/>
        <v>0</v>
      </c>
      <c r="R6" s="18">
        <f t="shared" si="7"/>
        <v>0</v>
      </c>
      <c r="S6" s="18">
        <f t="shared" si="8"/>
        <v>888922.89</v>
      </c>
      <c r="U6" s="17">
        <f t="shared" ref="U6:U27" si="12">ROUND(I6-J6,9)</f>
        <v>-3.693151E-3</v>
      </c>
    </row>
    <row r="7" spans="1:21" x14ac:dyDescent="0.25">
      <c r="A7" s="44">
        <f t="shared" si="9"/>
        <v>4</v>
      </c>
      <c r="B7" s="45">
        <v>42880</v>
      </c>
      <c r="C7" s="44" t="s">
        <v>5</v>
      </c>
      <c r="D7" s="44" t="s">
        <v>5</v>
      </c>
      <c r="E7" s="44" t="s">
        <v>5</v>
      </c>
      <c r="F7" s="46">
        <f t="shared" si="0"/>
        <v>888922.89</v>
      </c>
      <c r="G7" s="47">
        <f t="shared" si="1"/>
        <v>0.11</v>
      </c>
      <c r="H7" s="23">
        <f t="shared" si="2"/>
        <v>30</v>
      </c>
      <c r="I7" s="18">
        <f t="shared" si="10"/>
        <v>8036.833394520233</v>
      </c>
      <c r="J7" s="18">
        <f t="shared" si="3"/>
        <v>8036.83</v>
      </c>
      <c r="K7" s="18">
        <f t="shared" si="4"/>
        <v>8036.83</v>
      </c>
      <c r="L7" s="18">
        <f t="shared" si="5"/>
        <v>38992.556358213034</v>
      </c>
      <c r="M7" s="18">
        <v>47029.386358213036</v>
      </c>
      <c r="N7" s="18">
        <v>0</v>
      </c>
      <c r="O7" s="18"/>
      <c r="P7" s="18">
        <f>IF(OR($R$1="NI",$R$1="ET"),$S$1,0)</f>
        <v>0</v>
      </c>
      <c r="Q7" s="18">
        <f t="shared" si="6"/>
        <v>0</v>
      </c>
      <c r="R7" s="18">
        <f t="shared" si="7"/>
        <v>0</v>
      </c>
      <c r="S7" s="18">
        <f t="shared" si="8"/>
        <v>849930.33364178694</v>
      </c>
      <c r="U7" s="17">
        <f t="shared" si="12"/>
        <v>3.3945199999999998E-3</v>
      </c>
    </row>
    <row r="8" spans="1:21" x14ac:dyDescent="0.25">
      <c r="A8" s="44">
        <f t="shared" si="9"/>
        <v>5</v>
      </c>
      <c r="B8" s="45">
        <v>42911</v>
      </c>
      <c r="C8" s="44" t="s">
        <v>5</v>
      </c>
      <c r="D8" s="44" t="s">
        <v>5</v>
      </c>
      <c r="E8" s="44" t="s">
        <v>5</v>
      </c>
      <c r="F8" s="46">
        <f t="shared" si="0"/>
        <v>849930.33364178694</v>
      </c>
      <c r="G8" s="47">
        <f t="shared" si="1"/>
        <v>0.11</v>
      </c>
      <c r="H8" s="23">
        <f t="shared" si="2"/>
        <v>31</v>
      </c>
      <c r="I8" s="18">
        <f t="shared" si="10"/>
        <v>7940.4484293651885</v>
      </c>
      <c r="J8" s="18">
        <f t="shared" si="3"/>
        <v>7940.45</v>
      </c>
      <c r="K8" s="18">
        <f t="shared" si="4"/>
        <v>7940.45</v>
      </c>
      <c r="L8" s="18">
        <f t="shared" si="5"/>
        <v>39088.936358213039</v>
      </c>
      <c r="M8" s="18">
        <f>M7</f>
        <v>47029.386358213036</v>
      </c>
      <c r="N8" s="18">
        <v>0</v>
      </c>
      <c r="O8" s="18"/>
      <c r="P8" s="18">
        <f>IF(OR($R$1="NI",$R$1="ET"),$S$1,0)</f>
        <v>0</v>
      </c>
      <c r="Q8" s="18">
        <f t="shared" si="6"/>
        <v>0</v>
      </c>
      <c r="R8" s="18">
        <f t="shared" si="7"/>
        <v>0</v>
      </c>
      <c r="S8" s="18">
        <f t="shared" si="8"/>
        <v>810841.39728357387</v>
      </c>
      <c r="U8" s="17">
        <f t="shared" si="12"/>
        <v>-1.5706349999999999E-3</v>
      </c>
    </row>
    <row r="9" spans="1:21" x14ac:dyDescent="0.25">
      <c r="A9" s="19">
        <f t="shared" si="9"/>
        <v>6</v>
      </c>
      <c r="B9" s="20">
        <v>42941</v>
      </c>
      <c r="C9" s="19" t="s">
        <v>5</v>
      </c>
      <c r="D9" s="19" t="s">
        <v>5</v>
      </c>
      <c r="E9" s="19" t="s">
        <v>5</v>
      </c>
      <c r="F9" s="21">
        <f t="shared" si="0"/>
        <v>810841.39728357387</v>
      </c>
      <c r="G9" s="22">
        <f>G5</f>
        <v>0.1</v>
      </c>
      <c r="H9" s="23">
        <f t="shared" si="2"/>
        <v>30</v>
      </c>
      <c r="I9" s="18">
        <f t="shared" si="10"/>
        <v>7330.8932541206004</v>
      </c>
      <c r="J9" s="18">
        <f t="shared" si="3"/>
        <v>7330.89</v>
      </c>
      <c r="K9" s="18">
        <f t="shared" si="4"/>
        <v>7330.89</v>
      </c>
      <c r="L9" s="18">
        <f t="shared" si="5"/>
        <v>39698.496358213037</v>
      </c>
      <c r="M9" s="18">
        <f t="shared" si="11"/>
        <v>47029.386358213036</v>
      </c>
      <c r="N9" s="18">
        <v>0</v>
      </c>
      <c r="O9" s="18"/>
      <c r="P9" s="18">
        <f t="shared" ref="P9:P27" si="13">IF($R$1="ET",$S$1,0)</f>
        <v>0</v>
      </c>
      <c r="Q9" s="18">
        <f t="shared" si="6"/>
        <v>0</v>
      </c>
      <c r="R9" s="18">
        <f t="shared" si="7"/>
        <v>0</v>
      </c>
      <c r="S9" s="18">
        <f t="shared" si="8"/>
        <v>771142.90092536085</v>
      </c>
      <c r="U9" s="17">
        <f t="shared" si="12"/>
        <v>3.254121E-3</v>
      </c>
    </row>
    <row r="10" spans="1:21" x14ac:dyDescent="0.25">
      <c r="A10" s="19">
        <f t="shared" si="9"/>
        <v>7</v>
      </c>
      <c r="B10" s="20">
        <v>42972</v>
      </c>
      <c r="C10" s="19" t="s">
        <v>5</v>
      </c>
      <c r="D10" s="19" t="s">
        <v>5</v>
      </c>
      <c r="E10" s="19" t="s">
        <v>5</v>
      </c>
      <c r="F10" s="21">
        <f t="shared" si="0"/>
        <v>771142.90092536085</v>
      </c>
      <c r="G10" s="22">
        <f t="shared" si="1"/>
        <v>0.1</v>
      </c>
      <c r="H10" s="23">
        <f t="shared" si="2"/>
        <v>31</v>
      </c>
      <c r="I10" s="18">
        <f t="shared" si="10"/>
        <v>6549.4361112952975</v>
      </c>
      <c r="J10" s="18">
        <f t="shared" si="3"/>
        <v>6549.44</v>
      </c>
      <c r="K10" s="18">
        <f t="shared" si="4"/>
        <v>6549.44</v>
      </c>
      <c r="L10" s="18">
        <f t="shared" si="5"/>
        <v>39773.46</v>
      </c>
      <c r="M10" s="18">
        <f>M6</f>
        <v>46322.9</v>
      </c>
      <c r="N10" s="18">
        <v>0</v>
      </c>
      <c r="O10" s="18"/>
      <c r="P10" s="18">
        <f t="shared" si="13"/>
        <v>0</v>
      </c>
      <c r="Q10" s="18">
        <f t="shared" si="6"/>
        <v>0</v>
      </c>
      <c r="R10" s="18">
        <f t="shared" si="7"/>
        <v>0</v>
      </c>
      <c r="S10" s="18">
        <f t="shared" si="8"/>
        <v>731369.44092536089</v>
      </c>
      <c r="U10" s="17">
        <f t="shared" si="12"/>
        <v>-3.8887050000000001E-3</v>
      </c>
    </row>
    <row r="11" spans="1:21" x14ac:dyDescent="0.25">
      <c r="A11" s="19">
        <f t="shared" si="9"/>
        <v>8</v>
      </c>
      <c r="B11" s="20">
        <v>43003</v>
      </c>
      <c r="C11" s="19" t="s">
        <v>5</v>
      </c>
      <c r="D11" s="19" t="s">
        <v>5</v>
      </c>
      <c r="E11" s="19" t="s">
        <v>5</v>
      </c>
      <c r="F11" s="21">
        <f t="shared" si="0"/>
        <v>731369.44092536089</v>
      </c>
      <c r="G11" s="22">
        <f t="shared" si="1"/>
        <v>0.1</v>
      </c>
      <c r="H11" s="23">
        <f t="shared" si="2"/>
        <v>31</v>
      </c>
      <c r="I11" s="18">
        <f t="shared" si="10"/>
        <v>6211.6269794282034</v>
      </c>
      <c r="J11" s="18">
        <f t="shared" si="3"/>
        <v>6211.63</v>
      </c>
      <c r="K11" s="18">
        <f t="shared" si="4"/>
        <v>6211.63</v>
      </c>
      <c r="L11" s="18">
        <f t="shared" si="5"/>
        <v>40111.270000000004</v>
      </c>
      <c r="M11" s="18">
        <f t="shared" si="11"/>
        <v>46322.9</v>
      </c>
      <c r="N11" s="18">
        <v>0</v>
      </c>
      <c r="O11" s="18"/>
      <c r="P11" s="18">
        <f t="shared" si="13"/>
        <v>0</v>
      </c>
      <c r="Q11" s="18">
        <f t="shared" si="6"/>
        <v>0</v>
      </c>
      <c r="R11" s="18">
        <f t="shared" si="7"/>
        <v>0</v>
      </c>
      <c r="S11" s="18">
        <f t="shared" si="8"/>
        <v>691258.17092536087</v>
      </c>
      <c r="U11" s="17">
        <f t="shared" si="12"/>
        <v>-3.020572E-3</v>
      </c>
    </row>
    <row r="12" spans="1:21" x14ac:dyDescent="0.25">
      <c r="A12" s="40">
        <f t="shared" si="9"/>
        <v>9</v>
      </c>
      <c r="B12" s="41">
        <v>43033</v>
      </c>
      <c r="C12" s="40" t="s">
        <v>5</v>
      </c>
      <c r="D12" s="40" t="s">
        <v>5</v>
      </c>
      <c r="E12" s="40" t="s">
        <v>5</v>
      </c>
      <c r="F12" s="42">
        <f t="shared" si="0"/>
        <v>691258.17092536087</v>
      </c>
      <c r="G12" s="43">
        <v>0.12</v>
      </c>
      <c r="H12" s="23">
        <f t="shared" si="2"/>
        <v>30</v>
      </c>
      <c r="I12" s="18">
        <f t="shared" si="10"/>
        <v>5681.570987033705</v>
      </c>
      <c r="J12" s="18">
        <f t="shared" si="3"/>
        <v>5681.57</v>
      </c>
      <c r="K12" s="18">
        <f t="shared" si="4"/>
        <v>5681.57</v>
      </c>
      <c r="L12" s="18">
        <f t="shared" si="5"/>
        <v>40641.33</v>
      </c>
      <c r="M12" s="18">
        <f t="shared" si="11"/>
        <v>46322.9</v>
      </c>
      <c r="N12" s="18">
        <v>0</v>
      </c>
      <c r="O12" s="18"/>
      <c r="P12" s="18">
        <f t="shared" si="13"/>
        <v>0</v>
      </c>
      <c r="Q12" s="18">
        <f t="shared" si="6"/>
        <v>0</v>
      </c>
      <c r="R12" s="18">
        <f t="shared" si="7"/>
        <v>0</v>
      </c>
      <c r="S12" s="18">
        <f t="shared" si="8"/>
        <v>650616.84092536091</v>
      </c>
      <c r="U12" s="17">
        <f t="shared" si="12"/>
        <v>9.8703399999999991E-4</v>
      </c>
    </row>
    <row r="13" spans="1:21" x14ac:dyDescent="0.25">
      <c r="A13" s="40">
        <f t="shared" si="9"/>
        <v>10</v>
      </c>
      <c r="B13" s="41">
        <v>43064</v>
      </c>
      <c r="C13" s="40" t="s">
        <v>5</v>
      </c>
      <c r="D13" s="40" t="s">
        <v>5</v>
      </c>
      <c r="E13" s="40" t="s">
        <v>5</v>
      </c>
      <c r="F13" s="42">
        <f t="shared" si="0"/>
        <v>650616.84092536091</v>
      </c>
      <c r="G13" s="43">
        <f t="shared" si="1"/>
        <v>0.12</v>
      </c>
      <c r="H13" s="23">
        <f t="shared" si="2"/>
        <v>31</v>
      </c>
      <c r="I13" s="18">
        <f t="shared" si="10"/>
        <v>6630.945228793842</v>
      </c>
      <c r="J13" s="18">
        <f t="shared" si="3"/>
        <v>6630.95</v>
      </c>
      <c r="K13" s="18">
        <f t="shared" si="4"/>
        <v>6630.95</v>
      </c>
      <c r="L13" s="18">
        <f t="shared" si="5"/>
        <v>39691.950000000004</v>
      </c>
      <c r="M13" s="18">
        <f t="shared" si="11"/>
        <v>46322.9</v>
      </c>
      <c r="N13" s="18">
        <v>0</v>
      </c>
      <c r="O13" s="18"/>
      <c r="P13" s="18">
        <f t="shared" si="13"/>
        <v>0</v>
      </c>
      <c r="Q13" s="18">
        <f t="shared" si="6"/>
        <v>0</v>
      </c>
      <c r="R13" s="18">
        <f t="shared" si="7"/>
        <v>0</v>
      </c>
      <c r="S13" s="18">
        <f t="shared" si="8"/>
        <v>610924.89092536096</v>
      </c>
      <c r="U13" s="17">
        <f t="shared" si="12"/>
        <v>-4.7712060000000001E-3</v>
      </c>
    </row>
    <row r="14" spans="1:21" x14ac:dyDescent="0.25">
      <c r="A14" s="40">
        <f t="shared" si="9"/>
        <v>11</v>
      </c>
      <c r="B14" s="41">
        <v>43094</v>
      </c>
      <c r="C14" s="40" t="s">
        <v>5</v>
      </c>
      <c r="D14" s="40" t="s">
        <v>5</v>
      </c>
      <c r="E14" s="40" t="s">
        <v>5</v>
      </c>
      <c r="F14" s="42">
        <f t="shared" si="0"/>
        <v>610924.89092536096</v>
      </c>
      <c r="G14" s="43">
        <f t="shared" si="1"/>
        <v>0.12</v>
      </c>
      <c r="H14" s="23">
        <f t="shared" si="2"/>
        <v>30</v>
      </c>
      <c r="I14" s="18">
        <f t="shared" si="10"/>
        <v>6025.5557968249559</v>
      </c>
      <c r="J14" s="18">
        <f t="shared" si="3"/>
        <v>6025.56</v>
      </c>
      <c r="K14" s="18">
        <f t="shared" si="4"/>
        <v>6025.56</v>
      </c>
      <c r="L14" s="18">
        <f t="shared" si="5"/>
        <v>40297.340000000004</v>
      </c>
      <c r="M14" s="18">
        <f t="shared" si="11"/>
        <v>46322.9</v>
      </c>
      <c r="N14" s="18">
        <v>0</v>
      </c>
      <c r="O14" s="18"/>
      <c r="P14" s="18">
        <f t="shared" si="13"/>
        <v>0</v>
      </c>
      <c r="Q14" s="18">
        <f t="shared" si="6"/>
        <v>0</v>
      </c>
      <c r="R14" s="18">
        <f t="shared" si="7"/>
        <v>0</v>
      </c>
      <c r="S14" s="18">
        <f t="shared" si="8"/>
        <v>570627.55092536099</v>
      </c>
      <c r="U14" s="17">
        <f t="shared" si="12"/>
        <v>-4.203175E-3</v>
      </c>
    </row>
    <row r="15" spans="1:21" x14ac:dyDescent="0.25">
      <c r="A15" s="19">
        <f t="shared" si="9"/>
        <v>12</v>
      </c>
      <c r="B15" s="20">
        <v>43125</v>
      </c>
      <c r="C15" s="19" t="s">
        <v>5</v>
      </c>
      <c r="D15" s="19" t="s">
        <v>5</v>
      </c>
      <c r="E15" s="19" t="s">
        <v>5</v>
      </c>
      <c r="F15" s="21">
        <f t="shared" si="0"/>
        <v>570627.55092536099</v>
      </c>
      <c r="G15" s="22">
        <f>G11</f>
        <v>0.1</v>
      </c>
      <c r="H15" s="23">
        <f t="shared" si="2"/>
        <v>31</v>
      </c>
      <c r="I15" s="18">
        <f t="shared" si="10"/>
        <v>5815.7067268040219</v>
      </c>
      <c r="J15" s="18">
        <f t="shared" si="3"/>
        <v>5815.71</v>
      </c>
      <c r="K15" s="18">
        <f t="shared" si="4"/>
        <v>5815.71</v>
      </c>
      <c r="L15" s="18">
        <f t="shared" si="5"/>
        <v>40507.19</v>
      </c>
      <c r="M15" s="18">
        <f t="shared" si="11"/>
        <v>46322.9</v>
      </c>
      <c r="N15" s="18">
        <v>0</v>
      </c>
      <c r="O15" s="18"/>
      <c r="P15" s="18">
        <f t="shared" si="13"/>
        <v>0</v>
      </c>
      <c r="Q15" s="18">
        <f t="shared" si="6"/>
        <v>0</v>
      </c>
      <c r="R15" s="18">
        <f t="shared" si="7"/>
        <v>0</v>
      </c>
      <c r="S15" s="18">
        <f t="shared" si="8"/>
        <v>530120.36092536105</v>
      </c>
      <c r="U15" s="17">
        <f t="shared" si="12"/>
        <v>-3.2731959999999999E-3</v>
      </c>
    </row>
    <row r="16" spans="1:21" x14ac:dyDescent="0.25">
      <c r="A16" s="19">
        <f t="shared" si="9"/>
        <v>13</v>
      </c>
      <c r="B16" s="20">
        <v>43156</v>
      </c>
      <c r="C16" s="19" t="s">
        <v>5</v>
      </c>
      <c r="D16" s="19" t="s">
        <v>5</v>
      </c>
      <c r="E16" s="19" t="s">
        <v>5</v>
      </c>
      <c r="F16" s="21">
        <f t="shared" si="0"/>
        <v>530120.36092536105</v>
      </c>
      <c r="G16" s="22">
        <f t="shared" si="1"/>
        <v>0.1</v>
      </c>
      <c r="H16" s="35">
        <f t="shared" si="2"/>
        <v>31</v>
      </c>
      <c r="I16" s="36">
        <f t="shared" si="10"/>
        <v>4502.3888332933684</v>
      </c>
      <c r="J16" s="36">
        <f t="shared" si="3"/>
        <v>4502.3900000000003</v>
      </c>
      <c r="K16" s="36">
        <f t="shared" si="4"/>
        <v>4502.3900000000003</v>
      </c>
      <c r="L16" s="36">
        <f t="shared" si="5"/>
        <v>42093.49</v>
      </c>
      <c r="M16" s="36">
        <v>46595.88</v>
      </c>
      <c r="N16" s="36">
        <v>0</v>
      </c>
      <c r="O16" s="36"/>
      <c r="P16" s="36">
        <f t="shared" si="13"/>
        <v>0</v>
      </c>
      <c r="Q16" s="36">
        <f t="shared" si="6"/>
        <v>0</v>
      </c>
      <c r="R16" s="36">
        <f t="shared" si="7"/>
        <v>0</v>
      </c>
      <c r="S16" s="36">
        <f t="shared" si="8"/>
        <v>488026.87092536106</v>
      </c>
      <c r="U16" s="17">
        <f t="shared" si="12"/>
        <v>-1.1667069999999999E-3</v>
      </c>
    </row>
    <row r="17" spans="1:21" x14ac:dyDescent="0.25">
      <c r="A17" s="19">
        <f t="shared" si="9"/>
        <v>14</v>
      </c>
      <c r="B17" s="20">
        <v>43184</v>
      </c>
      <c r="C17" s="19" t="s">
        <v>5</v>
      </c>
      <c r="D17" s="19" t="s">
        <v>5</v>
      </c>
      <c r="E17" s="19" t="s">
        <v>5</v>
      </c>
      <c r="F17" s="21">
        <f t="shared" si="0"/>
        <v>488026.87092536106</v>
      </c>
      <c r="G17" s="22">
        <f t="shared" si="1"/>
        <v>0.1</v>
      </c>
      <c r="H17" s="35">
        <f t="shared" si="2"/>
        <v>28</v>
      </c>
      <c r="I17" s="36">
        <f t="shared" si="10"/>
        <v>3743.7666102546741</v>
      </c>
      <c r="J17" s="36">
        <f t="shared" si="3"/>
        <v>3743.77</v>
      </c>
      <c r="K17" s="36">
        <f t="shared" si="4"/>
        <v>3743.77</v>
      </c>
      <c r="L17" s="36">
        <f t="shared" si="5"/>
        <v>42852.11</v>
      </c>
      <c r="M17" s="36">
        <f t="shared" si="11"/>
        <v>46595.88</v>
      </c>
      <c r="N17" s="36">
        <v>0</v>
      </c>
      <c r="O17" s="36"/>
      <c r="P17" s="36">
        <f t="shared" si="13"/>
        <v>0</v>
      </c>
      <c r="Q17" s="36">
        <f t="shared" si="6"/>
        <v>0</v>
      </c>
      <c r="R17" s="36">
        <f t="shared" si="7"/>
        <v>0</v>
      </c>
      <c r="S17" s="36">
        <f t="shared" si="8"/>
        <v>445174.76092536107</v>
      </c>
      <c r="U17" s="17">
        <f t="shared" si="12"/>
        <v>-3.389745E-3</v>
      </c>
    </row>
    <row r="18" spans="1:21" x14ac:dyDescent="0.25">
      <c r="A18" s="19">
        <f t="shared" si="9"/>
        <v>15</v>
      </c>
      <c r="B18" s="20">
        <v>43215</v>
      </c>
      <c r="C18" s="19" t="s">
        <v>5</v>
      </c>
      <c r="D18" s="19" t="s">
        <v>5</v>
      </c>
      <c r="E18" s="19" t="s">
        <v>5</v>
      </c>
      <c r="F18" s="21">
        <f t="shared" si="0"/>
        <v>445174.76092536107</v>
      </c>
      <c r="G18" s="22">
        <f t="shared" si="1"/>
        <v>0.1</v>
      </c>
      <c r="H18" s="35">
        <f t="shared" si="2"/>
        <v>31</v>
      </c>
      <c r="I18" s="36">
        <f t="shared" si="10"/>
        <v>3780.9329359224512</v>
      </c>
      <c r="J18" s="36">
        <f t="shared" si="3"/>
        <v>3780.93</v>
      </c>
      <c r="K18" s="36">
        <f t="shared" si="4"/>
        <v>3780.93</v>
      </c>
      <c r="L18" s="36">
        <f t="shared" si="5"/>
        <v>42814.95</v>
      </c>
      <c r="M18" s="36">
        <f t="shared" si="11"/>
        <v>46595.88</v>
      </c>
      <c r="N18" s="36">
        <v>0</v>
      </c>
      <c r="O18" s="36"/>
      <c r="P18" s="36">
        <f t="shared" si="13"/>
        <v>0</v>
      </c>
      <c r="Q18" s="36">
        <f t="shared" si="6"/>
        <v>0</v>
      </c>
      <c r="R18" s="36">
        <f t="shared" si="7"/>
        <v>0</v>
      </c>
      <c r="S18" s="36">
        <f t="shared" si="8"/>
        <v>402359.81092536106</v>
      </c>
      <c r="U18" s="17">
        <f t="shared" si="12"/>
        <v>2.9359220000000001E-3</v>
      </c>
    </row>
    <row r="19" spans="1:21" x14ac:dyDescent="0.25">
      <c r="A19" s="19">
        <f t="shared" si="9"/>
        <v>16</v>
      </c>
      <c r="B19" s="20">
        <v>43245</v>
      </c>
      <c r="C19" s="19" t="s">
        <v>5</v>
      </c>
      <c r="D19" s="19" t="s">
        <v>5</v>
      </c>
      <c r="E19" s="19" t="s">
        <v>5</v>
      </c>
      <c r="F19" s="21">
        <f t="shared" si="0"/>
        <v>402359.81092536106</v>
      </c>
      <c r="G19" s="22">
        <f t="shared" si="1"/>
        <v>0.1</v>
      </c>
      <c r="H19" s="35">
        <f t="shared" si="2"/>
        <v>30</v>
      </c>
      <c r="I19" s="36">
        <f t="shared" si="10"/>
        <v>3307.0698750345564</v>
      </c>
      <c r="J19" s="36">
        <f t="shared" si="3"/>
        <v>3307.07</v>
      </c>
      <c r="K19" s="36">
        <f t="shared" si="4"/>
        <v>3307.07</v>
      </c>
      <c r="L19" s="36">
        <f t="shared" si="5"/>
        <v>43288.81</v>
      </c>
      <c r="M19" s="36">
        <f t="shared" si="11"/>
        <v>46595.88</v>
      </c>
      <c r="N19" s="36">
        <v>0</v>
      </c>
      <c r="O19" s="36"/>
      <c r="P19" s="36">
        <f t="shared" si="13"/>
        <v>0</v>
      </c>
      <c r="Q19" s="36">
        <f t="shared" si="6"/>
        <v>0</v>
      </c>
      <c r="R19" s="36">
        <f t="shared" si="7"/>
        <v>0</v>
      </c>
      <c r="S19" s="36">
        <f t="shared" si="8"/>
        <v>359071.00092536106</v>
      </c>
      <c r="U19" s="17">
        <f t="shared" si="12"/>
        <v>-1.2496499999999999E-4</v>
      </c>
    </row>
    <row r="20" spans="1:21" x14ac:dyDescent="0.25">
      <c r="A20" s="19">
        <f t="shared" si="9"/>
        <v>17</v>
      </c>
      <c r="B20" s="20">
        <v>43276</v>
      </c>
      <c r="C20" s="19" t="s">
        <v>5</v>
      </c>
      <c r="D20" s="19" t="s">
        <v>5</v>
      </c>
      <c r="E20" s="19" t="s">
        <v>5</v>
      </c>
      <c r="F20" s="21">
        <f t="shared" si="0"/>
        <v>359071.00092536106</v>
      </c>
      <c r="G20" s="22">
        <f t="shared" si="1"/>
        <v>0.1</v>
      </c>
      <c r="H20" s="35">
        <f t="shared" si="2"/>
        <v>31</v>
      </c>
      <c r="I20" s="36">
        <f t="shared" si="10"/>
        <v>3049.6439924832725</v>
      </c>
      <c r="J20" s="36">
        <f t="shared" si="3"/>
        <v>3049.64</v>
      </c>
      <c r="K20" s="36">
        <f t="shared" si="4"/>
        <v>3049.64</v>
      </c>
      <c r="L20" s="36">
        <f t="shared" si="5"/>
        <v>43546.239999999998</v>
      </c>
      <c r="M20" s="36">
        <f t="shared" si="11"/>
        <v>46595.88</v>
      </c>
      <c r="N20" s="36">
        <v>0</v>
      </c>
      <c r="O20" s="36"/>
      <c r="P20" s="36">
        <f t="shared" si="13"/>
        <v>0</v>
      </c>
      <c r="Q20" s="36">
        <f t="shared" si="6"/>
        <v>0</v>
      </c>
      <c r="R20" s="36">
        <f t="shared" si="7"/>
        <v>0</v>
      </c>
      <c r="S20" s="36">
        <f t="shared" si="8"/>
        <v>315524.76092536107</v>
      </c>
      <c r="U20" s="17">
        <f t="shared" si="12"/>
        <v>3.9924829999999998E-3</v>
      </c>
    </row>
    <row r="21" spans="1:21" x14ac:dyDescent="0.25">
      <c r="A21" s="19">
        <f t="shared" si="9"/>
        <v>18</v>
      </c>
      <c r="B21" s="20">
        <v>43306</v>
      </c>
      <c r="C21" s="19" t="s">
        <v>5</v>
      </c>
      <c r="D21" s="19" t="s">
        <v>5</v>
      </c>
      <c r="E21" s="19" t="s">
        <v>5</v>
      </c>
      <c r="F21" s="21">
        <f t="shared" si="0"/>
        <v>315524.76092536107</v>
      </c>
      <c r="G21" s="22">
        <f t="shared" si="1"/>
        <v>0.1</v>
      </c>
      <c r="H21" s="35">
        <f t="shared" si="2"/>
        <v>30</v>
      </c>
      <c r="I21" s="36">
        <f t="shared" si="10"/>
        <v>2593.358191869529</v>
      </c>
      <c r="J21" s="36">
        <f t="shared" si="3"/>
        <v>2593.36</v>
      </c>
      <c r="K21" s="36">
        <f t="shared" si="4"/>
        <v>2593.36</v>
      </c>
      <c r="L21" s="36">
        <f t="shared" si="5"/>
        <v>44002.52</v>
      </c>
      <c r="M21" s="36">
        <f t="shared" si="11"/>
        <v>46595.88</v>
      </c>
      <c r="N21" s="36">
        <v>0</v>
      </c>
      <c r="O21" s="36"/>
      <c r="P21" s="36">
        <f t="shared" si="13"/>
        <v>0</v>
      </c>
      <c r="Q21" s="36">
        <f t="shared" si="6"/>
        <v>0</v>
      </c>
      <c r="R21" s="36">
        <f t="shared" si="7"/>
        <v>0</v>
      </c>
      <c r="S21" s="36">
        <f t="shared" si="8"/>
        <v>271522.24092536105</v>
      </c>
      <c r="U21" s="17">
        <f t="shared" si="12"/>
        <v>-1.80813E-3</v>
      </c>
    </row>
    <row r="22" spans="1:21" x14ac:dyDescent="0.25">
      <c r="A22" s="19">
        <f t="shared" si="9"/>
        <v>19</v>
      </c>
      <c r="B22" s="20">
        <v>43337</v>
      </c>
      <c r="C22" s="19" t="s">
        <v>5</v>
      </c>
      <c r="D22" s="19" t="s">
        <v>5</v>
      </c>
      <c r="E22" s="19" t="s">
        <v>5</v>
      </c>
      <c r="F22" s="21">
        <f t="shared" si="0"/>
        <v>271522.24092536105</v>
      </c>
      <c r="G22" s="22">
        <f t="shared" si="1"/>
        <v>0.1</v>
      </c>
      <c r="H22" s="35">
        <f t="shared" si="2"/>
        <v>31</v>
      </c>
      <c r="I22" s="36">
        <f t="shared" si="10"/>
        <v>2306.0774983593678</v>
      </c>
      <c r="J22" s="36">
        <f t="shared" si="3"/>
        <v>2306.08</v>
      </c>
      <c r="K22" s="36">
        <f t="shared" si="4"/>
        <v>2306.08</v>
      </c>
      <c r="L22" s="36">
        <f t="shared" si="5"/>
        <v>44289.799999999996</v>
      </c>
      <c r="M22" s="36">
        <f t="shared" si="11"/>
        <v>46595.88</v>
      </c>
      <c r="N22" s="36">
        <v>0</v>
      </c>
      <c r="O22" s="36"/>
      <c r="P22" s="36">
        <f t="shared" si="13"/>
        <v>0</v>
      </c>
      <c r="Q22" s="36">
        <f t="shared" si="6"/>
        <v>0</v>
      </c>
      <c r="R22" s="36">
        <f t="shared" si="7"/>
        <v>0</v>
      </c>
      <c r="S22" s="36">
        <f t="shared" si="8"/>
        <v>227232.44092536106</v>
      </c>
      <c r="U22" s="17">
        <f t="shared" si="12"/>
        <v>-2.5016410000000002E-3</v>
      </c>
    </row>
    <row r="23" spans="1:21" x14ac:dyDescent="0.25">
      <c r="A23" s="19">
        <f t="shared" si="9"/>
        <v>20</v>
      </c>
      <c r="B23" s="20">
        <v>43368</v>
      </c>
      <c r="C23" s="19" t="s">
        <v>5</v>
      </c>
      <c r="D23" s="19" t="s">
        <v>5</v>
      </c>
      <c r="E23" s="19" t="s">
        <v>5</v>
      </c>
      <c r="F23" s="21">
        <f t="shared" si="0"/>
        <v>227232.44092536106</v>
      </c>
      <c r="G23" s="22">
        <f t="shared" si="1"/>
        <v>0.1</v>
      </c>
      <c r="H23" s="35">
        <f t="shared" si="2"/>
        <v>31</v>
      </c>
      <c r="I23" s="36">
        <f t="shared" si="10"/>
        <v>1929.9168596428885</v>
      </c>
      <c r="J23" s="36">
        <f t="shared" si="3"/>
        <v>1929.92</v>
      </c>
      <c r="K23" s="36">
        <f t="shared" si="4"/>
        <v>1929.92</v>
      </c>
      <c r="L23" s="36">
        <f t="shared" si="5"/>
        <v>44665.96</v>
      </c>
      <c r="M23" s="36">
        <f t="shared" si="11"/>
        <v>46595.88</v>
      </c>
      <c r="N23" s="36">
        <v>0</v>
      </c>
      <c r="O23" s="36"/>
      <c r="P23" s="36">
        <f t="shared" si="13"/>
        <v>0</v>
      </c>
      <c r="Q23" s="36">
        <f t="shared" si="6"/>
        <v>0</v>
      </c>
      <c r="R23" s="36">
        <f t="shared" si="7"/>
        <v>0</v>
      </c>
      <c r="S23" s="36">
        <f t="shared" si="8"/>
        <v>182566.48092536107</v>
      </c>
      <c r="U23" s="17">
        <f t="shared" si="12"/>
        <v>-3.1403569999999999E-3</v>
      </c>
    </row>
    <row r="24" spans="1:21" x14ac:dyDescent="0.25">
      <c r="A24" s="19">
        <f t="shared" si="9"/>
        <v>21</v>
      </c>
      <c r="B24" s="20">
        <v>43398</v>
      </c>
      <c r="C24" s="19" t="s">
        <v>5</v>
      </c>
      <c r="D24" s="19" t="s">
        <v>5</v>
      </c>
      <c r="E24" s="19" t="s">
        <v>5</v>
      </c>
      <c r="F24" s="21">
        <f t="shared" si="0"/>
        <v>182566.48092536107</v>
      </c>
      <c r="G24" s="22">
        <f t="shared" si="1"/>
        <v>0.1</v>
      </c>
      <c r="H24" s="35">
        <f t="shared" si="2"/>
        <v>30</v>
      </c>
      <c r="I24" s="36">
        <f t="shared" si="10"/>
        <v>1500.5432782076118</v>
      </c>
      <c r="J24" s="36">
        <f t="shared" si="3"/>
        <v>1500.54</v>
      </c>
      <c r="K24" s="36">
        <f t="shared" si="4"/>
        <v>1500.54</v>
      </c>
      <c r="L24" s="36">
        <f t="shared" si="5"/>
        <v>45095.34</v>
      </c>
      <c r="M24" s="36">
        <f t="shared" si="11"/>
        <v>46595.88</v>
      </c>
      <c r="N24" s="36">
        <v>0</v>
      </c>
      <c r="O24" s="36"/>
      <c r="P24" s="36">
        <f t="shared" si="13"/>
        <v>0</v>
      </c>
      <c r="Q24" s="36">
        <f t="shared" si="6"/>
        <v>0</v>
      </c>
      <c r="R24" s="36">
        <f t="shared" si="7"/>
        <v>0</v>
      </c>
      <c r="S24" s="36">
        <f t="shared" si="8"/>
        <v>137471.14092536108</v>
      </c>
      <c r="U24" s="17">
        <f t="shared" si="12"/>
        <v>3.2782079999999999E-3</v>
      </c>
    </row>
    <row r="25" spans="1:21" x14ac:dyDescent="0.25">
      <c r="A25" s="19">
        <f t="shared" si="9"/>
        <v>22</v>
      </c>
      <c r="B25" s="20">
        <v>43429</v>
      </c>
      <c r="C25" s="19" t="s">
        <v>5</v>
      </c>
      <c r="D25" s="19" t="s">
        <v>5</v>
      </c>
      <c r="E25" s="19" t="s">
        <v>5</v>
      </c>
      <c r="F25" s="21">
        <f t="shared" si="0"/>
        <v>137471.14092536108</v>
      </c>
      <c r="G25" s="22">
        <f t="shared" si="1"/>
        <v>0.1</v>
      </c>
      <c r="H25" s="35">
        <f t="shared" si="2"/>
        <v>31</v>
      </c>
      <c r="I25" s="36">
        <f t="shared" si="10"/>
        <v>1167.5663929165462</v>
      </c>
      <c r="J25" s="36">
        <f t="shared" si="3"/>
        <v>1167.57</v>
      </c>
      <c r="K25" s="36">
        <f t="shared" si="4"/>
        <v>1167.57</v>
      </c>
      <c r="L25" s="36">
        <f t="shared" si="5"/>
        <v>45428.31</v>
      </c>
      <c r="M25" s="36">
        <f t="shared" si="11"/>
        <v>46595.88</v>
      </c>
      <c r="N25" s="36">
        <v>0</v>
      </c>
      <c r="O25" s="36"/>
      <c r="P25" s="36">
        <f t="shared" si="13"/>
        <v>0</v>
      </c>
      <c r="Q25" s="36">
        <f t="shared" si="6"/>
        <v>0</v>
      </c>
      <c r="R25" s="36">
        <f t="shared" si="7"/>
        <v>0</v>
      </c>
      <c r="S25" s="36">
        <f t="shared" si="8"/>
        <v>92042.830925361079</v>
      </c>
      <c r="U25" s="17">
        <f t="shared" si="12"/>
        <v>-3.6070830000000001E-3</v>
      </c>
    </row>
    <row r="26" spans="1:21" x14ac:dyDescent="0.25">
      <c r="A26" s="19">
        <f t="shared" si="9"/>
        <v>23</v>
      </c>
      <c r="B26" s="20">
        <v>43459</v>
      </c>
      <c r="C26" s="19" t="s">
        <v>5</v>
      </c>
      <c r="D26" s="19" t="s">
        <v>5</v>
      </c>
      <c r="E26" s="19" t="s">
        <v>5</v>
      </c>
      <c r="F26" s="21">
        <f t="shared" si="0"/>
        <v>92042.830925361079</v>
      </c>
      <c r="G26" s="22">
        <f t="shared" si="1"/>
        <v>0.1</v>
      </c>
      <c r="H26" s="35">
        <f t="shared" si="2"/>
        <v>30</v>
      </c>
      <c r="I26" s="36">
        <f t="shared" si="10"/>
        <v>756.51281148161161</v>
      </c>
      <c r="J26" s="36">
        <f t="shared" si="3"/>
        <v>756.51</v>
      </c>
      <c r="K26" s="36">
        <f t="shared" si="4"/>
        <v>756.51</v>
      </c>
      <c r="L26" s="36">
        <f t="shared" si="5"/>
        <v>45839.369999999995</v>
      </c>
      <c r="M26" s="36">
        <f t="shared" si="11"/>
        <v>46595.88</v>
      </c>
      <c r="N26" s="36">
        <v>0</v>
      </c>
      <c r="O26" s="36"/>
      <c r="P26" s="36">
        <f t="shared" si="13"/>
        <v>0</v>
      </c>
      <c r="Q26" s="36">
        <f t="shared" si="6"/>
        <v>0</v>
      </c>
      <c r="R26" s="36">
        <f t="shared" si="7"/>
        <v>0</v>
      </c>
      <c r="S26" s="36">
        <f t="shared" si="8"/>
        <v>46203.460925361083</v>
      </c>
      <c r="U26" s="17">
        <f t="shared" si="12"/>
        <v>2.8114820000000001E-3</v>
      </c>
    </row>
    <row r="27" spans="1:21" x14ac:dyDescent="0.25">
      <c r="A27" s="19">
        <f t="shared" si="9"/>
        <v>24</v>
      </c>
      <c r="B27" s="20">
        <v>43490</v>
      </c>
      <c r="C27" s="19" t="s">
        <v>5</v>
      </c>
      <c r="D27" s="19" t="s">
        <v>5</v>
      </c>
      <c r="E27" s="19" t="s">
        <v>5</v>
      </c>
      <c r="F27" s="21">
        <f t="shared" si="0"/>
        <v>46203.460925361083</v>
      </c>
      <c r="G27" s="22">
        <f t="shared" si="1"/>
        <v>0.1</v>
      </c>
      <c r="H27" s="35">
        <f t="shared" si="2"/>
        <v>31</v>
      </c>
      <c r="I27" s="36">
        <f t="shared" si="10"/>
        <v>392.41576728643662</v>
      </c>
      <c r="J27" s="36">
        <f t="shared" si="3"/>
        <v>392.42</v>
      </c>
      <c r="K27" s="36">
        <f>J27+Q26-R26</f>
        <v>392.42</v>
      </c>
      <c r="L27" s="36">
        <f>S26</f>
        <v>46203.460925361083</v>
      </c>
      <c r="M27" s="36">
        <f>L27+K27</f>
        <v>46595.880925361082</v>
      </c>
      <c r="N27" s="36">
        <v>0</v>
      </c>
      <c r="O27" s="36"/>
      <c r="P27" s="36">
        <f t="shared" si="13"/>
        <v>0</v>
      </c>
      <c r="Q27" s="36">
        <f t="shared" si="6"/>
        <v>0</v>
      </c>
      <c r="R27" s="36">
        <f t="shared" si="7"/>
        <v>0</v>
      </c>
      <c r="S27" s="36">
        <f t="shared" si="8"/>
        <v>0</v>
      </c>
      <c r="U27" s="17">
        <f t="shared" si="12"/>
        <v>-4.2327140000000003E-3</v>
      </c>
    </row>
    <row r="28" spans="1:21" x14ac:dyDescent="0.25">
      <c r="A28" s="14"/>
      <c r="B28" s="14"/>
      <c r="C28" s="14"/>
      <c r="D28" s="14"/>
      <c r="E28" s="14"/>
      <c r="F28" s="14"/>
      <c r="G28" s="14"/>
      <c r="H28" s="14"/>
      <c r="I28" s="15">
        <f>SUM(I3:I27)</f>
        <v>117144.79339055371</v>
      </c>
      <c r="J28" s="15">
        <f>SUM(J3:J27)</f>
        <v>117144.81999999999</v>
      </c>
      <c r="K28" s="15">
        <f>SUM(K3:K27)</f>
        <v>117144.81999999999</v>
      </c>
      <c r="L28" s="15">
        <f>SUM(L3:L27)</f>
        <v>1000000</v>
      </c>
      <c r="M28" s="15">
        <f>SUM(M3:M27)</f>
        <v>1117144.8200000003</v>
      </c>
      <c r="N28" s="14"/>
      <c r="O28" s="14"/>
      <c r="P28" s="15">
        <f>SUM(P3:P27)</f>
        <v>0</v>
      </c>
      <c r="Q28" s="14"/>
      <c r="R28" s="14"/>
      <c r="S28" s="14"/>
    </row>
    <row r="31" spans="1:21" x14ac:dyDescent="0.25">
      <c r="M31" s="5"/>
    </row>
  </sheetData>
  <dataValidations count="2">
    <dataValidation type="list" allowBlank="1" showInputMessage="1" showErrorMessage="1" sqref="R1">
      <formula1>"DD, PS, FI, ET, NI"</formula1>
    </dataValidation>
    <dataValidation type="list" allowBlank="1" showInputMessage="1" showErrorMessage="1" sqref="G1">
      <formula1>"PD,AD"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Schd_Original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Schd_Pri_Original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Schd_Original_WithGrace</vt:lpstr>
      <vt:lpstr>29</vt:lpstr>
      <vt:lpstr>30</vt:lpstr>
      <vt:lpstr>31</vt:lpstr>
      <vt:lpstr>32</vt:lpstr>
      <vt:lpstr>33</vt:lpstr>
      <vt:lpstr>34</vt:lpstr>
      <vt:lpstr>35</vt:lpstr>
    </vt:vector>
  </TitlesOfParts>
  <Company>Pennant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Varma</dc:creator>
  <cp:lastModifiedBy>Pradeep Varma</cp:lastModifiedBy>
  <dcterms:created xsi:type="dcterms:W3CDTF">2010-12-13T08:50:41Z</dcterms:created>
  <dcterms:modified xsi:type="dcterms:W3CDTF">2017-05-08T10:57:02Z</dcterms:modified>
</cp:coreProperties>
</file>