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ys\Desktop\tvreddy\"/>
    </mc:Choice>
  </mc:AlternateContent>
  <bookViews>
    <workbookView xWindow="-510" yWindow="480" windowWidth="12120" windowHeight="9120"/>
  </bookViews>
  <sheets>
    <sheet name="Deviation" sheetId="38" r:id="rId1"/>
  </sheets>
  <definedNames>
    <definedName name="_xlnm.Print_Area" localSheetId="0">Deviation!$A$1:$AC$297</definedName>
    <definedName name="_xlnm.Print_Titles" localSheetId="0">Deviation!$4:$7</definedName>
  </definedNames>
  <calcPr calcId="152511"/>
</workbook>
</file>

<file path=xl/calcChain.xml><?xml version="1.0" encoding="utf-8"?>
<calcChain xmlns="http://schemas.openxmlformats.org/spreadsheetml/2006/main">
  <c r="J19" i="38" l="1"/>
  <c r="S19" i="38"/>
  <c r="T19" i="38" s="1"/>
  <c r="U19" i="38"/>
  <c r="V19" i="38" s="1"/>
  <c r="W19" i="38"/>
  <c r="X19" i="38" s="1"/>
  <c r="J18" i="38"/>
  <c r="S18" i="38"/>
  <c r="T18" i="38" s="1"/>
  <c r="U18" i="38"/>
  <c r="V18" i="38"/>
  <c r="W18" i="38"/>
  <c r="X18" i="38" s="1"/>
  <c r="J14" i="38"/>
  <c r="H23" i="38"/>
  <c r="H18" i="38"/>
  <c r="H20" i="38"/>
  <c r="J41" i="38"/>
  <c r="J163" i="38"/>
  <c r="J50" i="38"/>
  <c r="J49" i="38"/>
  <c r="J16" i="38"/>
  <c r="I258" i="38"/>
  <c r="I259" i="38"/>
  <c r="AB247" i="38"/>
  <c r="AB248" i="38" s="1"/>
  <c r="AB249" i="38" s="1"/>
  <c r="AB250" i="38" s="1"/>
  <c r="AB254" i="38" s="1"/>
  <c r="Z247" i="38"/>
  <c r="Z248" i="38" s="1"/>
  <c r="W247" i="38"/>
  <c r="X247" i="38" s="1"/>
  <c r="X248" i="38" s="1"/>
  <c r="U247" i="38"/>
  <c r="V247" i="38" s="1"/>
  <c r="V248" i="38" s="1"/>
  <c r="V249" i="38" s="1"/>
  <c r="V250" i="38" s="1"/>
  <c r="V254" i="38" s="1"/>
  <c r="S247" i="38"/>
  <c r="T247" i="38" s="1"/>
  <c r="T248" i="38" s="1"/>
  <c r="T249" i="38" s="1"/>
  <c r="T250" i="38" s="1"/>
  <c r="T254" i="38" s="1"/>
  <c r="K247" i="38"/>
  <c r="M247" i="38" s="1"/>
  <c r="J247" i="38"/>
  <c r="J248" i="38"/>
  <c r="H247" i="38"/>
  <c r="H248" i="38" s="1"/>
  <c r="H249" i="38" s="1"/>
  <c r="H250" i="38" s="1"/>
  <c r="H254" i="38" s="1"/>
  <c r="AB238" i="38"/>
  <c r="Z238" i="38"/>
  <c r="W238" i="38"/>
  <c r="X238" i="38" s="1"/>
  <c r="U238" i="38"/>
  <c r="V238" i="38" s="1"/>
  <c r="S238" i="38"/>
  <c r="T238" i="38" s="1"/>
  <c r="K238" i="38"/>
  <c r="M238" i="38"/>
  <c r="N238" i="38" s="1"/>
  <c r="J238" i="38"/>
  <c r="H238" i="38"/>
  <c r="AB237" i="38"/>
  <c r="Z237" i="38"/>
  <c r="W237" i="38"/>
  <c r="X237" i="38" s="1"/>
  <c r="U237" i="38"/>
  <c r="V237" i="38"/>
  <c r="S237" i="38"/>
  <c r="T237" i="38" s="1"/>
  <c r="K237" i="38"/>
  <c r="M237" i="38"/>
  <c r="J237" i="38"/>
  <c r="H237" i="38"/>
  <c r="AB236" i="38"/>
  <c r="Z236" i="38"/>
  <c r="W236" i="38"/>
  <c r="X236" i="38" s="1"/>
  <c r="U236" i="38"/>
  <c r="V236" i="38" s="1"/>
  <c r="S236" i="38"/>
  <c r="T236" i="38" s="1"/>
  <c r="K236" i="38"/>
  <c r="M236" i="38"/>
  <c r="N236" i="38" s="1"/>
  <c r="J236" i="38"/>
  <c r="H236" i="38"/>
  <c r="AB235" i="38"/>
  <c r="Z235" i="38"/>
  <c r="W235" i="38"/>
  <c r="X235" i="38" s="1"/>
  <c r="U235" i="38"/>
  <c r="V235" i="38" s="1"/>
  <c r="S235" i="38"/>
  <c r="T235" i="38" s="1"/>
  <c r="K235" i="38"/>
  <c r="M235" i="38" s="1"/>
  <c r="O235" i="38" s="1"/>
  <c r="Q235" i="38" s="1"/>
  <c r="R235" i="38" s="1"/>
  <c r="J235" i="38"/>
  <c r="H235" i="38"/>
  <c r="AB234" i="38"/>
  <c r="Z234" i="38"/>
  <c r="W234" i="38"/>
  <c r="X234" i="38"/>
  <c r="U234" i="38"/>
  <c r="V234" i="38" s="1"/>
  <c r="S234" i="38"/>
  <c r="T234" i="38" s="1"/>
  <c r="K234" i="38"/>
  <c r="M234" i="38" s="1"/>
  <c r="J234" i="38"/>
  <c r="H234" i="38"/>
  <c r="AB233" i="38"/>
  <c r="Z233" i="38"/>
  <c r="W233" i="38"/>
  <c r="X233" i="38" s="1"/>
  <c r="X239" i="38" s="1"/>
  <c r="U233" i="38"/>
  <c r="V233" i="38" s="1"/>
  <c r="S233" i="38"/>
  <c r="T233" i="38" s="1"/>
  <c r="K233" i="38"/>
  <c r="M233" i="38"/>
  <c r="O233" i="38" s="1"/>
  <c r="P233" i="38" s="1"/>
  <c r="J233" i="38"/>
  <c r="H233" i="38"/>
  <c r="AB224" i="38"/>
  <c r="AB225" i="38"/>
  <c r="AB226" i="38" s="1"/>
  <c r="Z224" i="38"/>
  <c r="Z225" i="38" s="1"/>
  <c r="Z226" i="38" s="1"/>
  <c r="W224" i="38"/>
  <c r="X224" i="38" s="1"/>
  <c r="X225" i="38" s="1"/>
  <c r="U224" i="38"/>
  <c r="V224" i="38" s="1"/>
  <c r="V225" i="38" s="1"/>
  <c r="S224" i="38"/>
  <c r="T224" i="38" s="1"/>
  <c r="T225" i="38" s="1"/>
  <c r="K224" i="38"/>
  <c r="M224" i="38" s="1"/>
  <c r="J224" i="38"/>
  <c r="J225" i="38" s="1"/>
  <c r="J226" i="38" s="1"/>
  <c r="H224" i="38"/>
  <c r="H225" i="38"/>
  <c r="H226" i="38" s="1"/>
  <c r="AB215" i="38"/>
  <c r="AB216" i="38" s="1"/>
  <c r="AB217" i="38" s="1"/>
  <c r="Z215" i="38"/>
  <c r="Z216" i="38" s="1"/>
  <c r="W215" i="38"/>
  <c r="X215" i="38" s="1"/>
  <c r="X216" i="38" s="1"/>
  <c r="U215" i="38"/>
  <c r="V215" i="38" s="1"/>
  <c r="V216" i="38" s="1"/>
  <c r="V217" i="38" s="1"/>
  <c r="S215" i="38"/>
  <c r="T215" i="38" s="1"/>
  <c r="T216" i="38" s="1"/>
  <c r="Q215" i="38"/>
  <c r="R215" i="38" s="1"/>
  <c r="R216" i="38" s="1"/>
  <c r="K215" i="38"/>
  <c r="L215" i="38" s="1"/>
  <c r="L216" i="38" s="1"/>
  <c r="L217" i="38" s="1"/>
  <c r="L218" i="38" s="1"/>
  <c r="L222" i="38" s="1"/>
  <c r="L265" i="38" s="1"/>
  <c r="J215" i="38"/>
  <c r="J216" i="38" s="1"/>
  <c r="J217" i="38" s="1"/>
  <c r="H215" i="38"/>
  <c r="H216" i="38"/>
  <c r="H217" i="38" s="1"/>
  <c r="AB203" i="38"/>
  <c r="Z203" i="38"/>
  <c r="W203" i="38"/>
  <c r="X203" i="38" s="1"/>
  <c r="U203" i="38"/>
  <c r="V203" i="38" s="1"/>
  <c r="S203" i="38"/>
  <c r="T203" i="38" s="1"/>
  <c r="Q203" i="38"/>
  <c r="R203" i="38" s="1"/>
  <c r="K203" i="38"/>
  <c r="M203" i="38" s="1"/>
  <c r="N203" i="38" s="1"/>
  <c r="J203" i="38"/>
  <c r="H203" i="38"/>
  <c r="AB202" i="38"/>
  <c r="Z202" i="38"/>
  <c r="W202" i="38"/>
  <c r="X202" i="38"/>
  <c r="U202" i="38"/>
  <c r="V202" i="38" s="1"/>
  <c r="S202" i="38"/>
  <c r="T202" i="38"/>
  <c r="Q202" i="38"/>
  <c r="R202" i="38" s="1"/>
  <c r="O202" i="38"/>
  <c r="P202" i="38" s="1"/>
  <c r="M202" i="38"/>
  <c r="N202" i="38" s="1"/>
  <c r="K202" i="38"/>
  <c r="L202" i="38"/>
  <c r="J202" i="38"/>
  <c r="H202" i="38"/>
  <c r="AB201" i="38"/>
  <c r="Z201" i="38"/>
  <c r="W201" i="38"/>
  <c r="X201" i="38" s="1"/>
  <c r="U201" i="38"/>
  <c r="V201" i="38"/>
  <c r="S201" i="38"/>
  <c r="T201" i="38" s="1"/>
  <c r="Q201" i="38"/>
  <c r="R201" i="38"/>
  <c r="O201" i="38"/>
  <c r="P201" i="38" s="1"/>
  <c r="M201" i="38"/>
  <c r="N201" i="38" s="1"/>
  <c r="K201" i="38"/>
  <c r="L201" i="38" s="1"/>
  <c r="J201" i="38"/>
  <c r="H201" i="38"/>
  <c r="AB206" i="38"/>
  <c r="Z206" i="38"/>
  <c r="W206" i="38"/>
  <c r="X206" i="38"/>
  <c r="U206" i="38"/>
  <c r="V206" i="38" s="1"/>
  <c r="S206" i="38"/>
  <c r="T206" i="38"/>
  <c r="K206" i="38"/>
  <c r="L206" i="38" s="1"/>
  <c r="M206" i="38"/>
  <c r="J206" i="38"/>
  <c r="H206" i="38"/>
  <c r="AB205" i="38"/>
  <c r="Z205" i="38"/>
  <c r="W205" i="38"/>
  <c r="X205" i="38" s="1"/>
  <c r="U205" i="38"/>
  <c r="V205" i="38" s="1"/>
  <c r="S205" i="38"/>
  <c r="T205" i="38" s="1"/>
  <c r="Q205" i="38"/>
  <c r="R205" i="38" s="1"/>
  <c r="O205" i="38"/>
  <c r="P205" i="38" s="1"/>
  <c r="M205" i="38"/>
  <c r="N205" i="38" s="1"/>
  <c r="K205" i="38"/>
  <c r="L205" i="38" s="1"/>
  <c r="J205" i="38"/>
  <c r="H205" i="38"/>
  <c r="AB204" i="38"/>
  <c r="Z204" i="38"/>
  <c r="W204" i="38"/>
  <c r="X204" i="38" s="1"/>
  <c r="U204" i="38"/>
  <c r="V204" i="38" s="1"/>
  <c r="S204" i="38"/>
  <c r="T204" i="38" s="1"/>
  <c r="Q204" i="38"/>
  <c r="R204" i="38" s="1"/>
  <c r="O204" i="38"/>
  <c r="P204" i="38" s="1"/>
  <c r="M204" i="38"/>
  <c r="N204" i="38" s="1"/>
  <c r="K204" i="38"/>
  <c r="L204" i="38" s="1"/>
  <c r="J204" i="38"/>
  <c r="H204" i="38"/>
  <c r="AB200" i="38"/>
  <c r="Z200" i="38"/>
  <c r="W200" i="38"/>
  <c r="X200" i="38" s="1"/>
  <c r="U200" i="38"/>
  <c r="V200" i="38" s="1"/>
  <c r="S200" i="38"/>
  <c r="T200" i="38" s="1"/>
  <c r="Q200" i="38"/>
  <c r="R200" i="38" s="1"/>
  <c r="O200" i="38"/>
  <c r="P200" i="38" s="1"/>
  <c r="M200" i="38"/>
  <c r="N200" i="38" s="1"/>
  <c r="K200" i="38"/>
  <c r="L200" i="38" s="1"/>
  <c r="J200" i="38"/>
  <c r="H200" i="38"/>
  <c r="AB199" i="38"/>
  <c r="Z199" i="38"/>
  <c r="W199" i="38"/>
  <c r="X199" i="38" s="1"/>
  <c r="U199" i="38"/>
  <c r="V199" i="38" s="1"/>
  <c r="S199" i="38"/>
  <c r="T199" i="38" s="1"/>
  <c r="K199" i="38"/>
  <c r="M199" i="38"/>
  <c r="J199" i="38"/>
  <c r="H199" i="38"/>
  <c r="AB198" i="38"/>
  <c r="Z198" i="38"/>
  <c r="Z207" i="38"/>
  <c r="Z208" i="38" s="1"/>
  <c r="W198" i="38"/>
  <c r="X198" i="38" s="1"/>
  <c r="U198" i="38"/>
  <c r="V198" i="38" s="1"/>
  <c r="S198" i="38"/>
  <c r="T198" i="38" s="1"/>
  <c r="Q198" i="38"/>
  <c r="R198" i="38" s="1"/>
  <c r="O198" i="38"/>
  <c r="P198" i="38" s="1"/>
  <c r="M198" i="38"/>
  <c r="N198" i="38" s="1"/>
  <c r="K198" i="38"/>
  <c r="L198" i="38" s="1"/>
  <c r="J198" i="38"/>
  <c r="J207" i="38" s="1"/>
  <c r="J208" i="38" s="1"/>
  <c r="H198" i="38"/>
  <c r="AB188" i="38"/>
  <c r="Z188" i="38"/>
  <c r="W188" i="38"/>
  <c r="X188" i="38" s="1"/>
  <c r="U188" i="38"/>
  <c r="V188" i="38" s="1"/>
  <c r="S188" i="38"/>
  <c r="T188" i="38" s="1"/>
  <c r="K188" i="38"/>
  <c r="L188" i="38" s="1"/>
  <c r="J188" i="38"/>
  <c r="H188" i="38"/>
  <c r="AB187" i="38"/>
  <c r="Z187" i="38"/>
  <c r="W187" i="38"/>
  <c r="X187" i="38" s="1"/>
  <c r="U187" i="38"/>
  <c r="V187" i="38" s="1"/>
  <c r="S187" i="38"/>
  <c r="T187" i="38" s="1"/>
  <c r="K187" i="38"/>
  <c r="J187" i="38"/>
  <c r="H187" i="38"/>
  <c r="AB186" i="38"/>
  <c r="Z186" i="38"/>
  <c r="W186" i="38"/>
  <c r="X186" i="38" s="1"/>
  <c r="U186" i="38"/>
  <c r="V186" i="38" s="1"/>
  <c r="S186" i="38"/>
  <c r="T186" i="38" s="1"/>
  <c r="K186" i="38"/>
  <c r="L186" i="38" s="1"/>
  <c r="J186" i="38"/>
  <c r="H186" i="38"/>
  <c r="AB185" i="38"/>
  <c r="Z185" i="38"/>
  <c r="W185" i="38"/>
  <c r="X185" i="38" s="1"/>
  <c r="U185" i="38"/>
  <c r="V185" i="38"/>
  <c r="S185" i="38"/>
  <c r="T185" i="38" s="1"/>
  <c r="K185" i="38"/>
  <c r="M185" i="38" s="1"/>
  <c r="J185" i="38"/>
  <c r="H185" i="38"/>
  <c r="AB189" i="38"/>
  <c r="Z189" i="38"/>
  <c r="W189" i="38"/>
  <c r="X189" i="38" s="1"/>
  <c r="U189" i="38"/>
  <c r="V189" i="38" s="1"/>
  <c r="S189" i="38"/>
  <c r="T189" i="38" s="1"/>
  <c r="K189" i="38"/>
  <c r="L189" i="38" s="1"/>
  <c r="J189" i="38"/>
  <c r="H189" i="38"/>
  <c r="AB184" i="38"/>
  <c r="AB190" i="38" s="1"/>
  <c r="AB191" i="38" s="1"/>
  <c r="Z184" i="38"/>
  <c r="W184" i="38"/>
  <c r="X184" i="38" s="1"/>
  <c r="U184" i="38"/>
  <c r="V184" i="38" s="1"/>
  <c r="S184" i="38"/>
  <c r="T184" i="38" s="1"/>
  <c r="K184" i="38"/>
  <c r="L184" i="38" s="1"/>
  <c r="J184" i="38"/>
  <c r="H184" i="38"/>
  <c r="H190" i="38" s="1"/>
  <c r="H191" i="38" s="1"/>
  <c r="AB175" i="38"/>
  <c r="Z175" i="38"/>
  <c r="Z176" i="38" s="1"/>
  <c r="Z177" i="38" s="1"/>
  <c r="W175" i="38"/>
  <c r="X175" i="38" s="1"/>
  <c r="U175" i="38"/>
  <c r="V175" i="38" s="1"/>
  <c r="S175" i="38"/>
  <c r="T175" i="38" s="1"/>
  <c r="Q175" i="38"/>
  <c r="R175" i="38" s="1"/>
  <c r="K175" i="38"/>
  <c r="L175" i="38" s="1"/>
  <c r="M175" i="38"/>
  <c r="J175" i="38"/>
  <c r="H175" i="38"/>
  <c r="AB174" i="38"/>
  <c r="Z174" i="38"/>
  <c r="W174" i="38"/>
  <c r="X174" i="38" s="1"/>
  <c r="U174" i="38"/>
  <c r="V174" i="38" s="1"/>
  <c r="V176" i="38" s="1"/>
  <c r="V177" i="38" s="1"/>
  <c r="V178" i="38" s="1"/>
  <c r="V182" i="38" s="1"/>
  <c r="V262" i="38" s="1"/>
  <c r="S174" i="38"/>
  <c r="T174" i="38" s="1"/>
  <c r="K174" i="38"/>
  <c r="L174" i="38" s="1"/>
  <c r="J174" i="38"/>
  <c r="J176" i="38" s="1"/>
  <c r="J177" i="38" s="1"/>
  <c r="J178" i="38" s="1"/>
  <c r="H174" i="38"/>
  <c r="AB163" i="38"/>
  <c r="Z163" i="38"/>
  <c r="W163" i="38"/>
  <c r="X163" i="38" s="1"/>
  <c r="U163" i="38"/>
  <c r="V163" i="38" s="1"/>
  <c r="S163" i="38"/>
  <c r="T163" i="38" s="1"/>
  <c r="K163" i="38"/>
  <c r="M163" i="38" s="1"/>
  <c r="H163" i="38"/>
  <c r="AB165" i="38"/>
  <c r="Z165" i="38"/>
  <c r="W165" i="38"/>
  <c r="X165" i="38" s="1"/>
  <c r="U165" i="38"/>
  <c r="V165" i="38" s="1"/>
  <c r="V166" i="38" s="1"/>
  <c r="V167" i="38" s="1"/>
  <c r="V168" i="38" s="1"/>
  <c r="V172" i="38" s="1"/>
  <c r="V261" i="38" s="1"/>
  <c r="S165" i="38"/>
  <c r="T165" i="38" s="1"/>
  <c r="K165" i="38"/>
  <c r="M165" i="38"/>
  <c r="J165" i="38"/>
  <c r="H165" i="38"/>
  <c r="AB164" i="38"/>
  <c r="Z164" i="38"/>
  <c r="W164" i="38"/>
  <c r="X164" i="38" s="1"/>
  <c r="U164" i="38"/>
  <c r="V164" i="38" s="1"/>
  <c r="S164" i="38"/>
  <c r="T164" i="38" s="1"/>
  <c r="Q164" i="38"/>
  <c r="R164" i="38" s="1"/>
  <c r="K164" i="38"/>
  <c r="L164" i="38" s="1"/>
  <c r="L166" i="38" s="1"/>
  <c r="L167" i="38" s="1"/>
  <c r="L168" i="38" s="1"/>
  <c r="L172" i="38" s="1"/>
  <c r="M164" i="38"/>
  <c r="J164" i="38"/>
  <c r="H164" i="38"/>
  <c r="AB162" i="38"/>
  <c r="Z162" i="38"/>
  <c r="W162" i="38"/>
  <c r="X162" i="38" s="1"/>
  <c r="U162" i="38"/>
  <c r="V162" i="38" s="1"/>
  <c r="S162" i="38"/>
  <c r="T162" i="38" s="1"/>
  <c r="T166" i="38" s="1"/>
  <c r="T167" i="38" s="1"/>
  <c r="T168" i="38" s="1"/>
  <c r="T172" i="38" s="1"/>
  <c r="T261" i="38" s="1"/>
  <c r="Q162" i="38"/>
  <c r="R162" i="38" s="1"/>
  <c r="K162" i="38"/>
  <c r="M162" i="38"/>
  <c r="J162" i="38"/>
  <c r="J166" i="38" s="1"/>
  <c r="J167" i="38" s="1"/>
  <c r="J168" i="38" s="1"/>
  <c r="H162" i="38"/>
  <c r="J134" i="38"/>
  <c r="J136" i="38"/>
  <c r="Y141" i="38"/>
  <c r="Z141" i="38" s="1"/>
  <c r="AB142" i="38"/>
  <c r="Z142" i="38"/>
  <c r="W142" i="38"/>
  <c r="X142" i="38" s="1"/>
  <c r="U142" i="38"/>
  <c r="V142" i="38" s="1"/>
  <c r="S142" i="38"/>
  <c r="T142" i="38" s="1"/>
  <c r="Q142" i="38"/>
  <c r="R142" i="38" s="1"/>
  <c r="K142" i="38"/>
  <c r="M142" i="38" s="1"/>
  <c r="O142" i="38" s="1"/>
  <c r="P142" i="38" s="1"/>
  <c r="W141" i="38"/>
  <c r="X141" i="38" s="1"/>
  <c r="U141" i="38"/>
  <c r="V141" i="38" s="1"/>
  <c r="S141" i="38"/>
  <c r="T141" i="38" s="1"/>
  <c r="Q141" i="38"/>
  <c r="R141" i="38" s="1"/>
  <c r="K141" i="38"/>
  <c r="M141" i="38"/>
  <c r="AB140" i="38"/>
  <c r="Z140" i="38"/>
  <c r="W140" i="38"/>
  <c r="X140" i="38" s="1"/>
  <c r="U140" i="38"/>
  <c r="V140" i="38" s="1"/>
  <c r="S140" i="38"/>
  <c r="T140" i="38" s="1"/>
  <c r="Q140" i="38"/>
  <c r="R140" i="38" s="1"/>
  <c r="K140" i="38"/>
  <c r="M140" i="38" s="1"/>
  <c r="N140" i="38" s="1"/>
  <c r="AB139" i="38"/>
  <c r="Z139" i="38"/>
  <c r="W139" i="38"/>
  <c r="X139" i="38" s="1"/>
  <c r="U139" i="38"/>
  <c r="V139" i="38" s="1"/>
  <c r="S139" i="38"/>
  <c r="T139" i="38" s="1"/>
  <c r="K139" i="38"/>
  <c r="AB138" i="38"/>
  <c r="Z138" i="38"/>
  <c r="W138" i="38"/>
  <c r="X138" i="38" s="1"/>
  <c r="U138" i="38"/>
  <c r="V138" i="38" s="1"/>
  <c r="S138" i="38"/>
  <c r="T138" i="38" s="1"/>
  <c r="Q138" i="38"/>
  <c r="R138" i="38" s="1"/>
  <c r="K138" i="38"/>
  <c r="L138" i="38" s="1"/>
  <c r="M138" i="38"/>
  <c r="N138" i="38" s="1"/>
  <c r="AB137" i="38"/>
  <c r="Z137" i="38"/>
  <c r="W137" i="38"/>
  <c r="X137" i="38"/>
  <c r="U137" i="38"/>
  <c r="V137" i="38" s="1"/>
  <c r="S137" i="38"/>
  <c r="T137" i="38" s="1"/>
  <c r="Q137" i="38"/>
  <c r="R137" i="38" s="1"/>
  <c r="K137" i="38"/>
  <c r="M137" i="38"/>
  <c r="AB136" i="38"/>
  <c r="Z136" i="38"/>
  <c r="W136" i="38"/>
  <c r="X136" i="38" s="1"/>
  <c r="U136" i="38"/>
  <c r="V136" i="38" s="1"/>
  <c r="S136" i="38"/>
  <c r="T136" i="38" s="1"/>
  <c r="Q136" i="38"/>
  <c r="R136" i="38" s="1"/>
  <c r="K136" i="38"/>
  <c r="L136" i="38" s="1"/>
  <c r="M136" i="38"/>
  <c r="AB135" i="38"/>
  <c r="Z135" i="38"/>
  <c r="W135" i="38"/>
  <c r="X135" i="38" s="1"/>
  <c r="U135" i="38"/>
  <c r="V135" i="38" s="1"/>
  <c r="S135" i="38"/>
  <c r="T135" i="38" s="1"/>
  <c r="K135" i="38"/>
  <c r="L135" i="38" s="1"/>
  <c r="AB134" i="38"/>
  <c r="Z134" i="38"/>
  <c r="W134" i="38"/>
  <c r="X134" i="38" s="1"/>
  <c r="U134" i="38"/>
  <c r="V134" i="38" s="1"/>
  <c r="S134" i="38"/>
  <c r="T134" i="38" s="1"/>
  <c r="Q134" i="38"/>
  <c r="R134" i="38" s="1"/>
  <c r="K134" i="38"/>
  <c r="M134" i="38"/>
  <c r="N134" i="38" s="1"/>
  <c r="AB133" i="38"/>
  <c r="Z133" i="38"/>
  <c r="W133" i="38"/>
  <c r="X133" i="38" s="1"/>
  <c r="U133" i="38"/>
  <c r="V133" i="38" s="1"/>
  <c r="S133" i="38"/>
  <c r="T133" i="38" s="1"/>
  <c r="Q133" i="38"/>
  <c r="R133" i="38" s="1"/>
  <c r="K133" i="38"/>
  <c r="M133" i="38"/>
  <c r="N133" i="38" s="1"/>
  <c r="AB132" i="38"/>
  <c r="Z132" i="38"/>
  <c r="W132" i="38"/>
  <c r="X132" i="38" s="1"/>
  <c r="U132" i="38"/>
  <c r="V132" i="38" s="1"/>
  <c r="S132" i="38"/>
  <c r="T132" i="38" s="1"/>
  <c r="Q132" i="38"/>
  <c r="R132" i="38" s="1"/>
  <c r="K132" i="38"/>
  <c r="L132" i="38" s="1"/>
  <c r="AB131" i="38"/>
  <c r="Z131" i="38"/>
  <c r="W131" i="38"/>
  <c r="X131" i="38" s="1"/>
  <c r="U131" i="38"/>
  <c r="V131" i="38" s="1"/>
  <c r="S131" i="38"/>
  <c r="T131" i="38" s="1"/>
  <c r="M131" i="38"/>
  <c r="N131" i="38" s="1"/>
  <c r="K131" i="38"/>
  <c r="L131" i="38" s="1"/>
  <c r="AB130" i="38"/>
  <c r="Z130" i="38"/>
  <c r="W130" i="38"/>
  <c r="X130" i="38" s="1"/>
  <c r="U130" i="38"/>
  <c r="V130" i="38" s="1"/>
  <c r="S130" i="38"/>
  <c r="T130" i="38" s="1"/>
  <c r="K130" i="38"/>
  <c r="L130" i="38" s="1"/>
  <c r="AB129" i="38"/>
  <c r="Z129" i="38"/>
  <c r="W129" i="38"/>
  <c r="X129" i="38" s="1"/>
  <c r="U129" i="38"/>
  <c r="V129" i="38" s="1"/>
  <c r="S129" i="38"/>
  <c r="T129" i="38" s="1"/>
  <c r="M129" i="38"/>
  <c r="N129" i="38" s="1"/>
  <c r="K129" i="38"/>
  <c r="L129" i="38" s="1"/>
  <c r="AB128" i="38"/>
  <c r="Z128" i="38"/>
  <c r="W128" i="38"/>
  <c r="X128" i="38" s="1"/>
  <c r="U128" i="38"/>
  <c r="V128" i="38" s="1"/>
  <c r="S128" i="38"/>
  <c r="T128" i="38" s="1"/>
  <c r="Q128" i="38"/>
  <c r="R128" i="38" s="1"/>
  <c r="K128" i="38"/>
  <c r="L128" i="38" s="1"/>
  <c r="AB127" i="38"/>
  <c r="Z127" i="38"/>
  <c r="W127" i="38"/>
  <c r="X127" i="38" s="1"/>
  <c r="U127" i="38"/>
  <c r="V127" i="38" s="1"/>
  <c r="S127" i="38"/>
  <c r="T127" i="38" s="1"/>
  <c r="M127" i="38"/>
  <c r="N127" i="38" s="1"/>
  <c r="K127" i="38"/>
  <c r="L127" i="38" s="1"/>
  <c r="AB126" i="38"/>
  <c r="Z126" i="38"/>
  <c r="W126" i="38"/>
  <c r="X126" i="38" s="1"/>
  <c r="U126" i="38"/>
  <c r="V126" i="38" s="1"/>
  <c r="S126" i="38"/>
  <c r="T126" i="38" s="1"/>
  <c r="Q126" i="38"/>
  <c r="R126" i="38" s="1"/>
  <c r="K126" i="38"/>
  <c r="L126" i="38" s="1"/>
  <c r="AB125" i="38"/>
  <c r="Z125" i="38"/>
  <c r="W125" i="38"/>
  <c r="X125" i="38" s="1"/>
  <c r="U125" i="38"/>
  <c r="V125" i="38" s="1"/>
  <c r="S125" i="38"/>
  <c r="T125" i="38" s="1"/>
  <c r="Q125" i="38"/>
  <c r="R125" i="38" s="1"/>
  <c r="M125" i="38"/>
  <c r="N125" i="38" s="1"/>
  <c r="K125" i="38"/>
  <c r="L125" i="38" s="1"/>
  <c r="AB124" i="38"/>
  <c r="Z124" i="38"/>
  <c r="W124" i="38"/>
  <c r="X124" i="38" s="1"/>
  <c r="U124" i="38"/>
  <c r="V124" i="38" s="1"/>
  <c r="S124" i="38"/>
  <c r="T124" i="38" s="1"/>
  <c r="K124" i="38"/>
  <c r="L124" i="38" s="1"/>
  <c r="AB123" i="38"/>
  <c r="Z123" i="38"/>
  <c r="W123" i="38"/>
  <c r="X123" i="38" s="1"/>
  <c r="U123" i="38"/>
  <c r="V123" i="38" s="1"/>
  <c r="S123" i="38"/>
  <c r="T123" i="38" s="1"/>
  <c r="M123" i="38"/>
  <c r="N123" i="38" s="1"/>
  <c r="K123" i="38"/>
  <c r="L123" i="38" s="1"/>
  <c r="AB122" i="38"/>
  <c r="Z122" i="38"/>
  <c r="W122" i="38"/>
  <c r="X122" i="38" s="1"/>
  <c r="U122" i="38"/>
  <c r="V122" i="38" s="1"/>
  <c r="S122" i="38"/>
  <c r="T122" i="38" s="1"/>
  <c r="Q122" i="38"/>
  <c r="R122" i="38" s="1"/>
  <c r="K122" i="38"/>
  <c r="L122" i="38" s="1"/>
  <c r="AB121" i="38"/>
  <c r="Z121" i="38"/>
  <c r="W121" i="38"/>
  <c r="X121" i="38" s="1"/>
  <c r="U121" i="38"/>
  <c r="V121" i="38" s="1"/>
  <c r="S121" i="38"/>
  <c r="T121" i="38" s="1"/>
  <c r="Q121" i="38"/>
  <c r="R121" i="38" s="1"/>
  <c r="M121" i="38"/>
  <c r="N121" i="38" s="1"/>
  <c r="K121" i="38"/>
  <c r="L121" i="38" s="1"/>
  <c r="AB120" i="38"/>
  <c r="Z120" i="38"/>
  <c r="W120" i="38"/>
  <c r="X120" i="38" s="1"/>
  <c r="U120" i="38"/>
  <c r="V120" i="38" s="1"/>
  <c r="S120" i="38"/>
  <c r="T120" i="38" s="1"/>
  <c r="K120" i="38"/>
  <c r="L120" i="38" s="1"/>
  <c r="AB119" i="38"/>
  <c r="Z119" i="38"/>
  <c r="W119" i="38"/>
  <c r="X119" i="38" s="1"/>
  <c r="U119" i="38"/>
  <c r="V119" i="38" s="1"/>
  <c r="S119" i="38"/>
  <c r="T119" i="38" s="1"/>
  <c r="M119" i="38"/>
  <c r="N119" i="38" s="1"/>
  <c r="K119" i="38"/>
  <c r="L119" i="38" s="1"/>
  <c r="AB118" i="38"/>
  <c r="Z118" i="38"/>
  <c r="W118" i="38"/>
  <c r="X118" i="38" s="1"/>
  <c r="U118" i="38"/>
  <c r="V118" i="38" s="1"/>
  <c r="S118" i="38"/>
  <c r="T118" i="38" s="1"/>
  <c r="Q118" i="38"/>
  <c r="R118" i="38" s="1"/>
  <c r="K118" i="38"/>
  <c r="L118" i="38" s="1"/>
  <c r="AB117" i="38"/>
  <c r="Z117" i="38"/>
  <c r="W117" i="38"/>
  <c r="X117" i="38" s="1"/>
  <c r="U117" i="38"/>
  <c r="V117" i="38" s="1"/>
  <c r="S117" i="38"/>
  <c r="T117" i="38" s="1"/>
  <c r="Q117" i="38"/>
  <c r="R117" i="38" s="1"/>
  <c r="M117" i="38"/>
  <c r="N117" i="38" s="1"/>
  <c r="K117" i="38"/>
  <c r="L117" i="38" s="1"/>
  <c r="AB116" i="38"/>
  <c r="Z116" i="38"/>
  <c r="W116" i="38"/>
  <c r="X116" i="38" s="1"/>
  <c r="U116" i="38"/>
  <c r="V116" i="38" s="1"/>
  <c r="S116" i="38"/>
  <c r="T116" i="38" s="1"/>
  <c r="K116" i="38"/>
  <c r="L116" i="38" s="1"/>
  <c r="AB115" i="38"/>
  <c r="Z115" i="38"/>
  <c r="W115" i="38"/>
  <c r="X115" i="38" s="1"/>
  <c r="U115" i="38"/>
  <c r="V115" i="38" s="1"/>
  <c r="S115" i="38"/>
  <c r="T115" i="38" s="1"/>
  <c r="M115" i="38"/>
  <c r="N115" i="38" s="1"/>
  <c r="K115" i="38"/>
  <c r="L115" i="38" s="1"/>
  <c r="AB114" i="38"/>
  <c r="Z114" i="38"/>
  <c r="W114" i="38"/>
  <c r="X114" i="38" s="1"/>
  <c r="U114" i="38"/>
  <c r="V114" i="38" s="1"/>
  <c r="S114" i="38"/>
  <c r="T114" i="38" s="1"/>
  <c r="Q114" i="38"/>
  <c r="R114" i="38" s="1"/>
  <c r="K114" i="38"/>
  <c r="L114" i="38" s="1"/>
  <c r="AB113" i="38"/>
  <c r="Z113" i="38"/>
  <c r="W113" i="38"/>
  <c r="X113" i="38" s="1"/>
  <c r="U113" i="38"/>
  <c r="V113" i="38" s="1"/>
  <c r="S113" i="38"/>
  <c r="T113" i="38" s="1"/>
  <c r="M113" i="38"/>
  <c r="N113" i="38" s="1"/>
  <c r="K113" i="38"/>
  <c r="L113" i="38" s="1"/>
  <c r="AB112" i="38"/>
  <c r="Z112" i="38"/>
  <c r="W112" i="38"/>
  <c r="X112" i="38" s="1"/>
  <c r="U112" i="38"/>
  <c r="V112" i="38" s="1"/>
  <c r="S112" i="38"/>
  <c r="T112" i="38" s="1"/>
  <c r="Q112" i="38"/>
  <c r="R112" i="38" s="1"/>
  <c r="K112" i="38"/>
  <c r="L112" i="38" s="1"/>
  <c r="AB111" i="38"/>
  <c r="Z111" i="38"/>
  <c r="W111" i="38"/>
  <c r="X111" i="38" s="1"/>
  <c r="U111" i="38"/>
  <c r="V111" i="38" s="1"/>
  <c r="S111" i="38"/>
  <c r="T111" i="38" s="1"/>
  <c r="Q111" i="38"/>
  <c r="R111" i="38" s="1"/>
  <c r="M111" i="38"/>
  <c r="N111" i="38" s="1"/>
  <c r="K111" i="38"/>
  <c r="L111" i="38" s="1"/>
  <c r="AB110" i="38"/>
  <c r="Z110" i="38"/>
  <c r="W110" i="38"/>
  <c r="X110" i="38" s="1"/>
  <c r="U110" i="38"/>
  <c r="V110" i="38" s="1"/>
  <c r="S110" i="38"/>
  <c r="T110" i="38" s="1"/>
  <c r="Q110" i="38"/>
  <c r="R110" i="38" s="1"/>
  <c r="K110" i="38"/>
  <c r="L110" i="38" s="1"/>
  <c r="AB109" i="38"/>
  <c r="Z109" i="38"/>
  <c r="W109" i="38"/>
  <c r="X109" i="38" s="1"/>
  <c r="U109" i="38"/>
  <c r="V109" i="38" s="1"/>
  <c r="S109" i="38"/>
  <c r="T109" i="38" s="1"/>
  <c r="Q109" i="38"/>
  <c r="R109" i="38" s="1"/>
  <c r="M109" i="38"/>
  <c r="N109" i="38" s="1"/>
  <c r="K109" i="38"/>
  <c r="L109" i="38" s="1"/>
  <c r="AB108" i="38"/>
  <c r="W108" i="38"/>
  <c r="U108" i="38"/>
  <c r="V108" i="38" s="1"/>
  <c r="S108" i="38"/>
  <c r="T108" i="38" s="1"/>
  <c r="K108" i="38"/>
  <c r="L108" i="38" s="1"/>
  <c r="AB107" i="38"/>
  <c r="Z107" i="38"/>
  <c r="W107" i="38"/>
  <c r="X107" i="38" s="1"/>
  <c r="U107" i="38"/>
  <c r="V107" i="38" s="1"/>
  <c r="S107" i="38"/>
  <c r="T107" i="38" s="1"/>
  <c r="M107" i="38"/>
  <c r="N107" i="38" s="1"/>
  <c r="K107" i="38"/>
  <c r="L107" i="38" s="1"/>
  <c r="AB106" i="38"/>
  <c r="Z106" i="38"/>
  <c r="W106" i="38"/>
  <c r="X106" i="38" s="1"/>
  <c r="U106" i="38"/>
  <c r="V106" i="38" s="1"/>
  <c r="S106" i="38"/>
  <c r="T106" i="38" s="1"/>
  <c r="Q106" i="38"/>
  <c r="R106" i="38" s="1"/>
  <c r="K106" i="38"/>
  <c r="L106" i="38" s="1"/>
  <c r="M106" i="38"/>
  <c r="N106" i="38" s="1"/>
  <c r="AB105" i="38"/>
  <c r="Z105" i="38"/>
  <c r="W105" i="38"/>
  <c r="X105" i="38" s="1"/>
  <c r="U105" i="38"/>
  <c r="V105" i="38" s="1"/>
  <c r="S105" i="38"/>
  <c r="T105" i="38" s="1"/>
  <c r="Q105" i="38"/>
  <c r="R105" i="38" s="1"/>
  <c r="K105" i="38"/>
  <c r="L105" i="38" s="1"/>
  <c r="M105" i="38"/>
  <c r="AB104" i="38"/>
  <c r="Z104" i="38"/>
  <c r="W104" i="38"/>
  <c r="X104" i="38" s="1"/>
  <c r="U104" i="38"/>
  <c r="V104" i="38" s="1"/>
  <c r="S104" i="38"/>
  <c r="T104" i="38" s="1"/>
  <c r="K104" i="38"/>
  <c r="L104" i="38" s="1"/>
  <c r="AB103" i="38"/>
  <c r="Z103" i="38"/>
  <c r="W103" i="38"/>
  <c r="X103" i="38" s="1"/>
  <c r="U103" i="38"/>
  <c r="V103" i="38" s="1"/>
  <c r="S103" i="38"/>
  <c r="T103" i="38" s="1"/>
  <c r="K103" i="38"/>
  <c r="L103" i="38" s="1"/>
  <c r="AB102" i="38"/>
  <c r="Z102" i="38"/>
  <c r="W102" i="38"/>
  <c r="X102" i="38" s="1"/>
  <c r="U102" i="38"/>
  <c r="V102" i="38" s="1"/>
  <c r="S102" i="38"/>
  <c r="T102" i="38" s="1"/>
  <c r="K102" i="38"/>
  <c r="L102" i="38" s="1"/>
  <c r="AB101" i="38"/>
  <c r="Z101" i="38"/>
  <c r="W101" i="38"/>
  <c r="X101" i="38" s="1"/>
  <c r="U101" i="38"/>
  <c r="V101" i="38" s="1"/>
  <c r="S101" i="38"/>
  <c r="T101" i="38" s="1"/>
  <c r="Q101" i="38"/>
  <c r="R101" i="38" s="1"/>
  <c r="K101" i="38"/>
  <c r="M101" i="38"/>
  <c r="AB100" i="38"/>
  <c r="Z100" i="38"/>
  <c r="W100" i="38"/>
  <c r="X100" i="38" s="1"/>
  <c r="U100" i="38"/>
  <c r="V100" i="38" s="1"/>
  <c r="S100" i="38"/>
  <c r="T100" i="38" s="1"/>
  <c r="K100" i="38"/>
  <c r="L100" i="38" s="1"/>
  <c r="AB99" i="38"/>
  <c r="Z99" i="38"/>
  <c r="W99" i="38"/>
  <c r="X99" i="38" s="1"/>
  <c r="U99" i="38"/>
  <c r="V99" i="38" s="1"/>
  <c r="S99" i="38"/>
  <c r="T99" i="38" s="1"/>
  <c r="Q99" i="38"/>
  <c r="R99" i="38" s="1"/>
  <c r="K99" i="38"/>
  <c r="L99" i="38" s="1"/>
  <c r="M99" i="38"/>
  <c r="N99" i="38" s="1"/>
  <c r="AB98" i="38"/>
  <c r="Z98" i="38"/>
  <c r="W98" i="38"/>
  <c r="X98" i="38" s="1"/>
  <c r="U98" i="38"/>
  <c r="V98" i="38" s="1"/>
  <c r="S98" i="38"/>
  <c r="T98" i="38" s="1"/>
  <c r="K98" i="38"/>
  <c r="L98" i="38" s="1"/>
  <c r="AB97" i="38"/>
  <c r="Z97" i="38"/>
  <c r="W97" i="38"/>
  <c r="X97" i="38" s="1"/>
  <c r="U97" i="38"/>
  <c r="V97" i="38" s="1"/>
  <c r="S97" i="38"/>
  <c r="T97" i="38" s="1"/>
  <c r="Q97" i="38"/>
  <c r="R97" i="38" s="1"/>
  <c r="K97" i="38"/>
  <c r="M97" i="38"/>
  <c r="N97" i="38" s="1"/>
  <c r="AB96" i="38"/>
  <c r="Z96" i="38"/>
  <c r="W96" i="38"/>
  <c r="X96" i="38" s="1"/>
  <c r="U96" i="38"/>
  <c r="V96" i="38" s="1"/>
  <c r="S96" i="38"/>
  <c r="T96" i="38" s="1"/>
  <c r="K96" i="38"/>
  <c r="L96" i="38" s="1"/>
  <c r="AB95" i="38"/>
  <c r="Z95" i="38"/>
  <c r="W95" i="38"/>
  <c r="X95" i="38" s="1"/>
  <c r="U95" i="38"/>
  <c r="V95" i="38" s="1"/>
  <c r="S95" i="38"/>
  <c r="T95" i="38" s="1"/>
  <c r="K95" i="38"/>
  <c r="L95" i="38" s="1"/>
  <c r="AB94" i="38"/>
  <c r="Z94" i="38"/>
  <c r="W94" i="38"/>
  <c r="X94" i="38" s="1"/>
  <c r="U94" i="38"/>
  <c r="V94" i="38" s="1"/>
  <c r="S94" i="38"/>
  <c r="T94" i="38" s="1"/>
  <c r="Q94" i="38"/>
  <c r="R94" i="38" s="1"/>
  <c r="K94" i="38"/>
  <c r="M94" i="38"/>
  <c r="N94" i="38" s="1"/>
  <c r="AB93" i="38"/>
  <c r="Z93" i="38"/>
  <c r="W93" i="38"/>
  <c r="X93" i="38" s="1"/>
  <c r="U93" i="38"/>
  <c r="V93" i="38" s="1"/>
  <c r="S93" i="38"/>
  <c r="T93" i="38" s="1"/>
  <c r="Q93" i="38"/>
  <c r="R93" i="38" s="1"/>
  <c r="K93" i="38"/>
  <c r="M93" i="38"/>
  <c r="N93" i="38" s="1"/>
  <c r="AB92" i="38"/>
  <c r="Z92" i="38"/>
  <c r="W92" i="38"/>
  <c r="X92" i="38" s="1"/>
  <c r="U92" i="38"/>
  <c r="V92" i="38" s="1"/>
  <c r="S92" i="38"/>
  <c r="T92" i="38" s="1"/>
  <c r="Q92" i="38"/>
  <c r="R92" i="38" s="1"/>
  <c r="K92" i="38"/>
  <c r="M92" i="38"/>
  <c r="AB91" i="38"/>
  <c r="Z91" i="38"/>
  <c r="W91" i="38"/>
  <c r="X91" i="38" s="1"/>
  <c r="U91" i="38"/>
  <c r="V91" i="38" s="1"/>
  <c r="S91" i="38"/>
  <c r="T91" i="38" s="1"/>
  <c r="K91" i="38"/>
  <c r="L91" i="38" s="1"/>
  <c r="AB90" i="38"/>
  <c r="Z90" i="38"/>
  <c r="W90" i="38"/>
  <c r="X90" i="38" s="1"/>
  <c r="U90" i="38"/>
  <c r="V90" i="38" s="1"/>
  <c r="S90" i="38"/>
  <c r="T90" i="38" s="1"/>
  <c r="K90" i="38"/>
  <c r="AB89" i="38"/>
  <c r="Z89" i="38"/>
  <c r="W89" i="38"/>
  <c r="X89" i="38" s="1"/>
  <c r="U89" i="38"/>
  <c r="V89" i="38" s="1"/>
  <c r="S89" i="38"/>
  <c r="T89" i="38" s="1"/>
  <c r="Q89" i="38"/>
  <c r="R89" i="38" s="1"/>
  <c r="K89" i="38"/>
  <c r="L89" i="38" s="1"/>
  <c r="M89" i="38"/>
  <c r="AB88" i="38"/>
  <c r="Z88" i="38"/>
  <c r="W88" i="38"/>
  <c r="X88" i="38" s="1"/>
  <c r="U88" i="38"/>
  <c r="V88" i="38" s="1"/>
  <c r="S88" i="38"/>
  <c r="T88" i="38" s="1"/>
  <c r="K88" i="38"/>
  <c r="L88" i="38" s="1"/>
  <c r="AB87" i="38"/>
  <c r="Z87" i="38"/>
  <c r="W87" i="38"/>
  <c r="X87" i="38" s="1"/>
  <c r="U87" i="38"/>
  <c r="V87" i="38" s="1"/>
  <c r="S87" i="38"/>
  <c r="T87" i="38" s="1"/>
  <c r="K87" i="38"/>
  <c r="AB86" i="38"/>
  <c r="Z86" i="38"/>
  <c r="W86" i="38"/>
  <c r="X86" i="38" s="1"/>
  <c r="U86" i="38"/>
  <c r="V86" i="38" s="1"/>
  <c r="S86" i="38"/>
  <c r="T86" i="38" s="1"/>
  <c r="Q86" i="38"/>
  <c r="R86" i="38" s="1"/>
  <c r="K86" i="38"/>
  <c r="L86" i="38" s="1"/>
  <c r="M86" i="38"/>
  <c r="AB85" i="38"/>
  <c r="Z85" i="38"/>
  <c r="W85" i="38"/>
  <c r="X85" i="38" s="1"/>
  <c r="U85" i="38"/>
  <c r="V85" i="38" s="1"/>
  <c r="S85" i="38"/>
  <c r="T85" i="38" s="1"/>
  <c r="Q85" i="38"/>
  <c r="R85" i="38" s="1"/>
  <c r="K85" i="38"/>
  <c r="L85" i="38" s="1"/>
  <c r="M85" i="38"/>
  <c r="AB84" i="38"/>
  <c r="Z84" i="38"/>
  <c r="W84" i="38"/>
  <c r="X84" i="38" s="1"/>
  <c r="U84" i="38"/>
  <c r="V84" i="38" s="1"/>
  <c r="S84" i="38"/>
  <c r="T84" i="38" s="1"/>
  <c r="Q84" i="38"/>
  <c r="R84" i="38" s="1"/>
  <c r="K84" i="38"/>
  <c r="M84" i="38" s="1"/>
  <c r="AB83" i="38"/>
  <c r="Z83" i="38"/>
  <c r="X83" i="38"/>
  <c r="V83" i="38"/>
  <c r="S83" i="38"/>
  <c r="T83" i="38" s="1"/>
  <c r="Q83" i="38"/>
  <c r="R83" i="38" s="1"/>
  <c r="K83" i="38"/>
  <c r="L83" i="38" s="1"/>
  <c r="M83" i="38"/>
  <c r="AB82" i="38"/>
  <c r="Z82" i="38"/>
  <c r="W82" i="38"/>
  <c r="X82" i="38" s="1"/>
  <c r="U82" i="38"/>
  <c r="V82" i="38" s="1"/>
  <c r="S82" i="38"/>
  <c r="T82" i="38" s="1"/>
  <c r="K82" i="38"/>
  <c r="L82" i="38" s="1"/>
  <c r="AB81" i="38"/>
  <c r="Z81" i="38"/>
  <c r="W81" i="38"/>
  <c r="X81" i="38" s="1"/>
  <c r="U81" i="38"/>
  <c r="V81" i="38" s="1"/>
  <c r="S81" i="38"/>
  <c r="T81" i="38" s="1"/>
  <c r="Q81" i="38"/>
  <c r="R81" i="38" s="1"/>
  <c r="K81" i="38"/>
  <c r="M81" i="38"/>
  <c r="AB80" i="38"/>
  <c r="Z80" i="38"/>
  <c r="W80" i="38"/>
  <c r="X80" i="38" s="1"/>
  <c r="U80" i="38"/>
  <c r="V80" i="38" s="1"/>
  <c r="S80" i="38"/>
  <c r="T80" i="38" s="1"/>
  <c r="Q80" i="38"/>
  <c r="R80" i="38" s="1"/>
  <c r="K80" i="38"/>
  <c r="M80" i="38"/>
  <c r="AB79" i="38"/>
  <c r="Z79" i="38"/>
  <c r="W79" i="38"/>
  <c r="X79" i="38" s="1"/>
  <c r="U79" i="38"/>
  <c r="V79" i="38" s="1"/>
  <c r="S79" i="38"/>
  <c r="T79" i="38" s="1"/>
  <c r="K79" i="38"/>
  <c r="M79" i="38" s="1"/>
  <c r="AB78" i="38"/>
  <c r="Z78" i="38"/>
  <c r="W78" i="38"/>
  <c r="X78" i="38" s="1"/>
  <c r="U78" i="38"/>
  <c r="V78" i="38" s="1"/>
  <c r="S78" i="38"/>
  <c r="T78" i="38" s="1"/>
  <c r="K78" i="38"/>
  <c r="L78" i="38" s="1"/>
  <c r="AB77" i="38"/>
  <c r="Z77" i="38"/>
  <c r="W77" i="38"/>
  <c r="X77" i="38" s="1"/>
  <c r="U77" i="38"/>
  <c r="V77" i="38" s="1"/>
  <c r="S77" i="38"/>
  <c r="T77" i="38" s="1"/>
  <c r="Q77" i="38"/>
  <c r="R77" i="38" s="1"/>
  <c r="K77" i="38"/>
  <c r="L77" i="38" s="1"/>
  <c r="M77" i="38"/>
  <c r="N77" i="38" s="1"/>
  <c r="AB76" i="38"/>
  <c r="Z76" i="38"/>
  <c r="W76" i="38"/>
  <c r="X76" i="38" s="1"/>
  <c r="U76" i="38"/>
  <c r="V76" i="38" s="1"/>
  <c r="S76" i="38"/>
  <c r="T76" i="38" s="1"/>
  <c r="M76" i="38"/>
  <c r="N76" i="38" s="1"/>
  <c r="K76" i="38"/>
  <c r="L76" i="38" s="1"/>
  <c r="AB75" i="38"/>
  <c r="Z75" i="38"/>
  <c r="W75" i="38"/>
  <c r="X75" i="38" s="1"/>
  <c r="U75" i="38"/>
  <c r="V75" i="38" s="1"/>
  <c r="S75" i="38"/>
  <c r="T75" i="38" s="1"/>
  <c r="K75" i="38"/>
  <c r="L75" i="38" s="1"/>
  <c r="AB74" i="38"/>
  <c r="Z74" i="38"/>
  <c r="W74" i="38"/>
  <c r="X74" i="38" s="1"/>
  <c r="U74" i="38"/>
  <c r="V74" i="38" s="1"/>
  <c r="S74" i="38"/>
  <c r="T74" i="38" s="1"/>
  <c r="Q74" i="38"/>
  <c r="R74" i="38" s="1"/>
  <c r="M74" i="38"/>
  <c r="N74" i="38" s="1"/>
  <c r="K74" i="38"/>
  <c r="L74" i="38" s="1"/>
  <c r="AB73" i="38"/>
  <c r="Z73" i="38"/>
  <c r="W73" i="38"/>
  <c r="X73" i="38" s="1"/>
  <c r="U73" i="38"/>
  <c r="V73" i="38" s="1"/>
  <c r="S73" i="38"/>
  <c r="T73" i="38" s="1"/>
  <c r="K73" i="38"/>
  <c r="L73" i="38" s="1"/>
  <c r="AB72" i="38"/>
  <c r="Z72" i="38"/>
  <c r="W72" i="38"/>
  <c r="X72" i="38" s="1"/>
  <c r="U72" i="38"/>
  <c r="V72" i="38" s="1"/>
  <c r="S72" i="38"/>
  <c r="T72" i="38" s="1"/>
  <c r="M72" i="38"/>
  <c r="N72" i="38" s="1"/>
  <c r="K72" i="38"/>
  <c r="L72" i="38" s="1"/>
  <c r="AB71" i="38"/>
  <c r="Z71" i="38"/>
  <c r="W71" i="38"/>
  <c r="X71" i="38" s="1"/>
  <c r="U71" i="38"/>
  <c r="V71" i="38" s="1"/>
  <c r="S71" i="38"/>
  <c r="T71" i="38" s="1"/>
  <c r="K71" i="38"/>
  <c r="L71" i="38" s="1"/>
  <c r="AB70" i="38"/>
  <c r="Z70" i="38"/>
  <c r="W70" i="38"/>
  <c r="X70" i="38" s="1"/>
  <c r="U70" i="38"/>
  <c r="V70" i="38" s="1"/>
  <c r="S70" i="38"/>
  <c r="T70" i="38" s="1"/>
  <c r="M70" i="38"/>
  <c r="N70" i="38" s="1"/>
  <c r="K70" i="38"/>
  <c r="L70" i="38" s="1"/>
  <c r="AB69" i="38"/>
  <c r="Z69" i="38"/>
  <c r="W69" i="38"/>
  <c r="X69" i="38" s="1"/>
  <c r="U69" i="38"/>
  <c r="V69" i="38" s="1"/>
  <c r="S69" i="38"/>
  <c r="T69" i="38" s="1"/>
  <c r="K69" i="38"/>
  <c r="L69" i="38" s="1"/>
  <c r="AB68" i="38"/>
  <c r="Z68" i="38"/>
  <c r="W68" i="38"/>
  <c r="X68" i="38" s="1"/>
  <c r="U68" i="38"/>
  <c r="V68" i="38" s="1"/>
  <c r="S68" i="38"/>
  <c r="T68" i="38" s="1"/>
  <c r="M68" i="38"/>
  <c r="N68" i="38" s="1"/>
  <c r="K68" i="38"/>
  <c r="L68" i="38" s="1"/>
  <c r="AB67" i="38"/>
  <c r="Z67" i="38"/>
  <c r="W67" i="38"/>
  <c r="X67" i="38" s="1"/>
  <c r="U67" i="38"/>
  <c r="V67" i="38" s="1"/>
  <c r="S67" i="38"/>
  <c r="T67" i="38" s="1"/>
  <c r="K67" i="38"/>
  <c r="L67" i="38" s="1"/>
  <c r="AB66" i="38"/>
  <c r="Z66" i="38"/>
  <c r="W66" i="38"/>
  <c r="X66" i="38" s="1"/>
  <c r="U66" i="38"/>
  <c r="V66" i="38" s="1"/>
  <c r="S66" i="38"/>
  <c r="T66" i="38" s="1"/>
  <c r="M66" i="38"/>
  <c r="N66" i="38" s="1"/>
  <c r="K66" i="38"/>
  <c r="L66" i="38" s="1"/>
  <c r="AB65" i="38"/>
  <c r="Z65" i="38"/>
  <c r="W65" i="38"/>
  <c r="X65" i="38" s="1"/>
  <c r="U65" i="38"/>
  <c r="V65" i="38" s="1"/>
  <c r="S65" i="38"/>
  <c r="T65" i="38" s="1"/>
  <c r="Q65" i="38"/>
  <c r="R65" i="38" s="1"/>
  <c r="K65" i="38"/>
  <c r="L65" i="38" s="1"/>
  <c r="AB64" i="38"/>
  <c r="Z64" i="38"/>
  <c r="W64" i="38"/>
  <c r="X64" i="38" s="1"/>
  <c r="U64" i="38"/>
  <c r="V64" i="38" s="1"/>
  <c r="S64" i="38"/>
  <c r="T64" i="38" s="1"/>
  <c r="M64" i="38"/>
  <c r="N64" i="38" s="1"/>
  <c r="K64" i="38"/>
  <c r="L64" i="38" s="1"/>
  <c r="AB63" i="38"/>
  <c r="Z63" i="38"/>
  <c r="W63" i="38"/>
  <c r="X63" i="38" s="1"/>
  <c r="U63" i="38"/>
  <c r="V63" i="38" s="1"/>
  <c r="S63" i="38"/>
  <c r="T63" i="38" s="1"/>
  <c r="Q63" i="38"/>
  <c r="R63" i="38" s="1"/>
  <c r="K63" i="38"/>
  <c r="L63" i="38" s="1"/>
  <c r="AB62" i="38"/>
  <c r="Z62" i="38"/>
  <c r="W62" i="38"/>
  <c r="X62" i="38" s="1"/>
  <c r="U62" i="38"/>
  <c r="V62" i="38" s="1"/>
  <c r="S62" i="38"/>
  <c r="T62" i="38" s="1"/>
  <c r="Q62" i="38"/>
  <c r="R62" i="38" s="1"/>
  <c r="M62" i="38"/>
  <c r="N62" i="38" s="1"/>
  <c r="K62" i="38"/>
  <c r="L62" i="38" s="1"/>
  <c r="AB61" i="38"/>
  <c r="Z61" i="38"/>
  <c r="W61" i="38"/>
  <c r="X61" i="38" s="1"/>
  <c r="U61" i="38"/>
  <c r="V61" i="38" s="1"/>
  <c r="S61" i="38"/>
  <c r="T61" i="38" s="1"/>
  <c r="K61" i="38"/>
  <c r="L61" i="38" s="1"/>
  <c r="AB60" i="38"/>
  <c r="Z60" i="38"/>
  <c r="W60" i="38"/>
  <c r="X60" i="38" s="1"/>
  <c r="U60" i="38"/>
  <c r="V60" i="38" s="1"/>
  <c r="S60" i="38"/>
  <c r="T60" i="38" s="1"/>
  <c r="M60" i="38"/>
  <c r="N60" i="38" s="1"/>
  <c r="K60" i="38"/>
  <c r="L60" i="38" s="1"/>
  <c r="AB59" i="38"/>
  <c r="Z59" i="38"/>
  <c r="W59" i="38"/>
  <c r="X59" i="38" s="1"/>
  <c r="U59" i="38"/>
  <c r="V59" i="38" s="1"/>
  <c r="S59" i="38"/>
  <c r="T59" i="38" s="1"/>
  <c r="K59" i="38"/>
  <c r="L59" i="38" s="1"/>
  <c r="AB58" i="38"/>
  <c r="Z58" i="38"/>
  <c r="W58" i="38"/>
  <c r="X58" i="38" s="1"/>
  <c r="U58" i="38"/>
  <c r="V58" i="38" s="1"/>
  <c r="S58" i="38"/>
  <c r="T58" i="38" s="1"/>
  <c r="M58" i="38"/>
  <c r="N58" i="38" s="1"/>
  <c r="K58" i="38"/>
  <c r="L58" i="38" s="1"/>
  <c r="AB57" i="38"/>
  <c r="Z57" i="38"/>
  <c r="W57" i="38"/>
  <c r="X57" i="38" s="1"/>
  <c r="U57" i="38"/>
  <c r="V57" i="38" s="1"/>
  <c r="S57" i="38"/>
  <c r="T57" i="38" s="1"/>
  <c r="K57" i="38"/>
  <c r="L57" i="38" s="1"/>
  <c r="AB56" i="38"/>
  <c r="Z56" i="38"/>
  <c r="W56" i="38"/>
  <c r="X56" i="38" s="1"/>
  <c r="U56" i="38"/>
  <c r="V56" i="38" s="1"/>
  <c r="S56" i="38"/>
  <c r="T56" i="38" s="1"/>
  <c r="M56" i="38"/>
  <c r="N56" i="38" s="1"/>
  <c r="K56" i="38"/>
  <c r="L56" i="38" s="1"/>
  <c r="AB55" i="38"/>
  <c r="Z55" i="38"/>
  <c r="X55" i="38"/>
  <c r="U55" i="38"/>
  <c r="V55" i="38" s="1"/>
  <c r="S55" i="38"/>
  <c r="T55" i="38" s="1"/>
  <c r="K55" i="38"/>
  <c r="L55" i="38" s="1"/>
  <c r="AB54" i="38"/>
  <c r="Z54" i="38"/>
  <c r="W54" i="38"/>
  <c r="X54" i="38" s="1"/>
  <c r="U54" i="38"/>
  <c r="V54" i="38" s="1"/>
  <c r="S54" i="38"/>
  <c r="T54" i="38" s="1"/>
  <c r="Q54" i="38"/>
  <c r="R54" i="38" s="1"/>
  <c r="M54" i="38"/>
  <c r="N54" i="38" s="1"/>
  <c r="K54" i="38"/>
  <c r="L54" i="38" s="1"/>
  <c r="AB53" i="38"/>
  <c r="Z53" i="38"/>
  <c r="W53" i="38"/>
  <c r="X53" i="38" s="1"/>
  <c r="U53" i="38"/>
  <c r="V53" i="38" s="1"/>
  <c r="S53" i="38"/>
  <c r="T53" i="38" s="1"/>
  <c r="Q53" i="38"/>
  <c r="R53" i="38" s="1"/>
  <c r="K53" i="38"/>
  <c r="L53" i="38" s="1"/>
  <c r="AB52" i="38"/>
  <c r="Z52" i="38"/>
  <c r="W52" i="38"/>
  <c r="X52" i="38" s="1"/>
  <c r="U52" i="38"/>
  <c r="V52" i="38" s="1"/>
  <c r="S52" i="38"/>
  <c r="T52" i="38" s="1"/>
  <c r="M52" i="38"/>
  <c r="N52" i="38" s="1"/>
  <c r="K52" i="38"/>
  <c r="L52" i="38" s="1"/>
  <c r="AB51" i="38"/>
  <c r="Z51" i="38"/>
  <c r="W51" i="38"/>
  <c r="X51" i="38" s="1"/>
  <c r="U51" i="38"/>
  <c r="V51" i="38" s="1"/>
  <c r="S51" i="38"/>
  <c r="T51" i="38" s="1"/>
  <c r="K51" i="38"/>
  <c r="L51" i="38" s="1"/>
  <c r="AB50" i="38"/>
  <c r="Z50" i="38"/>
  <c r="W50" i="38"/>
  <c r="X50" i="38" s="1"/>
  <c r="U50" i="38"/>
  <c r="V50" i="38" s="1"/>
  <c r="S50" i="38"/>
  <c r="T50" i="38" s="1"/>
  <c r="M50" i="38"/>
  <c r="N50" i="38" s="1"/>
  <c r="K50" i="38"/>
  <c r="L50" i="38" s="1"/>
  <c r="AB49" i="38"/>
  <c r="Z49" i="38"/>
  <c r="W49" i="38"/>
  <c r="X49" i="38" s="1"/>
  <c r="U49" i="38"/>
  <c r="V49" i="38" s="1"/>
  <c r="S49" i="38"/>
  <c r="T49" i="38" s="1"/>
  <c r="K49" i="38"/>
  <c r="L49" i="38" s="1"/>
  <c r="AB48" i="38"/>
  <c r="Z48" i="38"/>
  <c r="W48" i="38"/>
  <c r="X48" i="38" s="1"/>
  <c r="U48" i="38"/>
  <c r="V48" i="38" s="1"/>
  <c r="S48" i="38"/>
  <c r="T48" i="38" s="1"/>
  <c r="Q48" i="38"/>
  <c r="R48" i="38" s="1"/>
  <c r="M48" i="38"/>
  <c r="N48" i="38" s="1"/>
  <c r="K48" i="38"/>
  <c r="L48" i="38" s="1"/>
  <c r="AB47" i="38"/>
  <c r="Z47" i="38"/>
  <c r="W47" i="38"/>
  <c r="X47" i="38" s="1"/>
  <c r="U47" i="38"/>
  <c r="V47" i="38" s="1"/>
  <c r="S47" i="38"/>
  <c r="T47" i="38" s="1"/>
  <c r="Q47" i="38"/>
  <c r="R47" i="38" s="1"/>
  <c r="K47" i="38"/>
  <c r="L47" i="38" s="1"/>
  <c r="AB46" i="38"/>
  <c r="Z46" i="38"/>
  <c r="W46" i="38"/>
  <c r="X46" i="38" s="1"/>
  <c r="U46" i="38"/>
  <c r="V46" i="38" s="1"/>
  <c r="S46" i="38"/>
  <c r="T46" i="38" s="1"/>
  <c r="Q46" i="38"/>
  <c r="R46" i="38" s="1"/>
  <c r="M46" i="38"/>
  <c r="N46" i="38" s="1"/>
  <c r="K46" i="38"/>
  <c r="L46" i="38" s="1"/>
  <c r="AB45" i="38"/>
  <c r="Z45" i="38"/>
  <c r="W45" i="38"/>
  <c r="X45" i="38" s="1"/>
  <c r="U45" i="38"/>
  <c r="V45" i="38" s="1"/>
  <c r="S45" i="38"/>
  <c r="T45" i="38" s="1"/>
  <c r="Q45" i="38"/>
  <c r="R45" i="38" s="1"/>
  <c r="K45" i="38"/>
  <c r="L45" i="38" s="1"/>
  <c r="AB44" i="38"/>
  <c r="Z44" i="38"/>
  <c r="W44" i="38"/>
  <c r="X44" i="38" s="1"/>
  <c r="U44" i="38"/>
  <c r="V44" i="38" s="1"/>
  <c r="S44" i="38"/>
  <c r="T44" i="38" s="1"/>
  <c r="M44" i="38"/>
  <c r="N44" i="38" s="1"/>
  <c r="K44" i="38"/>
  <c r="L44" i="38" s="1"/>
  <c r="AB43" i="38"/>
  <c r="Z43" i="38"/>
  <c r="W43" i="38"/>
  <c r="X43" i="38" s="1"/>
  <c r="U43" i="38"/>
  <c r="V43" i="38" s="1"/>
  <c r="S43" i="38"/>
  <c r="T43" i="38" s="1"/>
  <c r="Q43" i="38"/>
  <c r="R43" i="38" s="1"/>
  <c r="K43" i="38"/>
  <c r="L43" i="38" s="1"/>
  <c r="AB42" i="38"/>
  <c r="Z42" i="38"/>
  <c r="W42" i="38"/>
  <c r="X42" i="38" s="1"/>
  <c r="U42" i="38"/>
  <c r="V42" i="38" s="1"/>
  <c r="S42" i="38"/>
  <c r="T42" i="38" s="1"/>
  <c r="M42" i="38"/>
  <c r="N42" i="38" s="1"/>
  <c r="K42" i="38"/>
  <c r="L42" i="38" s="1"/>
  <c r="AB41" i="38"/>
  <c r="Z41" i="38"/>
  <c r="W41" i="38"/>
  <c r="X41" i="38" s="1"/>
  <c r="U41" i="38"/>
  <c r="V41" i="38" s="1"/>
  <c r="S41" i="38"/>
  <c r="T41" i="38" s="1"/>
  <c r="Q41" i="38"/>
  <c r="R41" i="38" s="1"/>
  <c r="K41" i="38"/>
  <c r="L41" i="38" s="1"/>
  <c r="AB40" i="38"/>
  <c r="Z40" i="38"/>
  <c r="W40" i="38"/>
  <c r="X40" i="38" s="1"/>
  <c r="U40" i="38"/>
  <c r="V40" i="38" s="1"/>
  <c r="S40" i="38"/>
  <c r="T40" i="38" s="1"/>
  <c r="Q40" i="38"/>
  <c r="R40" i="38" s="1"/>
  <c r="M40" i="38"/>
  <c r="N40" i="38" s="1"/>
  <c r="K40" i="38"/>
  <c r="L40" i="38" s="1"/>
  <c r="AB39" i="38"/>
  <c r="Z39" i="38"/>
  <c r="W39" i="38"/>
  <c r="X39" i="38" s="1"/>
  <c r="U39" i="38"/>
  <c r="V39" i="38" s="1"/>
  <c r="S39" i="38"/>
  <c r="T39" i="38" s="1"/>
  <c r="Q39" i="38"/>
  <c r="R39" i="38" s="1"/>
  <c r="K39" i="38"/>
  <c r="L39" i="38" s="1"/>
  <c r="AB38" i="38"/>
  <c r="Z38" i="38"/>
  <c r="W38" i="38"/>
  <c r="X38" i="38" s="1"/>
  <c r="U38" i="38"/>
  <c r="V38" i="38" s="1"/>
  <c r="S38" i="38"/>
  <c r="T38" i="38" s="1"/>
  <c r="Q38" i="38"/>
  <c r="R38" i="38" s="1"/>
  <c r="M38" i="38"/>
  <c r="N38" i="38" s="1"/>
  <c r="K38" i="38"/>
  <c r="L38" i="38" s="1"/>
  <c r="AB37" i="38"/>
  <c r="Z37" i="38"/>
  <c r="W37" i="38"/>
  <c r="X37" i="38" s="1"/>
  <c r="U37" i="38"/>
  <c r="V37" i="38" s="1"/>
  <c r="S37" i="38"/>
  <c r="T37" i="38" s="1"/>
  <c r="Q37" i="38"/>
  <c r="R37" i="38" s="1"/>
  <c r="K37" i="38"/>
  <c r="L37" i="38" s="1"/>
  <c r="AB36" i="38"/>
  <c r="Z36" i="38"/>
  <c r="W36" i="38"/>
  <c r="X36" i="38" s="1"/>
  <c r="U36" i="38"/>
  <c r="V36" i="38" s="1"/>
  <c r="S36" i="38"/>
  <c r="T36" i="38" s="1"/>
  <c r="Q36" i="38"/>
  <c r="R36" i="38" s="1"/>
  <c r="M36" i="38"/>
  <c r="N36" i="38" s="1"/>
  <c r="K36" i="38"/>
  <c r="L36" i="38" s="1"/>
  <c r="AB35" i="38"/>
  <c r="Z35" i="38"/>
  <c r="W35" i="38"/>
  <c r="X35" i="38" s="1"/>
  <c r="U35" i="38"/>
  <c r="V35" i="38" s="1"/>
  <c r="S35" i="38"/>
  <c r="T35" i="38" s="1"/>
  <c r="K35" i="38"/>
  <c r="L35" i="38" s="1"/>
  <c r="AB34" i="38"/>
  <c r="Z34" i="38"/>
  <c r="W34" i="38"/>
  <c r="X34" i="38" s="1"/>
  <c r="U34" i="38"/>
  <c r="V34" i="38" s="1"/>
  <c r="S34" i="38"/>
  <c r="T34" i="38" s="1"/>
  <c r="Q34" i="38"/>
  <c r="R34" i="38" s="1"/>
  <c r="M34" i="38"/>
  <c r="N34" i="38" s="1"/>
  <c r="K34" i="38"/>
  <c r="L34" i="38" s="1"/>
  <c r="AB33" i="38"/>
  <c r="Z33" i="38"/>
  <c r="W33" i="38"/>
  <c r="X33" i="38" s="1"/>
  <c r="U33" i="38"/>
  <c r="V33" i="38" s="1"/>
  <c r="S33" i="38"/>
  <c r="T33" i="38" s="1"/>
  <c r="Q33" i="38"/>
  <c r="R33" i="38" s="1"/>
  <c r="K33" i="38"/>
  <c r="L33" i="38" s="1"/>
  <c r="AB32" i="38"/>
  <c r="Z32" i="38"/>
  <c r="W32" i="38"/>
  <c r="X32" i="38" s="1"/>
  <c r="U32" i="38"/>
  <c r="V32" i="38" s="1"/>
  <c r="S32" i="38"/>
  <c r="T32" i="38" s="1"/>
  <c r="Q32" i="38"/>
  <c r="R32" i="38" s="1"/>
  <c r="M32" i="38"/>
  <c r="N32" i="38" s="1"/>
  <c r="K32" i="38"/>
  <c r="L32" i="38" s="1"/>
  <c r="AB31" i="38"/>
  <c r="Z31" i="38"/>
  <c r="W31" i="38"/>
  <c r="X31" i="38" s="1"/>
  <c r="U31" i="38"/>
  <c r="V31" i="38" s="1"/>
  <c r="S31" i="38"/>
  <c r="T31" i="38" s="1"/>
  <c r="K31" i="38"/>
  <c r="AB30" i="38"/>
  <c r="Z30" i="38"/>
  <c r="Z143" i="38" s="1"/>
  <c r="Z144" i="38" s="1"/>
  <c r="Z145" i="38" s="1"/>
  <c r="Z149" i="38" s="1"/>
  <c r="Z259" i="38" s="1"/>
  <c r="W30" i="38"/>
  <c r="X30" i="38" s="1"/>
  <c r="U30" i="38"/>
  <c r="V30" i="38" s="1"/>
  <c r="S30" i="38"/>
  <c r="T30" i="38" s="1"/>
  <c r="Q30" i="38"/>
  <c r="R30" i="38" s="1"/>
  <c r="K30" i="38"/>
  <c r="M30" i="38"/>
  <c r="N30" i="38"/>
  <c r="H136" i="38"/>
  <c r="H134" i="38"/>
  <c r="J142" i="38"/>
  <c r="H142" i="38"/>
  <c r="J141" i="38"/>
  <c r="H141" i="38"/>
  <c r="J140" i="38"/>
  <c r="H140" i="38"/>
  <c r="J139" i="38"/>
  <c r="H139" i="38"/>
  <c r="J138" i="38"/>
  <c r="H138" i="38"/>
  <c r="J137" i="38"/>
  <c r="H137" i="38"/>
  <c r="J135" i="38"/>
  <c r="H135" i="38"/>
  <c r="J133" i="38"/>
  <c r="H133" i="38"/>
  <c r="J132" i="38"/>
  <c r="H132" i="38"/>
  <c r="J131" i="38"/>
  <c r="H131" i="38"/>
  <c r="J130" i="38"/>
  <c r="H130" i="38"/>
  <c r="J129" i="38"/>
  <c r="H129" i="38"/>
  <c r="J128" i="38"/>
  <c r="H128" i="38"/>
  <c r="J127" i="38"/>
  <c r="H127" i="38"/>
  <c r="J126" i="38"/>
  <c r="H126" i="38"/>
  <c r="J125" i="38"/>
  <c r="H125" i="38"/>
  <c r="J124" i="38"/>
  <c r="H124" i="38"/>
  <c r="J123" i="38"/>
  <c r="H123" i="38"/>
  <c r="J122" i="38"/>
  <c r="H122" i="38"/>
  <c r="J121" i="38"/>
  <c r="H121" i="38"/>
  <c r="J120" i="38"/>
  <c r="H120" i="38"/>
  <c r="J119" i="38"/>
  <c r="H119" i="38"/>
  <c r="J118" i="38"/>
  <c r="H118" i="38"/>
  <c r="J117" i="38"/>
  <c r="H117" i="38"/>
  <c r="J116" i="38"/>
  <c r="H116" i="38"/>
  <c r="J115" i="38"/>
  <c r="H115" i="38"/>
  <c r="J114" i="38"/>
  <c r="H114" i="38"/>
  <c r="J113" i="38"/>
  <c r="H113" i="38"/>
  <c r="J112" i="38"/>
  <c r="H112" i="38"/>
  <c r="J111" i="38"/>
  <c r="H111" i="38"/>
  <c r="J110" i="38"/>
  <c r="H110" i="38"/>
  <c r="J109" i="38"/>
  <c r="H109" i="38"/>
  <c r="J108" i="38"/>
  <c r="H108" i="38"/>
  <c r="J107" i="38"/>
  <c r="H107" i="38"/>
  <c r="J106" i="38"/>
  <c r="H106" i="38"/>
  <c r="J105" i="38"/>
  <c r="H105" i="38"/>
  <c r="J104" i="38"/>
  <c r="H104" i="38"/>
  <c r="J103" i="38"/>
  <c r="H103" i="38"/>
  <c r="J102" i="38"/>
  <c r="H102" i="38"/>
  <c r="J101" i="38"/>
  <c r="H101" i="38"/>
  <c r="J100" i="38"/>
  <c r="H100" i="38"/>
  <c r="J99" i="38"/>
  <c r="H99" i="38"/>
  <c r="J98" i="38"/>
  <c r="H98" i="38"/>
  <c r="J97" i="38"/>
  <c r="H97" i="38"/>
  <c r="J96" i="38"/>
  <c r="H96" i="38"/>
  <c r="J95" i="38"/>
  <c r="H95" i="38"/>
  <c r="J94" i="38"/>
  <c r="H94" i="38"/>
  <c r="J93" i="38"/>
  <c r="H93" i="38"/>
  <c r="J92" i="38"/>
  <c r="H92" i="38"/>
  <c r="J91" i="38"/>
  <c r="H91" i="38"/>
  <c r="J90" i="38"/>
  <c r="H90" i="38"/>
  <c r="J89" i="38"/>
  <c r="H89" i="38"/>
  <c r="J88" i="38"/>
  <c r="H88" i="38"/>
  <c r="J87" i="38"/>
  <c r="H87" i="38"/>
  <c r="J86" i="38"/>
  <c r="H86" i="38"/>
  <c r="J85" i="38"/>
  <c r="H85" i="38"/>
  <c r="J84" i="38"/>
  <c r="H84" i="38"/>
  <c r="J83" i="38"/>
  <c r="H83" i="38"/>
  <c r="J82" i="38"/>
  <c r="H82" i="38"/>
  <c r="J81" i="38"/>
  <c r="H81" i="38"/>
  <c r="J80" i="38"/>
  <c r="H80" i="38"/>
  <c r="J79" i="38"/>
  <c r="H79" i="38"/>
  <c r="J78" i="38"/>
  <c r="H78" i="38"/>
  <c r="J77" i="38"/>
  <c r="H77" i="38"/>
  <c r="J76" i="38"/>
  <c r="H76" i="38"/>
  <c r="J75" i="38"/>
  <c r="H75" i="38"/>
  <c r="J74" i="38"/>
  <c r="H74" i="38"/>
  <c r="J73" i="38"/>
  <c r="H73" i="38"/>
  <c r="J72" i="38"/>
  <c r="H72" i="38"/>
  <c r="J71" i="38"/>
  <c r="H71" i="38"/>
  <c r="J70" i="38"/>
  <c r="H70" i="38"/>
  <c r="J69" i="38"/>
  <c r="H69" i="38"/>
  <c r="J68" i="38"/>
  <c r="H68" i="38"/>
  <c r="J67" i="38"/>
  <c r="H67" i="38"/>
  <c r="J66" i="38"/>
  <c r="H66" i="38"/>
  <c r="J65" i="38"/>
  <c r="H65" i="38"/>
  <c r="J64" i="38"/>
  <c r="H64" i="38"/>
  <c r="J63" i="38"/>
  <c r="H63" i="38"/>
  <c r="J62" i="38"/>
  <c r="H62" i="38"/>
  <c r="J61" i="38"/>
  <c r="H61" i="38"/>
  <c r="J60" i="38"/>
  <c r="H60" i="38"/>
  <c r="J59" i="38"/>
  <c r="H59" i="38"/>
  <c r="J58" i="38"/>
  <c r="H58" i="38"/>
  <c r="J57" i="38"/>
  <c r="H57" i="38"/>
  <c r="J56" i="38"/>
  <c r="H56" i="38"/>
  <c r="J55" i="38"/>
  <c r="H55" i="38"/>
  <c r="J54" i="38"/>
  <c r="H54" i="38"/>
  <c r="J53" i="38"/>
  <c r="H53" i="38"/>
  <c r="J52" i="38"/>
  <c r="H52" i="38"/>
  <c r="J51" i="38"/>
  <c r="H51" i="38"/>
  <c r="H50" i="38"/>
  <c r="H49" i="38"/>
  <c r="J48" i="38"/>
  <c r="H48" i="38"/>
  <c r="J47" i="38"/>
  <c r="H47" i="38"/>
  <c r="J46" i="38"/>
  <c r="H46" i="38"/>
  <c r="J45" i="38"/>
  <c r="H45" i="38"/>
  <c r="J44" i="38"/>
  <c r="H44" i="38"/>
  <c r="J43" i="38"/>
  <c r="H43" i="38"/>
  <c r="J42" i="38"/>
  <c r="H42" i="38"/>
  <c r="H41" i="38"/>
  <c r="J40" i="38"/>
  <c r="H40" i="38"/>
  <c r="J39" i="38"/>
  <c r="H39" i="38"/>
  <c r="J38" i="38"/>
  <c r="H38" i="38"/>
  <c r="J37" i="38"/>
  <c r="H37" i="38"/>
  <c r="J36" i="38"/>
  <c r="H36" i="38"/>
  <c r="J35" i="38"/>
  <c r="H35" i="38"/>
  <c r="J34" i="38"/>
  <c r="H34" i="38"/>
  <c r="J33" i="38"/>
  <c r="H33" i="38"/>
  <c r="J32" i="38"/>
  <c r="H32" i="38"/>
  <c r="J31" i="38"/>
  <c r="H31" i="38"/>
  <c r="AB16" i="38"/>
  <c r="Z16" i="38"/>
  <c r="W16" i="38"/>
  <c r="X16" i="38" s="1"/>
  <c r="U16" i="38"/>
  <c r="V16" i="38" s="1"/>
  <c r="S16" i="38"/>
  <c r="T16" i="38" s="1"/>
  <c r="R16" i="38"/>
  <c r="O16" i="38"/>
  <c r="P16" i="38" s="1"/>
  <c r="N16" i="38"/>
  <c r="L16" i="38"/>
  <c r="H16" i="38"/>
  <c r="AB10" i="38"/>
  <c r="Z10" i="38"/>
  <c r="W10" i="38"/>
  <c r="X10" i="38" s="1"/>
  <c r="U10" i="38"/>
  <c r="V10" i="38" s="1"/>
  <c r="S10" i="38"/>
  <c r="T10" i="38" s="1"/>
  <c r="R10" i="38"/>
  <c r="O10" i="38"/>
  <c r="P10" i="38" s="1"/>
  <c r="N10" i="38"/>
  <c r="L10" i="38"/>
  <c r="J10" i="38"/>
  <c r="H10" i="38"/>
  <c r="AB21" i="38"/>
  <c r="Z21" i="38"/>
  <c r="W21" i="38"/>
  <c r="X21" i="38" s="1"/>
  <c r="U21" i="38"/>
  <c r="V21" i="38" s="1"/>
  <c r="S21" i="38"/>
  <c r="T21" i="38" s="1"/>
  <c r="K21" i="38"/>
  <c r="L21" i="38" s="1"/>
  <c r="J21" i="38"/>
  <c r="H21" i="38"/>
  <c r="AB20" i="38"/>
  <c r="Z20" i="38"/>
  <c r="W20" i="38"/>
  <c r="X20" i="38" s="1"/>
  <c r="U20" i="38"/>
  <c r="V20" i="38" s="1"/>
  <c r="S20" i="38"/>
  <c r="T20" i="38" s="1"/>
  <c r="M20" i="38"/>
  <c r="N20" i="38" s="1"/>
  <c r="Q20" i="38"/>
  <c r="R20" i="38" s="1"/>
  <c r="J20" i="38"/>
  <c r="AB17" i="38"/>
  <c r="Z17" i="38"/>
  <c r="W17" i="38"/>
  <c r="X17" i="38" s="1"/>
  <c r="U17" i="38"/>
  <c r="V17" i="38" s="1"/>
  <c r="S17" i="38"/>
  <c r="T17" i="38" s="1"/>
  <c r="K17" i="38"/>
  <c r="L17" i="38" s="1"/>
  <c r="M17" i="38"/>
  <c r="N17" i="38" s="1"/>
  <c r="J17" i="38"/>
  <c r="H17" i="38"/>
  <c r="AB15" i="38"/>
  <c r="Z15" i="38"/>
  <c r="W15" i="38"/>
  <c r="X15" i="38" s="1"/>
  <c r="U15" i="38"/>
  <c r="V15" i="38" s="1"/>
  <c r="S15" i="38"/>
  <c r="T15" i="38" s="1"/>
  <c r="M15" i="38"/>
  <c r="N15" i="38" s="1"/>
  <c r="J15" i="38"/>
  <c r="H15" i="38"/>
  <c r="AB153" i="38"/>
  <c r="Z153" i="38"/>
  <c r="W153" i="38"/>
  <c r="X153" i="38" s="1"/>
  <c r="U153" i="38"/>
  <c r="V153" i="38" s="1"/>
  <c r="S153" i="38"/>
  <c r="T153" i="38" s="1"/>
  <c r="K153" i="38"/>
  <c r="L153" i="38" s="1"/>
  <c r="J153" i="38"/>
  <c r="H153" i="38"/>
  <c r="AB152" i="38"/>
  <c r="Z152" i="38"/>
  <c r="W152" i="38"/>
  <c r="X152" i="38" s="1"/>
  <c r="U152" i="38"/>
  <c r="V152" i="38" s="1"/>
  <c r="S152" i="38"/>
  <c r="T152" i="38" s="1"/>
  <c r="K152" i="38"/>
  <c r="L152" i="38" s="1"/>
  <c r="J152" i="38"/>
  <c r="H152" i="38"/>
  <c r="AB151" i="38"/>
  <c r="AB154" i="38" s="1"/>
  <c r="Z151" i="38"/>
  <c r="Z154" i="38" s="1"/>
  <c r="W151" i="38"/>
  <c r="X151" i="38" s="1"/>
  <c r="X154" i="38" s="1"/>
  <c r="U151" i="38"/>
  <c r="V151" i="38" s="1"/>
  <c r="V154" i="38" s="1"/>
  <c r="S151" i="38"/>
  <c r="T151" i="38" s="1"/>
  <c r="T154" i="38" s="1"/>
  <c r="K151" i="38"/>
  <c r="M151" i="38" s="1"/>
  <c r="J151" i="38"/>
  <c r="J154" i="38" s="1"/>
  <c r="H151" i="38"/>
  <c r="H154" i="38"/>
  <c r="H155" i="38" s="1"/>
  <c r="H156" i="38" s="1"/>
  <c r="H160" i="38" s="1"/>
  <c r="J30" i="38"/>
  <c r="H30" i="38"/>
  <c r="H143" i="38" s="1"/>
  <c r="AB14" i="38"/>
  <c r="Z14" i="38"/>
  <c r="W14" i="38"/>
  <c r="X14" i="38" s="1"/>
  <c r="U14" i="38"/>
  <c r="V14" i="38" s="1"/>
  <c r="S14" i="38"/>
  <c r="T14" i="38" s="1"/>
  <c r="M14" i="38"/>
  <c r="N14" i="38" s="1"/>
  <c r="Q14" i="38"/>
  <c r="R14" i="38" s="1"/>
  <c r="H14" i="38"/>
  <c r="AB13" i="38"/>
  <c r="Z13" i="38"/>
  <c r="W13" i="38"/>
  <c r="X13" i="38" s="1"/>
  <c r="U13" i="38"/>
  <c r="V13" i="38" s="1"/>
  <c r="S13" i="38"/>
  <c r="T13" i="38" s="1"/>
  <c r="M13" i="38"/>
  <c r="N13" i="38" s="1"/>
  <c r="J13" i="38"/>
  <c r="H13" i="38"/>
  <c r="AB12" i="38"/>
  <c r="Z12" i="38"/>
  <c r="W12" i="38"/>
  <c r="X12" i="38" s="1"/>
  <c r="U12" i="38"/>
  <c r="V12" i="38" s="1"/>
  <c r="S12" i="38"/>
  <c r="T12" i="38" s="1"/>
  <c r="M12" i="38"/>
  <c r="N12" i="38" s="1"/>
  <c r="J12" i="38"/>
  <c r="H12" i="38"/>
  <c r="AB11" i="38"/>
  <c r="Z11" i="38"/>
  <c r="W11" i="38"/>
  <c r="X11" i="38" s="1"/>
  <c r="U11" i="38"/>
  <c r="V11" i="38" s="1"/>
  <c r="S11" i="38"/>
  <c r="T11" i="38" s="1"/>
  <c r="M11" i="38"/>
  <c r="N11" i="38" s="1"/>
  <c r="J11" i="38"/>
  <c r="H11" i="38"/>
  <c r="AB9" i="38"/>
  <c r="Z9" i="38"/>
  <c r="W9" i="38"/>
  <c r="X9" i="38" s="1"/>
  <c r="U9" i="38"/>
  <c r="V9" i="38" s="1"/>
  <c r="S9" i="38"/>
  <c r="T9" i="38" s="1"/>
  <c r="J9" i="38"/>
  <c r="H9" i="38"/>
  <c r="L13" i="38"/>
  <c r="L11" i="38"/>
  <c r="O9" i="38"/>
  <c r="P9" i="38" s="1"/>
  <c r="N9" i="38"/>
  <c r="L9" i="38"/>
  <c r="P11" i="38"/>
  <c r="P12" i="38"/>
  <c r="P15" i="38"/>
  <c r="P13" i="38"/>
  <c r="P14" i="38"/>
  <c r="L12" i="38"/>
  <c r="L14" i="38"/>
  <c r="L15" i="38"/>
  <c r="P20" i="38"/>
  <c r="L20" i="38"/>
  <c r="R15" i="38"/>
  <c r="R11" i="38"/>
  <c r="R13" i="38"/>
  <c r="R12" i="38"/>
  <c r="Q152" i="38"/>
  <c r="R152" i="38" s="1"/>
  <c r="Q151" i="38"/>
  <c r="R151" i="38" s="1"/>
  <c r="R9" i="38"/>
  <c r="L224" i="38"/>
  <c r="L225" i="38" s="1"/>
  <c r="L226" i="38" s="1"/>
  <c r="L227" i="38" s="1"/>
  <c r="L231" i="38" s="1"/>
  <c r="AB218" i="38"/>
  <c r="AB222" i="38" s="1"/>
  <c r="AB265" i="38" s="1"/>
  <c r="M215" i="38"/>
  <c r="N215" i="38" s="1"/>
  <c r="N216" i="38" s="1"/>
  <c r="H218" i="38"/>
  <c r="H222" i="38" s="1"/>
  <c r="O203" i="38"/>
  <c r="P203" i="38" s="1"/>
  <c r="O199" i="38"/>
  <c r="P199" i="38" s="1"/>
  <c r="N199" i="38"/>
  <c r="O206" i="38"/>
  <c r="P206" i="38"/>
  <c r="N206" i="38"/>
  <c r="L199" i="38"/>
  <c r="AB192" i="38"/>
  <c r="AB196" i="38" s="1"/>
  <c r="AB263" i="38" s="1"/>
  <c r="M188" i="38"/>
  <c r="L187" i="38"/>
  <c r="M187" i="38"/>
  <c r="N187" i="38" s="1"/>
  <c r="M186" i="38"/>
  <c r="N186" i="38" s="1"/>
  <c r="L185" i="38"/>
  <c r="H192" i="38"/>
  <c r="H196" i="38" s="1"/>
  <c r="M184" i="38"/>
  <c r="N184" i="38" s="1"/>
  <c r="M174" i="38"/>
  <c r="N174" i="38" s="1"/>
  <c r="O175" i="38"/>
  <c r="P175" i="38" s="1"/>
  <c r="N175" i="38"/>
  <c r="L163" i="38"/>
  <c r="O162" i="38"/>
  <c r="P162" i="38" s="1"/>
  <c r="N162" i="38"/>
  <c r="O165" i="38"/>
  <c r="P165" i="38" s="1"/>
  <c r="N165" i="38"/>
  <c r="O164" i="38"/>
  <c r="P164" i="38" s="1"/>
  <c r="N164" i="38"/>
  <c r="L162" i="38"/>
  <c r="L165" i="38"/>
  <c r="Q153" i="38"/>
  <c r="R153" i="38" s="1"/>
  <c r="AB141" i="38"/>
  <c r="L101" i="38"/>
  <c r="O81" i="38"/>
  <c r="P81" i="38" s="1"/>
  <c r="N81" i="38"/>
  <c r="O86" i="38"/>
  <c r="P86" i="38" s="1"/>
  <c r="N86" i="38"/>
  <c r="O92" i="38"/>
  <c r="P92" i="38" s="1"/>
  <c r="N92" i="38"/>
  <c r="O94" i="38"/>
  <c r="P94" i="38" s="1"/>
  <c r="O99" i="38"/>
  <c r="P99" i="38" s="1"/>
  <c r="O32" i="38"/>
  <c r="P32" i="38" s="1"/>
  <c r="M33" i="38"/>
  <c r="O34" i="38"/>
  <c r="P34" i="38" s="1"/>
  <c r="M35" i="38"/>
  <c r="O36" i="38"/>
  <c r="P36" i="38" s="1"/>
  <c r="M37" i="38"/>
  <c r="O38" i="38"/>
  <c r="P38" i="38" s="1"/>
  <c r="M39" i="38"/>
  <c r="N39" i="38" s="1"/>
  <c r="O40" i="38"/>
  <c r="P40" i="38" s="1"/>
  <c r="M41" i="38"/>
  <c r="N41" i="38" s="1"/>
  <c r="O42" i="38"/>
  <c r="P42" i="38" s="1"/>
  <c r="M43" i="38"/>
  <c r="O44" i="38"/>
  <c r="P44" i="38" s="1"/>
  <c r="M45" i="38"/>
  <c r="N45" i="38" s="1"/>
  <c r="O46" i="38"/>
  <c r="P46" i="38" s="1"/>
  <c r="M47" i="38"/>
  <c r="N47" i="38" s="1"/>
  <c r="O48" i="38"/>
  <c r="P48" i="38" s="1"/>
  <c r="M49" i="38"/>
  <c r="N49" i="38" s="1"/>
  <c r="O50" i="38"/>
  <c r="P50" i="38" s="1"/>
  <c r="M51" i="38"/>
  <c r="O52" i="38"/>
  <c r="P52" i="38" s="1"/>
  <c r="M53" i="38"/>
  <c r="O54" i="38"/>
  <c r="P54" i="38" s="1"/>
  <c r="M55" i="38"/>
  <c r="O56" i="38"/>
  <c r="P56" i="38" s="1"/>
  <c r="M57" i="38"/>
  <c r="N57" i="38" s="1"/>
  <c r="O58" i="38"/>
  <c r="P58" i="38" s="1"/>
  <c r="M59" i="38"/>
  <c r="N59" i="38" s="1"/>
  <c r="O60" i="38"/>
  <c r="P60" i="38" s="1"/>
  <c r="M61" i="38"/>
  <c r="O62" i="38"/>
  <c r="P62" i="38" s="1"/>
  <c r="M63" i="38"/>
  <c r="O64" i="38"/>
  <c r="P64" i="38"/>
  <c r="M65" i="38"/>
  <c r="N65" i="38" s="1"/>
  <c r="O66" i="38"/>
  <c r="P66" i="38" s="1"/>
  <c r="M67" i="38"/>
  <c r="O68" i="38"/>
  <c r="P68" i="38"/>
  <c r="M69" i="38"/>
  <c r="O70" i="38"/>
  <c r="P70" i="38" s="1"/>
  <c r="M71" i="38"/>
  <c r="N71" i="38" s="1"/>
  <c r="O72" i="38"/>
  <c r="P72" i="38" s="1"/>
  <c r="M73" i="38"/>
  <c r="O74" i="38"/>
  <c r="P74" i="38" s="1"/>
  <c r="M75" i="38"/>
  <c r="N75" i="38" s="1"/>
  <c r="O76" i="38"/>
  <c r="P76" i="38" s="1"/>
  <c r="O77" i="38"/>
  <c r="P77" i="38" s="1"/>
  <c r="O80" i="38"/>
  <c r="P80" i="38" s="1"/>
  <c r="N80" i="38"/>
  <c r="O83" i="38"/>
  <c r="P83" i="38" s="1"/>
  <c r="N83" i="38"/>
  <c r="O85" i="38"/>
  <c r="P85" i="38" s="1"/>
  <c r="N85" i="38"/>
  <c r="O89" i="38"/>
  <c r="P89" i="38" s="1"/>
  <c r="N89" i="38"/>
  <c r="O93" i="38"/>
  <c r="P93" i="38" s="1"/>
  <c r="O97" i="38"/>
  <c r="P97" i="38" s="1"/>
  <c r="O101" i="38"/>
  <c r="P101" i="38" s="1"/>
  <c r="N101" i="38"/>
  <c r="O105" i="38"/>
  <c r="P105" i="38" s="1"/>
  <c r="N105" i="38"/>
  <c r="O106" i="38"/>
  <c r="P106" i="38" s="1"/>
  <c r="Q42" i="38"/>
  <c r="R42" i="38" s="1"/>
  <c r="Q44" i="38"/>
  <c r="R44" i="38" s="1"/>
  <c r="Q50" i="38"/>
  <c r="R50" i="38" s="1"/>
  <c r="Q52" i="38"/>
  <c r="R52" i="38" s="1"/>
  <c r="Q56" i="38"/>
  <c r="R56" i="38" s="1"/>
  <c r="Q58" i="38"/>
  <c r="R58" i="38" s="1"/>
  <c r="Q60" i="38"/>
  <c r="R60" i="38" s="1"/>
  <c r="Q64" i="38"/>
  <c r="R64" i="38" s="1"/>
  <c r="Q66" i="38"/>
  <c r="R66" i="38" s="1"/>
  <c r="Q68" i="38"/>
  <c r="R68" i="38" s="1"/>
  <c r="Q70" i="38"/>
  <c r="R70" i="38" s="1"/>
  <c r="Q72" i="38"/>
  <c r="R72" i="38" s="1"/>
  <c r="Q76" i="38"/>
  <c r="R76" i="38" s="1"/>
  <c r="O134" i="38"/>
  <c r="P134" i="38" s="1"/>
  <c r="O137" i="38"/>
  <c r="P137" i="38" s="1"/>
  <c r="N137" i="38"/>
  <c r="O140" i="38"/>
  <c r="P140" i="38" s="1"/>
  <c r="L79" i="38"/>
  <c r="L80" i="38"/>
  <c r="L81" i="38"/>
  <c r="L87" i="38"/>
  <c r="L90" i="38"/>
  <c r="L92" i="38"/>
  <c r="L93" i="38"/>
  <c r="L94" i="38"/>
  <c r="L97" i="38"/>
  <c r="O133" i="38"/>
  <c r="P133" i="38" s="1"/>
  <c r="O136" i="38"/>
  <c r="P136" i="38" s="1"/>
  <c r="N136" i="38"/>
  <c r="O138" i="38"/>
  <c r="P138" i="38" s="1"/>
  <c r="O141" i="38"/>
  <c r="P141" i="38" s="1"/>
  <c r="N141" i="38"/>
  <c r="M78" i="38"/>
  <c r="N78" i="38" s="1"/>
  <c r="M82" i="38"/>
  <c r="N82" i="38" s="1"/>
  <c r="M87" i="38"/>
  <c r="N87" i="38" s="1"/>
  <c r="M88" i="38"/>
  <c r="N88" i="38" s="1"/>
  <c r="M90" i="38"/>
  <c r="N90" i="38" s="1"/>
  <c r="M91" i="38"/>
  <c r="N91" i="38" s="1"/>
  <c r="M95" i="38"/>
  <c r="N95" i="38" s="1"/>
  <c r="M96" i="38"/>
  <c r="M98" i="38"/>
  <c r="N98" i="38" s="1"/>
  <c r="M100" i="38"/>
  <c r="N100" i="38" s="1"/>
  <c r="M102" i="38"/>
  <c r="N102" i="38" s="1"/>
  <c r="M103" i="38"/>
  <c r="N103" i="38" s="1"/>
  <c r="M104" i="38"/>
  <c r="N104" i="38" s="1"/>
  <c r="O107" i="38"/>
  <c r="P107" i="38" s="1"/>
  <c r="M108" i="38"/>
  <c r="N108" i="38" s="1"/>
  <c r="O109" i="38"/>
  <c r="P109" i="38" s="1"/>
  <c r="M110" i="38"/>
  <c r="N110" i="38" s="1"/>
  <c r="O111" i="38"/>
  <c r="P111" i="38"/>
  <c r="M112" i="38"/>
  <c r="N112" i="38" s="1"/>
  <c r="O113" i="38"/>
  <c r="P113" i="38" s="1"/>
  <c r="M114" i="38"/>
  <c r="N114" i="38" s="1"/>
  <c r="O115" i="38"/>
  <c r="P115" i="38" s="1"/>
  <c r="M116" i="38"/>
  <c r="N116" i="38" s="1"/>
  <c r="O117" i="38"/>
  <c r="P117" i="38" s="1"/>
  <c r="M118" i="38"/>
  <c r="N118" i="38" s="1"/>
  <c r="O119" i="38"/>
  <c r="P119" i="38" s="1"/>
  <c r="M120" i="38"/>
  <c r="N120" i="38" s="1"/>
  <c r="O121" i="38"/>
  <c r="P121" i="38" s="1"/>
  <c r="M122" i="38"/>
  <c r="N122" i="38" s="1"/>
  <c r="O123" i="38"/>
  <c r="P123" i="38" s="1"/>
  <c r="M124" i="38"/>
  <c r="N124" i="38" s="1"/>
  <c r="O125" i="38"/>
  <c r="P125" i="38"/>
  <c r="M126" i="38"/>
  <c r="N126" i="38" s="1"/>
  <c r="O127" i="38"/>
  <c r="P127" i="38" s="1"/>
  <c r="M128" i="38"/>
  <c r="O129" i="38"/>
  <c r="P129" i="38" s="1"/>
  <c r="M130" i="38"/>
  <c r="O131" i="38"/>
  <c r="P131" i="38" s="1"/>
  <c r="M132" i="38"/>
  <c r="N132" i="38" s="1"/>
  <c r="L133" i="38"/>
  <c r="L134" i="38"/>
  <c r="L137" i="38"/>
  <c r="L139" i="38"/>
  <c r="L141" i="38"/>
  <c r="M135" i="38"/>
  <c r="M139" i="38"/>
  <c r="L31" i="38"/>
  <c r="M31" i="38"/>
  <c r="N31" i="38" s="1"/>
  <c r="O30" i="38"/>
  <c r="P30" i="38" s="1"/>
  <c r="L30" i="38"/>
  <c r="M21" i="38"/>
  <c r="N21" i="38" s="1"/>
  <c r="O17" i="38"/>
  <c r="P17" i="38" s="1"/>
  <c r="Q199" i="38"/>
  <c r="R199" i="38"/>
  <c r="Q206" i="38"/>
  <c r="R206" i="38" s="1"/>
  <c r="O188" i="38"/>
  <c r="P188" i="38" s="1"/>
  <c r="N188" i="38"/>
  <c r="Q188" i="38"/>
  <c r="R188" i="38" s="1"/>
  <c r="O187" i="38"/>
  <c r="P187" i="38" s="1"/>
  <c r="Q187" i="38"/>
  <c r="R187" i="38" s="1"/>
  <c r="O186" i="38"/>
  <c r="P186" i="38" s="1"/>
  <c r="Q186" i="38"/>
  <c r="R186" i="38" s="1"/>
  <c r="Q185" i="38"/>
  <c r="R185" i="38" s="1"/>
  <c r="O184" i="38"/>
  <c r="P184" i="38" s="1"/>
  <c r="Q165" i="38"/>
  <c r="R165" i="38" s="1"/>
  <c r="O135" i="38"/>
  <c r="P135" i="38" s="1"/>
  <c r="N135" i="38"/>
  <c r="O132" i="38"/>
  <c r="P132" i="38" s="1"/>
  <c r="O124" i="38"/>
  <c r="P124" i="38" s="1"/>
  <c r="O122" i="38"/>
  <c r="P122" i="38" s="1"/>
  <c r="O116" i="38"/>
  <c r="O114" i="38"/>
  <c r="P114" i="38" s="1"/>
  <c r="O112" i="38"/>
  <c r="P112" i="38" s="1"/>
  <c r="O110" i="38"/>
  <c r="P110" i="38" s="1"/>
  <c r="O103" i="38"/>
  <c r="P103" i="38" s="1"/>
  <c r="O100" i="38"/>
  <c r="P100" i="38" s="1"/>
  <c r="O96" i="38"/>
  <c r="P96" i="38" s="1"/>
  <c r="N96" i="38"/>
  <c r="O91" i="38"/>
  <c r="P91" i="38" s="1"/>
  <c r="O88" i="38"/>
  <c r="P88" i="38" s="1"/>
  <c r="O82" i="38"/>
  <c r="P82" i="38" s="1"/>
  <c r="O75" i="38"/>
  <c r="P75" i="38" s="1"/>
  <c r="O71" i="38"/>
  <c r="N67" i="38"/>
  <c r="O67" i="38"/>
  <c r="P67" i="38" s="1"/>
  <c r="O65" i="38"/>
  <c r="P65" i="38" s="1"/>
  <c r="N63" i="38"/>
  <c r="O63" i="38"/>
  <c r="P63" i="38" s="1"/>
  <c r="O59" i="38"/>
  <c r="P59" i="38" s="1"/>
  <c r="N55" i="38"/>
  <c r="O55" i="38"/>
  <c r="P55" i="38" s="1"/>
  <c r="N53" i="38"/>
  <c r="O53" i="38"/>
  <c r="P53" i="38" s="1"/>
  <c r="O47" i="38"/>
  <c r="P47" i="38" s="1"/>
  <c r="O45" i="38"/>
  <c r="P45" i="38" s="1"/>
  <c r="N43" i="38"/>
  <c r="O43" i="38"/>
  <c r="P43" i="38" s="1"/>
  <c r="O41" i="38"/>
  <c r="P41" i="38" s="1"/>
  <c r="O39" i="38"/>
  <c r="P39" i="38" s="1"/>
  <c r="N37" i="38"/>
  <c r="O37" i="38"/>
  <c r="P37" i="38" s="1"/>
  <c r="Q129" i="38"/>
  <c r="R129" i="38" s="1"/>
  <c r="Q123" i="38"/>
  <c r="R123" i="38" s="1"/>
  <c r="Q115" i="38"/>
  <c r="R115" i="38" s="1"/>
  <c r="Q107" i="38"/>
  <c r="R107" i="38" s="1"/>
  <c r="Q96" i="38"/>
  <c r="R96" i="38" s="1"/>
  <c r="Q88" i="38"/>
  <c r="R88" i="38" s="1"/>
  <c r="Q82" i="38"/>
  <c r="R82" i="38"/>
  <c r="O139" i="38"/>
  <c r="P139" i="38" s="1"/>
  <c r="N139" i="38"/>
  <c r="N130" i="38"/>
  <c r="O130" i="38"/>
  <c r="P130" i="38" s="1"/>
  <c r="N128" i="38"/>
  <c r="O128" i="38"/>
  <c r="P128" i="38" s="1"/>
  <c r="O126" i="38"/>
  <c r="P126" i="38" s="1"/>
  <c r="O120" i="38"/>
  <c r="P120" i="38" s="1"/>
  <c r="O118" i="38"/>
  <c r="P118" i="38" s="1"/>
  <c r="O108" i="38"/>
  <c r="P108" i="38" s="1"/>
  <c r="O104" i="38"/>
  <c r="P104" i="38" s="1"/>
  <c r="O102" i="38"/>
  <c r="P102" i="38" s="1"/>
  <c r="O98" i="38"/>
  <c r="P98" i="38" s="1"/>
  <c r="O95" i="38"/>
  <c r="P95" i="38" s="1"/>
  <c r="O90" i="38"/>
  <c r="P90" i="38" s="1"/>
  <c r="O87" i="38"/>
  <c r="P87" i="38" s="1"/>
  <c r="O78" i="38"/>
  <c r="P78" i="38" s="1"/>
  <c r="N73" i="38"/>
  <c r="O73" i="38"/>
  <c r="P73" i="38" s="1"/>
  <c r="N69" i="38"/>
  <c r="O69" i="38"/>
  <c r="P69" i="38" s="1"/>
  <c r="N61" i="38"/>
  <c r="O61" i="38"/>
  <c r="P61" i="38" s="1"/>
  <c r="O57" i="38"/>
  <c r="P57" i="38" s="1"/>
  <c r="N51" i="38"/>
  <c r="O51" i="38"/>
  <c r="P51" i="38" s="1"/>
  <c r="N35" i="38"/>
  <c r="O35" i="38"/>
  <c r="P35" i="38" s="1"/>
  <c r="N33" i="38"/>
  <c r="O33" i="38"/>
  <c r="P33" i="38" s="1"/>
  <c r="Q131" i="38"/>
  <c r="R131" i="38" s="1"/>
  <c r="Q127" i="38"/>
  <c r="R127" i="38" s="1"/>
  <c r="Q119" i="38"/>
  <c r="R119" i="38" s="1"/>
  <c r="Q113" i="38"/>
  <c r="R113" i="38" s="1"/>
  <c r="Q103" i="38"/>
  <c r="R103" i="38" s="1"/>
  <c r="Q100" i="38"/>
  <c r="R100" i="38" s="1"/>
  <c r="Q95" i="38"/>
  <c r="R95" i="38" s="1"/>
  <c r="Q87" i="38"/>
  <c r="R87" i="38" s="1"/>
  <c r="Q91" i="38"/>
  <c r="R91" i="38" s="1"/>
  <c r="Q78" i="38"/>
  <c r="R78" i="38" s="1"/>
  <c r="Q59" i="38"/>
  <c r="R59" i="38" s="1"/>
  <c r="Q55" i="38"/>
  <c r="R55" i="38" s="1"/>
  <c r="O31" i="38"/>
  <c r="P31" i="38" s="1"/>
  <c r="O21" i="38"/>
  <c r="P21" i="38" s="1"/>
  <c r="Q21" i="38"/>
  <c r="R21" i="38" s="1"/>
  <c r="Q17" i="38"/>
  <c r="R17" i="38" s="1"/>
  <c r="Q184" i="38"/>
  <c r="R184" i="38" s="1"/>
  <c r="Q135" i="38"/>
  <c r="R135" i="38" s="1"/>
  <c r="Q73" i="38"/>
  <c r="R73" i="38" s="1"/>
  <c r="Q102" i="38"/>
  <c r="R102" i="38" s="1"/>
  <c r="Q120" i="38"/>
  <c r="R120" i="38" s="1"/>
  <c r="Q98" i="38"/>
  <c r="R98" i="38" s="1"/>
  <c r="Q130" i="38"/>
  <c r="R130" i="38" s="1"/>
  <c r="Q35" i="38"/>
  <c r="R35" i="38" s="1"/>
  <c r="Q51" i="38"/>
  <c r="R51" i="38" s="1"/>
  <c r="Q57" i="38"/>
  <c r="R57" i="38" s="1"/>
  <c r="Q61" i="38"/>
  <c r="R61" i="38" s="1"/>
  <c r="Q67" i="38"/>
  <c r="R67" i="38" s="1"/>
  <c r="P71" i="38"/>
  <c r="Q71" i="38"/>
  <c r="R71" i="38" s="1"/>
  <c r="Q75" i="38"/>
  <c r="R75" i="38" s="1"/>
  <c r="P116" i="38"/>
  <c r="Q116" i="38"/>
  <c r="R116" i="38" s="1"/>
  <c r="Q124" i="38"/>
  <c r="R124" i="38" s="1"/>
  <c r="Q69" i="38"/>
  <c r="R69" i="38" s="1"/>
  <c r="Q90" i="38"/>
  <c r="R90" i="38" s="1"/>
  <c r="Q104" i="38"/>
  <c r="R104" i="38"/>
  <c r="Q139" i="38"/>
  <c r="R139" i="38" s="1"/>
  <c r="Q108" i="38"/>
  <c r="R108" i="38" s="1"/>
  <c r="Q31" i="38"/>
  <c r="R31" i="38" s="1"/>
  <c r="O174" i="38"/>
  <c r="P174" i="38" s="1"/>
  <c r="T217" i="38"/>
  <c r="T218" i="38" s="1"/>
  <c r="T222" i="38" s="1"/>
  <c r="T265" i="38" s="1"/>
  <c r="X217" i="38"/>
  <c r="X218" i="38" s="1"/>
  <c r="J249" i="38"/>
  <c r="J250" i="38" s="1"/>
  <c r="L247" i="38"/>
  <c r="L248" i="38" s="1"/>
  <c r="L238" i="38"/>
  <c r="O237" i="38"/>
  <c r="P237" i="38" s="1"/>
  <c r="N237" i="38"/>
  <c r="L237" i="38"/>
  <c r="O236" i="38"/>
  <c r="P236" i="38" s="1"/>
  <c r="L236" i="38"/>
  <c r="L234" i="38"/>
  <c r="L203" i="38"/>
  <c r="L233" i="38"/>
  <c r="Z227" i="38"/>
  <c r="Z231" i="38" s="1"/>
  <c r="Z266" i="38" s="1"/>
  <c r="J227" i="38"/>
  <c r="H227" i="38"/>
  <c r="H231" i="38" s="1"/>
  <c r="H266" i="38" s="1"/>
  <c r="N224" i="38"/>
  <c r="N225" i="38" s="1"/>
  <c r="O224" i="38"/>
  <c r="P224" i="38" s="1"/>
  <c r="P225" i="38" s="1"/>
  <c r="X249" i="38"/>
  <c r="X250" i="38" s="1"/>
  <c r="Z249" i="38"/>
  <c r="Z250" i="38"/>
  <c r="Z254" i="38" s="1"/>
  <c r="O163" i="38"/>
  <c r="P163" i="38" s="1"/>
  <c r="N163" i="38"/>
  <c r="N166" i="38"/>
  <c r="N167" i="38" s="1"/>
  <c r="N168" i="38" s="1"/>
  <c r="O79" i="38"/>
  <c r="P79" i="38" s="1"/>
  <c r="N79" i="38"/>
  <c r="H144" i="38" l="1"/>
  <c r="H145" i="38" s="1"/>
  <c r="H149" i="38" s="1"/>
  <c r="H259" i="38" s="1"/>
  <c r="J155" i="38"/>
  <c r="J156" i="38"/>
  <c r="N185" i="38"/>
  <c r="O185" i="38"/>
  <c r="P185" i="38" s="1"/>
  <c r="J209" i="38"/>
  <c r="X166" i="38"/>
  <c r="X167" i="38" s="1"/>
  <c r="X168" i="38" s="1"/>
  <c r="L190" i="38"/>
  <c r="L191" i="38" s="1"/>
  <c r="L192" i="38" s="1"/>
  <c r="L196" i="38" s="1"/>
  <c r="L263" i="38" s="1"/>
  <c r="Q79" i="38"/>
  <c r="R79" i="38" s="1"/>
  <c r="N235" i="38"/>
  <c r="O238" i="38"/>
  <c r="P238" i="38" s="1"/>
  <c r="O49" i="38"/>
  <c r="O215" i="38"/>
  <c r="P215" i="38" s="1"/>
  <c r="P216" i="38" s="1"/>
  <c r="M189" i="38"/>
  <c r="J218" i="38"/>
  <c r="N207" i="38"/>
  <c r="N208" i="38" s="1"/>
  <c r="N209" i="38" s="1"/>
  <c r="T239" i="38"/>
  <c r="Q233" i="38"/>
  <c r="R233" i="38" s="1"/>
  <c r="N233" i="38"/>
  <c r="L235" i="38"/>
  <c r="L140" i="38"/>
  <c r="J143" i="38"/>
  <c r="J144" i="38" s="1"/>
  <c r="J145" i="38" s="1"/>
  <c r="AB227" i="38"/>
  <c r="AB231" i="38" s="1"/>
  <c r="AB266" i="38" s="1"/>
  <c r="N176" i="38"/>
  <c r="V218" i="38"/>
  <c r="V222" i="38" s="1"/>
  <c r="V265" i="38" s="1"/>
  <c r="Z22" i="38"/>
  <c r="Z23" i="38" s="1"/>
  <c r="Z24" i="38" s="1"/>
  <c r="Z28" i="38" s="1"/>
  <c r="Z258" i="38" s="1"/>
  <c r="H22" i="38"/>
  <c r="H24" i="38" s="1"/>
  <c r="H28" i="38" s="1"/>
  <c r="H258" i="38" s="1"/>
  <c r="Z166" i="38"/>
  <c r="H176" i="38"/>
  <c r="AB176" i="38"/>
  <c r="J190" i="38"/>
  <c r="J191" i="38" s="1"/>
  <c r="J192" i="38" s="1"/>
  <c r="H207" i="38"/>
  <c r="J239" i="38"/>
  <c r="J240" i="38" s="1"/>
  <c r="J241" i="38" s="1"/>
  <c r="AB239" i="38"/>
  <c r="AB240" i="38" s="1"/>
  <c r="AB241" i="38" s="1"/>
  <c r="AB245" i="38" s="1"/>
  <c r="AB267" i="38" s="1"/>
  <c r="AB22" i="38"/>
  <c r="AB23" i="38" s="1"/>
  <c r="AB24" i="38" s="1"/>
  <c r="AB28" i="38" s="1"/>
  <c r="AB258" i="38" s="1"/>
  <c r="X240" i="38"/>
  <c r="X241" i="38"/>
  <c r="X243" i="38" s="1"/>
  <c r="X245" i="38" s="1"/>
  <c r="X267" i="38" s="1"/>
  <c r="Z217" i="38"/>
  <c r="Z218" i="38" s="1"/>
  <c r="Z222" i="38" s="1"/>
  <c r="Z265" i="38" s="1"/>
  <c r="T240" i="38"/>
  <c r="T241" i="38" s="1"/>
  <c r="T245" i="38" s="1"/>
  <c r="T267" i="38" s="1"/>
  <c r="N234" i="38"/>
  <c r="N239" i="38" s="1"/>
  <c r="N240" i="38" s="1"/>
  <c r="N241" i="38" s="1"/>
  <c r="N242" i="38" s="1"/>
  <c r="N245" i="38" s="1"/>
  <c r="N267" i="38" s="1"/>
  <c r="Q234" i="38"/>
  <c r="R234" i="38" s="1"/>
  <c r="O234" i="38"/>
  <c r="P234" i="38" s="1"/>
  <c r="O84" i="38"/>
  <c r="P84" i="38" s="1"/>
  <c r="N84" i="38"/>
  <c r="Z167" i="38"/>
  <c r="Z168" i="38" s="1"/>
  <c r="Z172" i="38" s="1"/>
  <c r="Z261" i="38" s="1"/>
  <c r="AB177" i="38"/>
  <c r="AB178" i="38" s="1"/>
  <c r="AB182" i="38" s="1"/>
  <c r="AB262" i="38" s="1"/>
  <c r="H208" i="38"/>
  <c r="H209" i="38" s="1"/>
  <c r="H213" i="38" s="1"/>
  <c r="H264" i="38" s="1"/>
  <c r="N247" i="38"/>
  <c r="N248" i="38" s="1"/>
  <c r="Q247" i="38"/>
  <c r="R247" i="38" s="1"/>
  <c r="R248" i="38" s="1"/>
  <c r="O247" i="38"/>
  <c r="P247" i="38" s="1"/>
  <c r="P248" i="38" s="1"/>
  <c r="L207" i="38"/>
  <c r="AB143" i="38"/>
  <c r="Z178" i="38"/>
  <c r="Z182" i="38" s="1"/>
  <c r="Z262" i="38" s="1"/>
  <c r="Z209" i="38"/>
  <c r="Z213" i="38" s="1"/>
  <c r="Z264" i="38" s="1"/>
  <c r="AB166" i="38"/>
  <c r="Z190" i="38"/>
  <c r="V207" i="38"/>
  <c r="V239" i="38"/>
  <c r="Z239" i="38"/>
  <c r="P176" i="38"/>
  <c r="L239" i="38"/>
  <c r="M153" i="38"/>
  <c r="AB207" i="38"/>
  <c r="X207" i="38"/>
  <c r="X208" i="38" s="1"/>
  <c r="X209" i="38" s="1"/>
  <c r="L151" i="38"/>
  <c r="L154" i="38" s="1"/>
  <c r="M152" i="38"/>
  <c r="L84" i="38"/>
  <c r="P207" i="38"/>
  <c r="H166" i="38"/>
  <c r="X176" i="38"/>
  <c r="R207" i="38"/>
  <c r="H239" i="38"/>
  <c r="T176" i="38"/>
  <c r="T177" i="38" s="1"/>
  <c r="T178" i="38" s="1"/>
  <c r="T182" i="38" s="1"/>
  <c r="T262" i="38" s="1"/>
  <c r="T207" i="38"/>
  <c r="T208" i="38" s="1"/>
  <c r="T209" i="38" s="1"/>
  <c r="T213" i="38" s="1"/>
  <c r="T264" i="38" s="1"/>
  <c r="T226" i="38"/>
  <c r="T227" i="38" s="1"/>
  <c r="T231" i="38" s="1"/>
  <c r="T266" i="38" s="1"/>
  <c r="X226" i="38"/>
  <c r="X227" i="38" s="1"/>
  <c r="V226" i="38"/>
  <c r="V227" i="38" s="1"/>
  <c r="V231" i="38" s="1"/>
  <c r="V266" i="38" s="1"/>
  <c r="Q224" i="38"/>
  <c r="R224" i="38" s="1"/>
  <c r="R225" i="38" s="1"/>
  <c r="R208" i="38"/>
  <c r="R209" i="38" s="1"/>
  <c r="R211" i="38" s="1"/>
  <c r="R213" i="38" s="1"/>
  <c r="R264" i="38" s="1"/>
  <c r="V208" i="38"/>
  <c r="V209" i="38" s="1"/>
  <c r="V213" i="38" s="1"/>
  <c r="V264" i="38" s="1"/>
  <c r="T190" i="38"/>
  <c r="T191" i="38" s="1"/>
  <c r="T192" i="38" s="1"/>
  <c r="T196" i="38" s="1"/>
  <c r="T263" i="38" s="1"/>
  <c r="X190" i="38"/>
  <c r="X191" i="38" s="1"/>
  <c r="X192" i="38" s="1"/>
  <c r="V190" i="38"/>
  <c r="V191" i="38" s="1"/>
  <c r="V192" i="38" s="1"/>
  <c r="V196" i="38" s="1"/>
  <c r="V263" i="38" s="1"/>
  <c r="Z191" i="38"/>
  <c r="Z192" i="38" s="1"/>
  <c r="Z196" i="38" s="1"/>
  <c r="Z263" i="38" s="1"/>
  <c r="R217" i="38"/>
  <c r="R218" i="38" s="1"/>
  <c r="R220" i="38" s="1"/>
  <c r="R222" i="38" s="1"/>
  <c r="R265" i="38" s="1"/>
  <c r="X143" i="38"/>
  <c r="X144" i="38" s="1"/>
  <c r="L143" i="38"/>
  <c r="L144" i="38" s="1"/>
  <c r="L145" i="38" s="1"/>
  <c r="L149" i="38" s="1"/>
  <c r="V143" i="38"/>
  <c r="V144" i="38" s="1"/>
  <c r="V145" i="38" s="1"/>
  <c r="V149" i="38" s="1"/>
  <c r="V259" i="38" s="1"/>
  <c r="T143" i="38"/>
  <c r="T144" i="38" s="1"/>
  <c r="T145" i="38" s="1"/>
  <c r="T149" i="38" s="1"/>
  <c r="T259" i="38" s="1"/>
  <c r="L22" i="38"/>
  <c r="L23" i="38" s="1"/>
  <c r="L24" i="38" s="1"/>
  <c r="L28" i="38" s="1"/>
  <c r="L258" i="38" s="1"/>
  <c r="R22" i="38"/>
  <c r="R23" i="38" s="1"/>
  <c r="R24" i="38" s="1"/>
  <c r="N22" i="38"/>
  <c r="N23" i="38" s="1"/>
  <c r="N24" i="38" s="1"/>
  <c r="J22" i="38"/>
  <c r="V22" i="38"/>
  <c r="V23" i="38" s="1"/>
  <c r="V24" i="38" s="1"/>
  <c r="V28" i="38" s="1"/>
  <c r="V258" i="38" s="1"/>
  <c r="T22" i="38"/>
  <c r="T23" i="38" s="1"/>
  <c r="T24" i="38" s="1"/>
  <c r="T28" i="38" s="1"/>
  <c r="T258" i="38" s="1"/>
  <c r="X22" i="38"/>
  <c r="X23" i="38" s="1"/>
  <c r="X24" i="38" s="1"/>
  <c r="X170" i="38"/>
  <c r="X172" i="38" s="1"/>
  <c r="X261" i="38" s="1"/>
  <c r="L208" i="38"/>
  <c r="L209" i="38" s="1"/>
  <c r="L213" i="38" s="1"/>
  <c r="L249" i="38"/>
  <c r="L250" i="38" s="1"/>
  <c r="L254" i="38" s="1"/>
  <c r="N249" i="38"/>
  <c r="N250" i="38" s="1"/>
  <c r="L155" i="38"/>
  <c r="L156" i="38" s="1"/>
  <c r="L160" i="38" s="1"/>
  <c r="X220" i="38"/>
  <c r="X222" i="38" s="1"/>
  <c r="X265" i="38" s="1"/>
  <c r="P177" i="38"/>
  <c r="P178" i="38" s="1"/>
  <c r="L261" i="38"/>
  <c r="P217" i="38"/>
  <c r="P218" i="38" s="1"/>
  <c r="AB144" i="38"/>
  <c r="AB145" i="38" s="1"/>
  <c r="AB149" i="38" s="1"/>
  <c r="AB259" i="38" s="1"/>
  <c r="H265" i="38"/>
  <c r="N151" i="38"/>
  <c r="O151" i="38"/>
  <c r="P151" i="38" s="1"/>
  <c r="V155" i="38"/>
  <c r="V156" i="38" s="1"/>
  <c r="V160" i="38" s="1"/>
  <c r="V260" i="38" s="1"/>
  <c r="Z155" i="38"/>
  <c r="Z156" i="38" s="1"/>
  <c r="Z160" i="38" s="1"/>
  <c r="Z260" i="38" s="1"/>
  <c r="N143" i="38"/>
  <c r="R154" i="38"/>
  <c r="P22" i="38"/>
  <c r="N169" i="38"/>
  <c r="X194" i="38"/>
  <c r="X196" i="38" s="1"/>
  <c r="X263" i="38" s="1"/>
  <c r="X252" i="38"/>
  <c r="X254" i="38" s="1"/>
  <c r="R249" i="38"/>
  <c r="R250" i="38" s="1"/>
  <c r="P226" i="38"/>
  <c r="P227" i="38" s="1"/>
  <c r="N226" i="38"/>
  <c r="N227" i="38" s="1"/>
  <c r="L240" i="38"/>
  <c r="L241" i="38" s="1"/>
  <c r="L245" i="38" s="1"/>
  <c r="P249" i="38"/>
  <c r="P250" i="38" s="1"/>
  <c r="H260" i="38"/>
  <c r="N210" i="38"/>
  <c r="N213" i="38" s="1"/>
  <c r="N264" i="38" s="1"/>
  <c r="N178" i="38"/>
  <c r="N177" i="38"/>
  <c r="H263" i="38"/>
  <c r="P208" i="38"/>
  <c r="P209" i="38" s="1"/>
  <c r="X211" i="38"/>
  <c r="X213" i="38" s="1"/>
  <c r="X264" i="38" s="1"/>
  <c r="N217" i="38"/>
  <c r="N218" i="38" s="1"/>
  <c r="L266" i="38"/>
  <c r="T155" i="38"/>
  <c r="T156" i="38" s="1"/>
  <c r="T160" i="38" s="1"/>
  <c r="T260" i="38" s="1"/>
  <c r="X155" i="38"/>
  <c r="X156" i="38" s="1"/>
  <c r="AB155" i="38"/>
  <c r="AB156" i="38" s="1"/>
  <c r="AB160" i="38" s="1"/>
  <c r="AB260" i="38" s="1"/>
  <c r="P166" i="38"/>
  <c r="Q163" i="38"/>
  <c r="R163" i="38" s="1"/>
  <c r="R166" i="38" s="1"/>
  <c r="P235" i="38"/>
  <c r="P239" i="38" s="1"/>
  <c r="Q236" i="38"/>
  <c r="R236" i="38" s="1"/>
  <c r="Q237" i="38"/>
  <c r="R237" i="38" s="1"/>
  <c r="Q238" i="38"/>
  <c r="R238" i="38" s="1"/>
  <c r="Q174" i="38"/>
  <c r="R174" i="38" s="1"/>
  <c r="R176" i="38" s="1"/>
  <c r="L176" i="38"/>
  <c r="J23" i="38" l="1"/>
  <c r="J24" i="38" s="1"/>
  <c r="N189" i="38"/>
  <c r="N190" i="38" s="1"/>
  <c r="N191" i="38" s="1"/>
  <c r="N192" i="38" s="1"/>
  <c r="O189" i="38"/>
  <c r="P189" i="38" s="1"/>
  <c r="P190" i="38" s="1"/>
  <c r="P191" i="38" s="1"/>
  <c r="P192" i="38" s="1"/>
  <c r="Q189" i="38"/>
  <c r="R189" i="38" s="1"/>
  <c r="R190" i="38" s="1"/>
  <c r="R191" i="38" s="1"/>
  <c r="R192" i="38" s="1"/>
  <c r="H177" i="38"/>
  <c r="H178" i="38" s="1"/>
  <c r="H182" i="38" s="1"/>
  <c r="H262" i="38" s="1"/>
  <c r="P49" i="38"/>
  <c r="P143" i="38" s="1"/>
  <c r="Q49" i="38"/>
  <c r="R49" i="38" s="1"/>
  <c r="R143" i="38" s="1"/>
  <c r="R239" i="38"/>
  <c r="AB208" i="38"/>
  <c r="AB209" i="38" s="1"/>
  <c r="AB213" i="38" s="1"/>
  <c r="AB264" i="38" s="1"/>
  <c r="Z240" i="38"/>
  <c r="Z241" i="38"/>
  <c r="Z245" i="38" s="1"/>
  <c r="Z267" i="38" s="1"/>
  <c r="Z269" i="38" s="1"/>
  <c r="H283" i="38" s="1"/>
  <c r="AB167" i="38"/>
  <c r="AB168" i="38" s="1"/>
  <c r="AB172" i="38" s="1"/>
  <c r="AB261" i="38" s="1"/>
  <c r="X177" i="38"/>
  <c r="X178" i="38" s="1"/>
  <c r="N152" i="38"/>
  <c r="N154" i="38" s="1"/>
  <c r="N155" i="38" s="1"/>
  <c r="N156" i="38" s="1"/>
  <c r="O152" i="38"/>
  <c r="P152" i="38" s="1"/>
  <c r="P154" i="38" s="1"/>
  <c r="O153" i="38"/>
  <c r="P153" i="38" s="1"/>
  <c r="N153" i="38"/>
  <c r="V240" i="38"/>
  <c r="V241" i="38"/>
  <c r="V245" i="38" s="1"/>
  <c r="V267" i="38" s="1"/>
  <c r="H167" i="38"/>
  <c r="H168" i="38" s="1"/>
  <c r="H172" i="38" s="1"/>
  <c r="H261" i="38" s="1"/>
  <c r="H240" i="38"/>
  <c r="H241" i="38" s="1"/>
  <c r="H245" i="38" s="1"/>
  <c r="H267" i="38" s="1"/>
  <c r="X229" i="38"/>
  <c r="X231" i="38" s="1"/>
  <c r="X266" i="38" s="1"/>
  <c r="R226" i="38"/>
  <c r="R227" i="38" s="1"/>
  <c r="X145" i="38"/>
  <c r="X147" i="38" s="1"/>
  <c r="X149" i="38" s="1"/>
  <c r="X259" i="38" s="1"/>
  <c r="L259" i="38"/>
  <c r="N228" i="38"/>
  <c r="R252" i="38"/>
  <c r="R254" i="38" s="1"/>
  <c r="P180" i="38"/>
  <c r="P182" i="38" s="1"/>
  <c r="P262" i="38" s="1"/>
  <c r="L260" i="38"/>
  <c r="R240" i="38"/>
  <c r="X158" i="38"/>
  <c r="X160" i="38" s="1"/>
  <c r="X260" i="38" s="1"/>
  <c r="X26" i="38"/>
  <c r="X28" i="38" s="1"/>
  <c r="X258" i="38" s="1"/>
  <c r="L267" i="38"/>
  <c r="P229" i="38"/>
  <c r="P231" i="38" s="1"/>
  <c r="P266" i="38" s="1"/>
  <c r="R26" i="38"/>
  <c r="R28" i="38" s="1"/>
  <c r="R258" i="38" s="1"/>
  <c r="T269" i="38"/>
  <c r="H273" i="38" s="1"/>
  <c r="V269" i="38"/>
  <c r="H278" i="38" s="1"/>
  <c r="L177" i="38"/>
  <c r="L178" i="38" s="1"/>
  <c r="L182" i="38" s="1"/>
  <c r="R167" i="38"/>
  <c r="R168" i="38" s="1"/>
  <c r="P144" i="38"/>
  <c r="P145" i="38" s="1"/>
  <c r="N25" i="38"/>
  <c r="N28" i="38" s="1"/>
  <c r="N258" i="38" s="1"/>
  <c r="N219" i="38"/>
  <c r="N222" i="38" s="1"/>
  <c r="P211" i="38"/>
  <c r="P213" i="38" s="1"/>
  <c r="N179" i="38"/>
  <c r="N182" i="38" s="1"/>
  <c r="N262" i="38" s="1"/>
  <c r="P194" i="38"/>
  <c r="P196" i="38" s="1"/>
  <c r="P263" i="38" s="1"/>
  <c r="P252" i="38"/>
  <c r="P254" i="38" s="1"/>
  <c r="P23" i="38"/>
  <c r="P24" i="38" s="1"/>
  <c r="R156" i="38"/>
  <c r="R155" i="38"/>
  <c r="N144" i="38"/>
  <c r="N145" i="38" s="1"/>
  <c r="N193" i="38"/>
  <c r="P220" i="38"/>
  <c r="P222" i="38" s="1"/>
  <c r="P265" i="38" s="1"/>
  <c r="R194" i="38"/>
  <c r="R196" i="38" s="1"/>
  <c r="R263" i="38" s="1"/>
  <c r="N251" i="38"/>
  <c r="J251" i="38" s="1"/>
  <c r="J253" i="38" s="1"/>
  <c r="L264" i="38"/>
  <c r="R177" i="38"/>
  <c r="R178" i="38" s="1"/>
  <c r="P240" i="38"/>
  <c r="P241" i="38" s="1"/>
  <c r="P167" i="38"/>
  <c r="P168" i="38" s="1"/>
  <c r="R144" i="38"/>
  <c r="R145" i="38" s="1"/>
  <c r="N172" i="38"/>
  <c r="R241" i="38" l="1"/>
  <c r="H269" i="38"/>
  <c r="H272" i="38" s="1"/>
  <c r="X180" i="38"/>
  <c r="X182" i="38" s="1"/>
  <c r="X262" i="38" s="1"/>
  <c r="X269" i="38" s="1"/>
  <c r="H279" i="38" s="1"/>
  <c r="AB269" i="38"/>
  <c r="H284" i="38" s="1"/>
  <c r="H285" i="38" s="1"/>
  <c r="P155" i="38"/>
  <c r="P156" i="38"/>
  <c r="P158" i="38" s="1"/>
  <c r="P160" i="38" s="1"/>
  <c r="P260" i="38" s="1"/>
  <c r="R231" i="38"/>
  <c r="R266" i="38" s="1"/>
  <c r="R229" i="38"/>
  <c r="J228" i="38" s="1"/>
  <c r="J230" i="38" s="1"/>
  <c r="N146" i="38"/>
  <c r="P147" i="38"/>
  <c r="P149" i="38" s="1"/>
  <c r="P259" i="38" s="1"/>
  <c r="R170" i="38"/>
  <c r="R172" i="38" s="1"/>
  <c r="R261" i="38" s="1"/>
  <c r="N157" i="38"/>
  <c r="P264" i="38"/>
  <c r="J213" i="38"/>
  <c r="J264" i="38" s="1"/>
  <c r="N261" i="38"/>
  <c r="R147" i="38"/>
  <c r="R149" i="38" s="1"/>
  <c r="R259" i="38" s="1"/>
  <c r="P170" i="38"/>
  <c r="P172" i="38" s="1"/>
  <c r="P261" i="38" s="1"/>
  <c r="P243" i="38"/>
  <c r="R180" i="38"/>
  <c r="R182" i="38" s="1"/>
  <c r="R158" i="38"/>
  <c r="R160" i="38" s="1"/>
  <c r="R260" i="38" s="1"/>
  <c r="P26" i="38"/>
  <c r="P28" i="38" s="1"/>
  <c r="N265" i="38"/>
  <c r="J222" i="38"/>
  <c r="J265" i="38" s="1"/>
  <c r="L262" i="38"/>
  <c r="L269" i="38" s="1"/>
  <c r="H274" i="38" s="1"/>
  <c r="R243" i="38"/>
  <c r="R245" i="38" s="1"/>
  <c r="R267" i="38" s="1"/>
  <c r="J193" i="38"/>
  <c r="J195" i="38" s="1"/>
  <c r="J210" i="38"/>
  <c r="J212" i="38" s="1"/>
  <c r="N254" i="38"/>
  <c r="J254" i="38" s="1"/>
  <c r="N196" i="38"/>
  <c r="J219" i="38"/>
  <c r="J221" i="38" s="1"/>
  <c r="N231" i="38"/>
  <c r="P258" i="38" l="1"/>
  <c r="J258" i="38"/>
  <c r="R262" i="38"/>
  <c r="R269" i="38" s="1"/>
  <c r="H277" i="38" s="1"/>
  <c r="J182" i="38"/>
  <c r="J262" i="38" s="1"/>
  <c r="N266" i="38"/>
  <c r="J231" i="38"/>
  <c r="J266" i="38" s="1"/>
  <c r="N263" i="38"/>
  <c r="J196" i="38"/>
  <c r="J263" i="38" s="1"/>
  <c r="C1" i="38"/>
  <c r="H286" i="38"/>
  <c r="J242" i="38"/>
  <c r="J244" i="38" s="1"/>
  <c r="J172" i="38"/>
  <c r="J261" i="38" s="1"/>
  <c r="J157" i="38"/>
  <c r="J159" i="38" s="1"/>
  <c r="J146" i="38"/>
  <c r="J148" i="38" s="1"/>
  <c r="J25" i="38"/>
  <c r="J27" i="38" s="1"/>
  <c r="J179" i="38"/>
  <c r="J181" i="38" s="1"/>
  <c r="P245" i="38"/>
  <c r="J169" i="38"/>
  <c r="J171" i="38" s="1"/>
  <c r="N160" i="38"/>
  <c r="N149" i="38"/>
  <c r="N259" i="38" l="1"/>
  <c r="J149" i="38"/>
  <c r="J259" i="38" s="1"/>
  <c r="N260" i="38"/>
  <c r="J160" i="38"/>
  <c r="J260" i="38" s="1"/>
  <c r="P267" i="38"/>
  <c r="J245" i="38"/>
  <c r="J267" i="38" s="1"/>
  <c r="P269" i="38"/>
  <c r="H276" i="38" s="1"/>
  <c r="J269" i="38" l="1"/>
  <c r="N269" i="38"/>
  <c r="H275" i="38" l="1"/>
  <c r="H280" i="38" s="1"/>
  <c r="J270" i="38"/>
  <c r="H281" i="38" l="1"/>
  <c r="H287" i="38"/>
  <c r="H288" i="38" s="1"/>
  <c r="H282" i="38"/>
  <c r="H289" i="38"/>
</calcChain>
</file>

<file path=xl/sharedStrings.xml><?xml version="1.0" encoding="utf-8"?>
<sst xmlns="http://schemas.openxmlformats.org/spreadsheetml/2006/main" count="904" uniqueCount="396">
  <si>
    <t>cum</t>
  </si>
  <si>
    <t>sqm</t>
  </si>
  <si>
    <t>SUMMARY</t>
  </si>
  <si>
    <t>SSR No</t>
  </si>
  <si>
    <t>Cum</t>
  </si>
  <si>
    <t>Qty</t>
  </si>
  <si>
    <t>Total</t>
  </si>
  <si>
    <t>Unit</t>
  </si>
  <si>
    <t>Amount</t>
  </si>
  <si>
    <t>Kg</t>
  </si>
  <si>
    <t>each</t>
  </si>
  <si>
    <t>kg</t>
  </si>
  <si>
    <t>100 sqm</t>
  </si>
  <si>
    <t>M</t>
  </si>
  <si>
    <t>Each</t>
  </si>
  <si>
    <t>Description</t>
  </si>
  <si>
    <t>Cat</t>
  </si>
  <si>
    <t>REMARKS</t>
  </si>
  <si>
    <t>Foundation items</t>
  </si>
  <si>
    <t>NF</t>
  </si>
  <si>
    <t>Gross excess</t>
  </si>
  <si>
    <t>Net Excess</t>
  </si>
  <si>
    <t>Contractor</t>
  </si>
  <si>
    <t>ADEN/ATP</t>
  </si>
  <si>
    <t>Sl.no</t>
  </si>
  <si>
    <t>Non-Foundation items</t>
  </si>
  <si>
    <t>Foundation Items</t>
  </si>
  <si>
    <t>Minor items</t>
  </si>
  <si>
    <t>SAVINGS</t>
  </si>
  <si>
    <t>RATE</t>
  </si>
  <si>
    <t>AGREEMENT</t>
  </si>
  <si>
    <t>Within 25%</t>
  </si>
  <si>
    <t>Bet. 25 - 40%</t>
  </si>
  <si>
    <t>Bet.40 - 50%</t>
  </si>
  <si>
    <t>Above 50%</t>
  </si>
  <si>
    <t>within 100%</t>
  </si>
  <si>
    <t>Beyond 100%</t>
  </si>
  <si>
    <t>Upto 25%</t>
  </si>
  <si>
    <t>Beyond 25%</t>
  </si>
  <si>
    <t>Qty.</t>
  </si>
  <si>
    <t>Rs.  Ps.</t>
  </si>
  <si>
    <t>Rs.       Ps.</t>
  </si>
  <si>
    <t>Rs.    Ps.</t>
  </si>
  <si>
    <t>G Total</t>
  </si>
  <si>
    <t>98% of the rate =( -) 2%</t>
  </si>
  <si>
    <t>96% of the rate = (-) 4%</t>
  </si>
  <si>
    <t>`</t>
  </si>
  <si>
    <t>Grand Total of Schedule  A</t>
  </si>
  <si>
    <t>Grand Total of Schedule  B</t>
  </si>
  <si>
    <t>SCHEDULE' A</t>
  </si>
  <si>
    <t>SCHEDULE' B</t>
  </si>
  <si>
    <t>SCHEDULE' C</t>
  </si>
  <si>
    <t>Financial Implication</t>
  </si>
  <si>
    <t>Original Agreement value</t>
  </si>
  <si>
    <t>Gross excess in % age</t>
  </si>
  <si>
    <t>Gross value of the Agreement.</t>
  </si>
  <si>
    <t>Saving upto 25%</t>
  </si>
  <si>
    <t>Saving beyond 25%</t>
  </si>
  <si>
    <t>Total Saving</t>
  </si>
  <si>
    <t>Gross Savings in %  age</t>
  </si>
  <si>
    <t>Revised Agt. Value</t>
  </si>
  <si>
    <t>It is to certify that we have no claims of any kind on the savings occurred in this agreement and we are herewith furnishing an undertaking that we will not claim for the same in future.</t>
  </si>
  <si>
    <t>We are hereby agree to execute the quantities upto 50% and operation of additional items as shown above and no claims will be prefered on later date due to non operation of certain items and operation of more /less than the original /revised agreement quantities.</t>
  </si>
  <si>
    <t>The Qunatities proposed to be reduced will not be required in the same work at a later date and also due to the decreased quantities , tender is not vitiated.</t>
  </si>
  <si>
    <t>SSE/Drg/GTL</t>
  </si>
  <si>
    <t>DEN/Central/GTL</t>
  </si>
  <si>
    <t>Non-Foundation Item Excess up to 25%</t>
  </si>
  <si>
    <t>Non-Foundation Item Excess with in 25%-40%</t>
  </si>
  <si>
    <t>Non-Foundation Item Excess with in 40%-50%</t>
  </si>
  <si>
    <t>Non-Foundation Item Excess beyond 50%</t>
  </si>
  <si>
    <t>Minor item Excess within 100%</t>
  </si>
  <si>
    <t>Minor Item Excess beyond 100%</t>
  </si>
  <si>
    <t>Net Excess in % age</t>
  </si>
  <si>
    <t>As required as per site condition</t>
  </si>
  <si>
    <t>As required as per site condition.</t>
  </si>
  <si>
    <t>VARIATION STATEMENT</t>
  </si>
  <si>
    <t>Name of the Contractor: M/s. Alam Constructions, Railway Contractors, No.6-5-694-3, Near: Water tank, Srinagar Colony, Anantapur- 515 004</t>
  </si>
  <si>
    <t>011011</t>
  </si>
  <si>
    <t>Earth work in excavation as per approved drawings and dumping at embankment site or spoil heap, within railway land, including 50m lead and 1.5, lift, the lead to be measured from the centre of gravity of excavation measured from natural ground level and paid for in layers of 1.5m each, including incidental work, as per specifications-in all kinds of soils</t>
  </si>
  <si>
    <t>012010</t>
  </si>
  <si>
    <t xml:space="preserve">Earth work in excavation as per approved drawings etc., - Extra over item 011010 for excavation in  foundat etc., - </t>
  </si>
  <si>
    <t>012050</t>
  </si>
  <si>
    <t>Supplying and filling sand in plinth and under  floors including    watering,    ramming,    consolidating    and dressing complete</t>
  </si>
  <si>
    <t>031011</t>
  </si>
  <si>
    <t>Providing and laying in position cement concrete etc., - 1:3:6  (1  cement  :  3   sand  :  6  graded  stone aggregate 20mm nominal size)</t>
  </si>
  <si>
    <t>031012</t>
  </si>
  <si>
    <t>Providing and laying in position cement concrete etc., - 1:3:6  (1  cement  :  3   sand  :  6  graded  stone aggregate 40mm nominal size)</t>
  </si>
  <si>
    <t>031023</t>
  </si>
  <si>
    <t>061014</t>
  </si>
  <si>
    <t>Random  rubble  masonry  with  hard  stone   in fo etc., - Cement mortar 1:6 (1cement: 6fine sand)</t>
  </si>
  <si>
    <t>VARIATION</t>
  </si>
  <si>
    <t>Sch "A" ( FOUNDATION ITEMS)</t>
  </si>
  <si>
    <t>F</t>
  </si>
  <si>
    <t>ADD (+)17 % as per Agt</t>
  </si>
  <si>
    <t>Demolishing    plain    cement    concrete    including    disposal    of material within 50m lead Mix    leaner   than    1:2:4    with    coarse    aggregate    larger   than 20mm</t>
  </si>
  <si>
    <t>021090</t>
  </si>
  <si>
    <t>Leading ballast, kankar, brickbats, stone-chips,  shingle, stone  boulders,  block  kankar,  pitching  stones,  rubble stones, laterite, coal, surkhi, dry mortar, sand, moorum, earth,  manure  or  sludge,  ashes,  lime,  debris,  muck, malba, etc. for lea</t>
  </si>
  <si>
    <t>032031</t>
  </si>
  <si>
    <t>Providing  and  fixing  at  or  near  ground  level, Precast  M  20  grade   cement  concreteetc., - in kerbs, edging etc.</t>
  </si>
  <si>
    <t>041012</t>
  </si>
  <si>
    <t>Providing  and  laying  in  position  M  20   Grade concrete    for    reinforced    concrete  etc., -All work in buildings above plinth level upto  floor two level.</t>
  </si>
  <si>
    <t>042013</t>
  </si>
  <si>
    <t>Centering   and   shuttering etc., for - Suspended floors, roofs, landings, balconies,  FOB slabs, walkway slabs and access platform</t>
  </si>
  <si>
    <t>042014</t>
  </si>
  <si>
    <t>Centering   and   shuttering etc., for - Lintels, beams, plinth beams, bed blocks, girders, bressumers and cantilevers</t>
  </si>
  <si>
    <t>042025</t>
  </si>
  <si>
    <t>Centering   and   shuttering etc., for - Edges of slabs and beams in floors and walls under 20 cm wide</t>
  </si>
  <si>
    <t>043015</t>
  </si>
  <si>
    <t>Providing, hoisting and fixing in position upto floor two level M20 Grade precast RCC work etc., - In slabs for drain covers, manhole covers, flue tops etc.</t>
  </si>
  <si>
    <t>044010</t>
  </si>
  <si>
    <t>Encasing  rolled  steel  sections,  in  beams   and columns with Grade 15 cement concrete 1:2:4 (1 cement:  2   sand:  4  graded  stone   aggregate 12.5mm  nominal  size)  including  centering  and shuttering but excluding the cost of  cement and reinforc</t>
  </si>
  <si>
    <t>044021</t>
  </si>
  <si>
    <t>Encasing RS or rail section with 12mm mesh rabbit wire including cost of rabbit wire.</t>
  </si>
  <si>
    <t>051018</t>
  </si>
  <si>
    <t>Brick work with non-modular (FPS) bricks of  class etc., - Cement mortar 1:6 (1 cement : 6 coarse sand)</t>
  </si>
  <si>
    <t>051040</t>
  </si>
  <si>
    <t>Extra   over   item   051010   &amp;   051020   for   brick   work   in superstructure       beyond    plinth    level    upto    floor    two level :</t>
  </si>
  <si>
    <t>051182</t>
  </si>
  <si>
    <t>Half    brick   masonry    with    bricks   of    class   designation 7.5 in foundations and plinth in  Cement mortar 1:4 (1 Cement : 4 coarse sand)</t>
  </si>
  <si>
    <t>051190</t>
  </si>
  <si>
    <t>Extra       for       half       Brick      masonry       in       superstructure above plinth level upto     floor two level</t>
  </si>
  <si>
    <t>072142</t>
  </si>
  <si>
    <t>Providing and fixing to IS: 2202 Part-1 marked flu etc., - 30mm thick including ISI marked stainless steel butt hinges with necessary screws</t>
  </si>
  <si>
    <t>073030</t>
  </si>
  <si>
    <t>Providing and fixing 25mm thick cup board shutters , with prelaminated flat pressed 3 layer particle board conforming to IS 12823 -Grade I, having one side decorative lamination of approved shade and other side balancing lamination including   second   cl</t>
  </si>
  <si>
    <t>074212</t>
  </si>
  <si>
    <t>Providing and fixing curtain rods of 1.25mm thick  etc., - 20mm dia.</t>
  </si>
  <si>
    <t>075191</t>
  </si>
  <si>
    <t xml:space="preserve">Providing and fixing ISI marked Copper oxidized M. etc., - 300x16 mm
</t>
  </si>
  <si>
    <t>077051</t>
  </si>
  <si>
    <t>Providing and fixing bright finished brass sliding etc., - 300x16mm</t>
  </si>
  <si>
    <t>077063</t>
  </si>
  <si>
    <t xml:space="preserve">Providing and fixing bright finished brass tower b etc., - 150x10mm
</t>
  </si>
  <si>
    <t>077064</t>
  </si>
  <si>
    <t>Providing and fixing bright finished brass tower b etc., - 100x10mm</t>
  </si>
  <si>
    <t>077071</t>
  </si>
  <si>
    <t>Providing and fixing bright finished brass handles etc., - 125 mm</t>
  </si>
  <si>
    <t>077140</t>
  </si>
  <si>
    <t xml:space="preserve">Providing and fixing bright finished brass hanging type floor door stopper with necessary screws etc. complete
</t>
  </si>
  <si>
    <t>077552</t>
  </si>
  <si>
    <t xml:space="preserve">Providing and fixing special quality cop etc., - Size 50mm
</t>
  </si>
  <si>
    <t>077560</t>
  </si>
  <si>
    <t xml:space="preserve">Providing and fixing copper oxidised brass 50mm cupboard or wardrobe knobs with nuts complete
</t>
  </si>
  <si>
    <t>077570</t>
  </si>
  <si>
    <t>Providing and fixing copper oxidised brass hanging type floor door stopper with necessary screws etc. complete</t>
  </si>
  <si>
    <t>077600</t>
  </si>
  <si>
    <t xml:space="preserve">Providing and fixing magnetic catcher ISI marked with necessary screws etc. complete
</t>
  </si>
  <si>
    <t>078022</t>
  </si>
  <si>
    <t>Providing and fixing aluminium sliding door bolts etc., - 250x16mm</t>
  </si>
  <si>
    <t>078034</t>
  </si>
  <si>
    <t>Providing     and     fixing     aluminium     tower     bolts     ISI marked     anodised     (anodic     coating     not     less     than grade AC  10   as   per IS:  1868)   transparent  or   dyed to   required  colour  or   shade  with   necessary  screws etc. complete 150x10mm</t>
  </si>
  <si>
    <t>078035</t>
  </si>
  <si>
    <t>Providing     and     fixing     aluminium     tower     bolts     ISI marked     anodised     (anodic     coating     not     less     than grade AC  10   as   per IS:  1868)   transparent  or   dyed to   required  colour  or   shade  with   necessary  screws etc. complete
100x10mm</t>
  </si>
  <si>
    <t>078062</t>
  </si>
  <si>
    <t>Providing        and        fixing        aluminium        handles        ISI marked     anodised     (anodic     coating     not     less     than grade AC  10   as   per IS:  1868)   transparent  or   dyed to   required  colour  or   shade  with   necessary  screws etc. complete
100mm</t>
  </si>
  <si>
    <t>078130</t>
  </si>
  <si>
    <t>Providing and fixing factory made P.V.C. door frame of size 50x47mm with a wall thickness of
5mm, made out of extruded 5mm rigid PVC foam sheet mitered at corners and joined with 2 Nos. of
150mm long brackets of 15x15mm M.S. square tube, the vertical door</t>
  </si>
  <si>
    <t>078140</t>
  </si>
  <si>
    <t>Providing and fixing to existing door frames
30mm thick factory made panel PVC door shutter consisting of frame made out of M.S. tubes of 19 gauge thickness and size of 19mm x 19mm for styles and 15x15mm for top &amp; bottom rails. M.S
.frame shall have a coa</t>
  </si>
  <si>
    <t>078150</t>
  </si>
  <si>
    <t>Providing and fixing to existing door frames
30mm thick factory made solid both side prelaminated panel PVC door shutter consisting of frame made out of M.S. tubes of 19 gauge thickness and size of 19mm x 19mm for styles and15x15mm, top &amp; bottom rails. M.</t>
  </si>
  <si>
    <t>078240</t>
  </si>
  <si>
    <t>Providing and fixing to existing door frame 30mm thick factory made Poly Vinyl Chloride (PVC) door shutter made of styles and rails of a uPVC hollow section of size 60mmx30mm and wall thickness
2mm±0.2mm with inbuilt decorative mould-in edging on one side</t>
  </si>
  <si>
    <t>081211</t>
  </si>
  <si>
    <t xml:space="preserve">Supplying and fixing rolling shutters of approved etc., - 80x1.25mm M.S. laths with 1.25mm thick top cover
</t>
  </si>
  <si>
    <t>082032</t>
  </si>
  <si>
    <t xml:space="preserve">Providing and fixing glazing in aluminium d etc., - With float/frosted glass panes of 5.5mm thickness
(weight not less than 13.75 kg/sqm)
</t>
  </si>
  <si>
    <t>082041</t>
  </si>
  <si>
    <t>Providing      and      fixing      double      action      hydraulic      floor spring    of     approved    brand    and    manufacture    IS:6315 including   cost   of   cutting   floors   as   required,   embedding in    floors   and   cover   plates   with   brass   pivot   and   single piece      M.S.      Sheet      outer      box      with      slide      plate      etc. complete as per the direction of Engineer-incharge With Stainless Steel cover  plate</t>
  </si>
  <si>
    <t>082080</t>
  </si>
  <si>
    <t>Aluminium Composite Cladding - Providing and fixing
Aluminium Composite Panels having total thickness of
4mm (with 0.5mm thick aluminium foil skin on both sides) alongwith minimum 25 micron PVdF Coating on top coil and Polymer/epoxy coating on Back coil (</t>
  </si>
  <si>
    <t>083020</t>
  </si>
  <si>
    <t>Providing    and    fixing    Aluminium    round/    square    bars    / flats      or       grill      in       frame      of       windows      and      cleastory windows</t>
  </si>
  <si>
    <t>092011</t>
  </si>
  <si>
    <t>Cement     concrete     flooring     1:2:4     (1cement:     2coarse sand:      4graded           stone      aggregate)      finished      with      a floating   coat   of   neat   cement   including   cement   slurry, but       excluding       the       cost       of       nosing       of       steps       etc. complete  25mm        thick        with        12.5mm        nominal        size        stone aggregate</t>
  </si>
  <si>
    <t>092012</t>
  </si>
  <si>
    <t>Cement concrete flooring 1:2:4 (1cement: 2coarse etc., - 40mm thick with 20mm nominal size stone aggregate</t>
  </si>
  <si>
    <t>094062</t>
  </si>
  <si>
    <t>Providing &amp; fixing Precast Chequered tiles conform etc., - 300mm x 300mm x 30mm thick</t>
  </si>
  <si>
    <t>095012</t>
  </si>
  <si>
    <t>Providing         and         fixing         Ist         quality         ceramic         tiles conforming     to     Group     B-III     (Ceramic     Wall     Tiles)     of IS:15622  of     manufacturers  approved  by   railway  in   all colours,      shades,     and      design        as      approved      by      the Engineer-in-Charge     in     skirting,     risers     of     steps     and dado     over     12mm     thick     bed     of     cement     mortar     1:3 (1cement:    3coarse    sand)    including    pointing    in    white cement       mixed       with       pigment       of       matching       shade complete   200x300 mm</t>
  </si>
  <si>
    <t>095013</t>
  </si>
  <si>
    <t>Providing         and         fixing         Ist         quality         ceramic         tiles conforming     to     Group     B-III     (Ceramic     Wall     Tiles)     of IS:15622  of     manufacturers  approved  by   railway  in   all colours,      shades,     and      design        as      approved      by      the Engineer-in-Charge     in     skirting,     risers     of     steps     and dado     over     12mm     thick     bed     of     cement     mortar     1:3 (1cement:    3coarse    sand)    including    pointing    in    white cement       mixed       with       pigment       of       matching   shade complete 00x450 mm  and above</t>
  </si>
  <si>
    <t>095021</t>
  </si>
  <si>
    <t xml:space="preserve">Providing and fixing ceramic tiles conforming etc., - Of Group B-II Clause 5.1 (for abrasion resistance) of
IS:15622 (Ceramic Floor Tiles) of size 300x300mm
</t>
  </si>
  <si>
    <t>095023</t>
  </si>
  <si>
    <t>Providing and fixing ceramic tiles conforming etc., - Of Group B-I-b of IS : 15622 (Ceramic Tiles) of size
200x200mm to 400x400mm</t>
  </si>
  <si>
    <t>095027</t>
  </si>
  <si>
    <t xml:space="preserve">Providing and fixing ceramic tiles conforming etc., - Of Group B-I-a of IS : 15622 (Vitrified tiles) of size
800x800mm and above
</t>
  </si>
  <si>
    <t>099034</t>
  </si>
  <si>
    <t>Providing and fixing 18mm thick mirror polis etc., - Granite Black. Area of slab over 0.5 Sqm but upto 1.0
Sqm</t>
  </si>
  <si>
    <t>099045</t>
  </si>
  <si>
    <t xml:space="preserve">Providing and fixing 18mm thick mirror polis etc., - Granite Pink. Area of slab over 1.0 Sqm but upto 2.0
Sqm Or larger
</t>
  </si>
  <si>
    <t>099052</t>
  </si>
  <si>
    <t>Providing      and      fixing      40mm      thick      Cuddapah     stone polished,    machine    cut    for       kitchen    platforms,    vanity counters       facias,       dados       and       skirting       and       similar locations   of   required   size,   laid   over   20mm   thick   base cement     mortar     1:4     (1cement:     4coarse     sand)     with joints        treated        with        white        cement,        mixed        with matching   pigment,   epoxy   touchups   including   rubbing, curing etc. complete at all levels Area of slab over 0.5 Sqm but upto 1.0 Sqm</t>
  </si>
  <si>
    <t>099062</t>
  </si>
  <si>
    <t>Extra   for   providing   edge   moulding   to   16mm   to   20mm thick       marble/granite       stone       counters,       vanities       etc including   machine   polishing  to   edge   to   give   high   gloss finish    etc.    complete    as    per    design    approved    by    the Engineer-in-Charge  Granite work</t>
  </si>
  <si>
    <t xml:space="preserve">Providing and fixing at all height false ceiling of
12.5mm thick tapered edge gypsum board conforming to IS: 2095-Part I, including providing and fixing of frame work made of special sections power pressed from M.S. sheet and galvanised with zinc coating </t>
  </si>
  <si>
    <t>Providing   10mm   thick   Plaster   of    Paris   (gypsum anhydrous)    ceiling    upto    a    height    of    5m    above floor    level    over    1st    class    kail    or    similar    wood strips   25x6mm   with   10mm   gap   in   between   and reinforced       with       rabbit       wire       mesh       fixed       to wooden         frame         (frame         work         to         be         paid separately)
Flat surfaces</t>
  </si>
  <si>
    <t>Providing   10mm   thick   Plaster   of    Paris   (gypsum anhydrous)    ceiling    upto    a    height    of    5m    above floor    level    over    1st    class    kail    or    similar    wood strips   25x6mm   with   10mm   gap   in   between   and reinforced       with       rabbit       wire       mesh       fixed       to wooden         frame         (frame         work         to         be         paid separately)
Curved surfaces</t>
  </si>
  <si>
    <t>Extra    for    any    sunk    or     raised    Moulding    in    the Plaster of Paris (gypsum anhydrous) ceiling</t>
  </si>
  <si>
    <t>12 mm cement plaster of mix -  etc., - 1:6 (1cement: 6fine sand)</t>
  </si>
  <si>
    <t>15 mm cement plaster on the rough side of single o etc., - 1:6 (1cement: 6 fine sand)</t>
  </si>
  <si>
    <t>18 mm cement plaster in two coats under layer
12mm thick cement plaster 1:5 (1cement: 5coarse sand) finished with a top layer 6mm thick cement plaster 1:6 (1cement: 6fine sand)</t>
  </si>
  <si>
    <t>Providing     and     applying     plaster     of     Paris     putty     of 2mm    average    thickness    over    plastered    surface    to prepare the surface even and smooth complete</t>
  </si>
  <si>
    <t>Pointing     on     stone     work     with     cement     mortar     1:3 (1cement: 3fine sand)  Flush/ Ruled pointing</t>
  </si>
  <si>
    <t xml:space="preserve">Applying one coat of cement primer of approved
brand and manufacture on wall surface
</t>
  </si>
  <si>
    <t>Painting   Station   Name   boards   (both   sides)   including   lettering on   both   sides   two   coats   of   synthetic   enamel   paint   to   give   an even shade Board area more than 2 sqm</t>
  </si>
  <si>
    <t>Wall   painting   on   new    work   with   two   or   more   coats of     plastic     emulsion     paint     of     approved     brand     and manufacture to give an even shade</t>
  </si>
  <si>
    <t xml:space="preserve">Wall painting on new work with two or more coats
o etc., - Extra over Items for roller painting in lieu of normal brush painting if specifically ordered
</t>
  </si>
  <si>
    <t xml:space="preserve">Plastic emulsion paint after removing white/colou etc., - One or more coat, to give an even shade
</t>
  </si>
  <si>
    <t>Applying Priming Coat : With       ready       mixed       red       oxide       zinc       chromate       primer       of approved        brand        and        manufacture        on        steel        galvanized</t>
  </si>
  <si>
    <t>Painting   with   synthetic   enamel   paint   of    approved    brand   and manufacture to give an even shade  Two or more coats on new work</t>
  </si>
  <si>
    <t>Painting   with   synthetic   enamel   paint   of    approved    brand   and manufacture to give an even shade One or more coats on old work</t>
  </si>
  <si>
    <t>Providing  and   fixing  C.P.   brass  long  nose  bib  cock,  15 mm   nominal   bore,   of   approved   quality   conforming   to IS standards and weighing not less than 810 gms</t>
  </si>
  <si>
    <t>Providing    and     fixing    C.P.    brass     stop     cock,     15     mm nominal  bore,   (concealed)     of   standard  design     and  of approved make conforming to IS:8931</t>
  </si>
  <si>
    <t>Supplying   and   fixing   brass   chromium   plated    (Two   in one)   type   wall   mixer   SINGLE   LEVER   HOT   AND   COLD WATER    MIXER       having    either    fixed    type    over    head shower  or   telephonic shower as  approved by  Engineer In-charge     including     all     components     like     adjustable legs,      wall      flange,      rigid      tube      or      flexible      pipe      etc. complete</t>
  </si>
  <si>
    <t>Providing       and       placing       on       terrace/staging       (at       all heights)   polyethylene   water   storage   tank   ISI   :  12701 marked   with   cover   and   suitable   locking   arrangement and     making     necessary     holes     for     inlet,     outlet     and overflow     pipes     but        without     fittings     and     the     base support for tank</t>
  </si>
  <si>
    <t xml:space="preserve">Providing and fixing white vitreous china pedestal etc., - W.C. pan with ISI marked white solid plastic seat and lid.
</t>
  </si>
  <si>
    <t xml:space="preserve">Providing and fixing wash basin with C.I./ M.S. b etc., - white vitreous china flat back wash basin size
550x400mm with single 15mm C.P. brass pillar tap
</t>
  </si>
  <si>
    <t>Supplying and fixing white vitreous china circular wash basin category No. 1004 group I, size 470 mm. dia with CP brass pillar tap, 32 mm. rubber plug and CP brass chain, 32 mm. CP brass waste of standard pattern connected with GI waste pipe upto floor le</t>
  </si>
  <si>
    <t>Providing and fixing white, vitreous china pedestal for wash basin completely recessed at the back for the reception of pipes and fittings</t>
  </si>
  <si>
    <t xml:space="preserve">Providing and fixing white, vitreous china water etc., - Orissa pattern W.C. pan of size 580x440mm
</t>
  </si>
  <si>
    <t xml:space="preserve">Extra for using coloured W.C. pan instead of white etc., - Orissa pattern W.C. pan 580x440mm or of any other size
</t>
  </si>
  <si>
    <t>Extra    for    using    coloured    pedestal    type    W.C.    pan (European     type)     with     low     level     cistern     of     same colour    instead    of    white,    vitreous    china    W.C.    pan and cistern</t>
  </si>
  <si>
    <t xml:space="preserve">Providing and fixing P.V.C. low level flush etc., - 10 litre capacity- Coloured
</t>
  </si>
  <si>
    <t xml:space="preserve">Providing and fixing mirror of 5.5 mm thickness o etc., - Rectangular shape 453x357mm (outer dimension)
</t>
  </si>
  <si>
    <t xml:space="preserve">Extra for providing coloured other than black solid P.V.C. plastic seat and cover in European type W.C. pan, instead of white, plastic seat and cover
</t>
  </si>
  <si>
    <t xml:space="preserve">Providing and fixing toilet paper holder   etc., - C.P. brass
</t>
  </si>
  <si>
    <t xml:space="preserve">Providing and fixing trap of self cleansing desig etc., - 100mm inlet and 100mm outlet sand cast iron S&amp;S
as per IS:1729
</t>
  </si>
  <si>
    <t xml:space="preserve">Providing and fixing C P brass Soap dish holder having length of 138 mm, 102 mm wide, 75 mm high with concealed fittings arrangements weighing approx. 110 gms
</t>
  </si>
  <si>
    <t xml:space="preserve">Providing and fixing Towel rail (C.P.)brass15 mm dia x 600 mm long having approx. wt.500 gm
</t>
  </si>
  <si>
    <t>Providing and fixing C P brass Swivelling  shower 15 mm     nominal     size,     95     mm     long,     60     mm     dia.     &amp; having     approx.     wt.     of     45     gms     with     approx.     90 holes of 1.2 mm dia.</t>
  </si>
  <si>
    <t>Providing   and   fixing   Soap   dish   (C.P.   Brass)   having approx. wt. 220 gm</t>
  </si>
  <si>
    <t>Providing    and    fixing    110mm    dia    PVC    soil,    waste and   vent   pipes   including   jointing   and   cost   of   spun yarn and sand etc. complete</t>
  </si>
  <si>
    <t>Providing   and   fixing   110   mm   x   110   mm   x   110mm dia   PVC   plain   branch   (single   equal   junction)of   the required   degree   with   access   door   inclusive   of   3mm thick    bitumastic    felt    washer    and    bolts    and    nuts, complete,    including    jointing    and    the    cost    of    spun yarn and sand etc., complete</t>
  </si>
  <si>
    <t>Providing   and  fixing  110   mm   PVC   Plain  bend  of   the required   degree   with   access   door   inclusive   of   3mm thick       bitumastic       felt       washer,       bolts       and       nuts, complete,   including   jointing   and   cost   of   spun   yarn and sand etc. complete</t>
  </si>
  <si>
    <t>Supplying    and     fixing    approved     quality    chromium plated   shirt   hooks    (One    unit   of      4   hooks)    with    all necessary   fittings   etc.   complete   and   as   directed   by the Engineer-in-charge</t>
  </si>
  <si>
    <t>Supplying    and    stacking    of    good    earth    at    site    including    royalty (earth measured in stacks will be reduced by 20% for payment)</t>
  </si>
  <si>
    <t>Supplying    and    stacking    at    site    dump    manure    /    farm    manure    / animal    dung    manure    from       approved    source;    including    all    lead and   lift   etc.   (manure   measured   in   stacks   will   be   reduced   by   8% for payment) Screened through sieve of I.S. designation 20mm</t>
  </si>
  <si>
    <t>Spreading    of    sludge,    dump    manure/    farm    manure/animal    dung manure       and    good    earth    in    required    thickness    (cost    of    sludge, dump     manure/farm      manure     or/     and     good     earth     to      be      paid separately)</t>
  </si>
  <si>
    <t>Mixing    earth    and    sludge    or     manure    in     proportion    specified    or directed.    (Net    total    quantity    of    earth,    sludge    or    manure    after deduction of  voids to be cosidered for payment)</t>
  </si>
  <si>
    <t>Uprooting    weeds    on    or    from    station    platforms,    surroundings    as well as slopes after loosening surface by raking</t>
  </si>
  <si>
    <t>Hedge/Edge Plants  Duranta goldiana in polybag</t>
  </si>
  <si>
    <t>Other Items Selection No 1 grass carpet</t>
  </si>
  <si>
    <t>Renewing   glass   panes  with  putty  and   nails  wherever necessary
Float Glass panes of thickness 4 mm</t>
  </si>
  <si>
    <t>Supplying, erecting and fixing precast concrete reinforced bench with back rest. Bench shall consist of 2 nos. L shaped base support in natural cement colour of thickness 100 mm, back height 1000 mm, front height 450 mm, base width 620 mm and 5 nos. reinf</t>
  </si>
  <si>
    <t xml:space="preserve">Preparation of subgrade by excavating earth upto 22.5cm depth, dressing to camber and consolidating with power road roller of 8 to 12 tonne capacity including making good the undulations etc. and disposal of surplus earth with lead upto 50 metres
</t>
  </si>
  <si>
    <t>Cement   concrete   Grade  M15  of   coarse   aggregate 40mm       nominal       size,       in       pavements,       laid       to required   slope   and   camber   in   panels   as   required including       consolidation       finishing       and       tamping complete</t>
  </si>
  <si>
    <t>mtr</t>
  </si>
  <si>
    <t>ltr</t>
  </si>
  <si>
    <t>pair</t>
  </si>
  <si>
    <t>ADD (+) 17  % as per Agt</t>
  </si>
  <si>
    <t>Sch "B"  (OTHER THAN FOUNDATION ITEMS)</t>
  </si>
  <si>
    <t>013111</t>
  </si>
  <si>
    <t>Earthwork in cutting (Classified) in formation, trolley refuges, side drains, level crossing approaches, platforms, catch water drains, diversion of nallah &amp; finishing to required dimension and slopes to obtain a neat appearance to standard profile inclusive of all labour, machine and materials and removing &amp; leading all cut spoils either to make spoil dumps beyond 10m. from cutting edge or for filling in embankment with all leads within the section limit, lifts, ascent, descent, loading, unloading, all taxes/royalty, clearence of site and all incidental charges, bailing &amp; pumping out water if required, etc</t>
  </si>
  <si>
    <t>013120</t>
  </si>
  <si>
    <t>Earth work in filling in embankment, guide bunds, arround buried type abutments, bridge gaps, trolly refuges, rain bunds if provided, platforms etc. with earth excavated from outside Railway boundary entirely arranged by the contractor at his own cost as per RDSO's latest guidlines and specifications and special conditions of contract including all leads, royalty , lifts, ascents, descents, crossing of nallahs or any other obstructions. the rates shall include</t>
  </si>
  <si>
    <t>013130</t>
  </si>
  <si>
    <t>Extra for machanical compaction of earth/blanketing material filled in embankment with contractor's rollers of suitable capacity, type and size to achieve specified density as per specification, testing as per IS codes incl. cost of water, T&amp;P consumable material and all labour as a complete job. The work is to be executed as per latest edition of "Guidelines for Earthwork in Railway projects" issued by RDSO, Lucknow.</t>
  </si>
  <si>
    <t>ADD (+)15.2 % as per Agt</t>
  </si>
  <si>
    <t>tOTAL</t>
  </si>
  <si>
    <t xml:space="preserve">Grand Total of Schedule  C </t>
  </si>
  <si>
    <t>Sch "C" (EARTH WORK)</t>
  </si>
  <si>
    <t>1(A)</t>
  </si>
  <si>
    <t>1(B)</t>
  </si>
  <si>
    <t>2(A)</t>
  </si>
  <si>
    <t>2(B)</t>
  </si>
  <si>
    <t>033062</t>
  </si>
  <si>
    <t>033063</t>
  </si>
  <si>
    <t>Supply and using cement at work site (OPC 53 grade ,Foundation items)</t>
  </si>
  <si>
    <t>Supply and using cement at work site (OPC 53 grade ,Other than Foundation items)</t>
  </si>
  <si>
    <t>Supply and using cement at work site (PPC 53 grade ,Foundation items)</t>
  </si>
  <si>
    <t>Supply and using cement at work site (PPC 53 grade ,Other than Foundation items)</t>
  </si>
  <si>
    <t>Ton</t>
  </si>
  <si>
    <t>ADD (+)26 % as per Agt</t>
  </si>
  <si>
    <t>Grand Total of Schedule  D</t>
  </si>
  <si>
    <t>Sch "E" (EARTH WORK)</t>
  </si>
  <si>
    <t>045013</t>
  </si>
  <si>
    <t>Supplying   Reinforcement   for   R.C.C.   work   including straightening,   cutting,   bending,   placing   in    position and binding all complete.
Cold twisted bars</t>
  </si>
  <si>
    <t>045016</t>
  </si>
  <si>
    <t>Supplying   Reinforcement   for   R.C.C.   work   including straightening,   cutting,   bending,   placing   in    position and binding all complete.  Thermo-Mechanically Treated bars</t>
  </si>
  <si>
    <t>ADD (+)8 % as per Agt</t>
  </si>
  <si>
    <t>Grand Total of Schedule  E</t>
  </si>
  <si>
    <t xml:space="preserve">Sch "F" </t>
  </si>
  <si>
    <t>081011</t>
  </si>
  <si>
    <t xml:space="preserve">Structural steel work in single section inc etc., - In RSJ, tees, angles and channels Note for Items 081011, 081021 &amp; 081022 : These rates are not to be paid for ironwork with rails, which should be paid under each item separately.
</t>
  </si>
  <si>
    <t>081031</t>
  </si>
  <si>
    <t>Structural steel work welded in built up se etc., - In RSJ, tees, angles and channels Note for Item 081030 : Purlins and wind bracings shall be paid separately under item 81010.</t>
  </si>
  <si>
    <t>082011</t>
  </si>
  <si>
    <t>Providing      and      fixing      anodised      aluminium      work      for doors,         windows,         ventilators         and        partitions        with extruded   built   up   standard   tubular   and   other   sections of   approved   make   conforming   to   IS:733   and   IS:1285, anodised       transparent       or       dyed       to       required       shade according      to      IS:1868      (Minimum      anodic      coating      of grade AC 15),     fixed   with   rawl   plugs   and   screws   or   with fixing   clips,   or   with   expansion   hold   fasteners   including necessary      filling      up      of      gaps      at      junctions,</t>
  </si>
  <si>
    <t>082012</t>
  </si>
  <si>
    <t>Providing and fixing anodised aluminium work etc., - For openable/sliding portions and fixing hinges / pivots, PVC/ neoprene gasket required and making provision for fixing of fittings. (Fittings shall be paid for separately)</t>
  </si>
  <si>
    <t>082050</t>
  </si>
  <si>
    <t>Providing and fixing anodised aluminium work (with minimum 15 micron uniform anodic coating) consisting of tee/angle sections, of approved make conforming to IS:733 in frames of false ceiling including aluminium angle cleats with necessary C.P. brass/stai</t>
  </si>
  <si>
    <t>083050</t>
  </si>
  <si>
    <t>Fabricating, supplying &amp; installing stainless steel railings for staircases, balconies, FOBs, Enquiry/Reservation complex etc., made of SS 304 grade stainless steel, laser cut / water jet cut (no shearing), polished with Automatic round/flat polishing mac</t>
  </si>
  <si>
    <t>Grand Total of Schedule  F</t>
  </si>
  <si>
    <t xml:space="preserve">Sch "G" </t>
  </si>
  <si>
    <t>Providing     and     fixing     G.I.     pipes     complete     with     G.I. fittings     and     clamps,      including     cutting     and     making good the walls etc. Internal work – Exposed on wall 25 mm dia. nominal bore</t>
  </si>
  <si>
    <t>Providing        and        fixing        medium        grade        G.I.        pipes complete      with      G.I.      fittings      and      clamps,      including cutting  and   making   good   the   wall  etc.   Concealed  pipe including  painting with anti corrosive bitumestic paint, cutting chase and making good the wall 15 mm dia. nominal bore</t>
  </si>
  <si>
    <t>Providing        and        fixing        medium        grade        G.I.        pipes complete      with      G.I.      fittings      and      clamps,      including cutting  and   making   good   the   wall  etc.   Concealed  pipe including  painting with anti corrosive bitumestic paint, cutting chase and making good the wall
20 mm dia. nominal bore</t>
  </si>
  <si>
    <t>Providing        and        fixing        medium        grade        G.I.        pipes complete      with      G.I.      fittings      and      clamps,      including cutting  and   making   good   the   wall  etc.   Concealed  pipe including  painting with anti corrosive bitumestic paint, cutting chase and making good the wall 25 mm dia. nominal bore</t>
  </si>
  <si>
    <t>Providing        and        fixing        medium        grade        G.I.        pipes complete     with     G.I.     fittings     including     trenching     and refilling etc. External Work 25 mm dia. nominal bore</t>
  </si>
  <si>
    <t>Providing        and        fixing        medium        grade        G.I.        pipes complete     with     G.I.     fittings     including     trenching     and refilling etc. External Work 50 mm dia. nominal bore</t>
  </si>
  <si>
    <t>Providing    and   fixing    C.P.   brass    shower   rose    with   15 or 20 mm inlet  100mm diameter</t>
  </si>
  <si>
    <t>Providing  and  fixing  C.P.  brass  long  body bib  cock, 15 mm   nominal   bore,   of   approved   quality   conforming   to IS standards and weighing not less than 690 gms</t>
  </si>
  <si>
    <t>Providing   and   fixing   G.I.   Union   in   G.I.   pipe   including cutting      and      threading      the      pipe      and      making      long screws etc. complete (new work) 25mm nominal bore</t>
  </si>
  <si>
    <t>Grand Total of Schedule  G</t>
  </si>
  <si>
    <t xml:space="preserve">Sch "H" </t>
  </si>
  <si>
    <t>Supply and Installation, including lifting to all heights as required, trapezoidal/corrugated sheeting system in galvalume colour coated steel having cover width of 1000 mm, 35 mm crest at a pitch of 250 mm stiffened with 8 mm deep intermittent corrugatio</t>
  </si>
  <si>
    <t>Grand Total of Schedule  H</t>
  </si>
  <si>
    <t xml:space="preserve">Sch "I" </t>
  </si>
  <si>
    <t>NS-2010-04 (NS-117100)</t>
  </si>
  <si>
    <t>Finishing walls with water proofing cement paint of approved brand and manufacture and of required shade to given an even shade after thoroughtly brushing the surface clean from dust, dirt etc. and remains of loose powdered materials and foreign matter like softened paint etc. cleaning the area after the work and includgn curing comquiet  - One coat on decorated surfaces</t>
  </si>
  <si>
    <t>Grand Total of Schedule  I</t>
  </si>
  <si>
    <t>NEW SSR ITEM UNDER SCHEDULE "B"</t>
  </si>
  <si>
    <t>White washing with lime to give an even shade
New work (three or more coats)</t>
  </si>
  <si>
    <t>Colour   washing   such   as   green,   blue   or   buff   to   give an even shade
New   work   (two   or   more   coats)   with   a   base   coat   of white washing with lime</t>
  </si>
  <si>
    <t>Extra   for   random   rubble   masonry   with   hard   stone in    superstructure       above    plinth    level    up    to    floor two   level,   including   levelling   up    with   concrete      as per   specifications,  at   window  sills,  ceiling  level and the like</t>
  </si>
  <si>
    <t>061020</t>
  </si>
  <si>
    <t>Providing        and        fixing        pressed        steel        door        frames manufactured     from     commercial     mild     steel     sheet     of 1.25mm    thickness    including    hinges    jamb,    lock    jamb, bead     and     if     required     angle     threshold     of     mild     steel angle    of    section    50x25mm,    or    base    ties    of    1.25mm pressed   mild   steel   welded   or    rigidly   fixed   together   by mechanical    means,    adjustable    lugs    with    split    end    tail to    each    jamb   including    steel    butt   hinges    25mm    thick with        mortar        guard,        lock        strike-plate        and        shock absorbers as   specified  and applying  a  coat  of   approved steel      primer      after      pretreatment      of      the      surface      as directed by the Engineer-in-Charge
Profile-A (105x60mm) Single rebate</t>
  </si>
  <si>
    <t>081281</t>
  </si>
  <si>
    <t>Grading roof for water proofing treatment with-
Cement mortar 1:3 (1 cement, 3 coarse sand)</t>
  </si>
  <si>
    <t>Extra     for     providing     and     mixing     water     proofing material     of     brand     approved     by     railway,     if     not included in relevant item.</t>
  </si>
  <si>
    <t>032060</t>
  </si>
  <si>
    <t>Grand Total New Item Under Schedule "B"</t>
  </si>
  <si>
    <t>NEW NS ITEM</t>
  </si>
  <si>
    <t>Supplying and fixing of elevation dado tiles comform to oasis johson and khajara tiles size 25cm, 38cm or 30 cm and 45cm and are on similar made confirming to IS with all contractor materials,  tools, plants, transportion, lead, lift all taxes etc  including fixing at site with contractor skilled labour and unskilled labour etc. complete and as per the instruction and as direction of engineer in charge</t>
  </si>
  <si>
    <t>Grand Total NEW NS ITEM</t>
  </si>
  <si>
    <t>SCHEDULE' D</t>
  </si>
  <si>
    <t>SCHEDULE' E</t>
  </si>
  <si>
    <t>SCHEDULE' F</t>
  </si>
  <si>
    <t>SCHEDULE' G</t>
  </si>
  <si>
    <t>SCHEDULE' H</t>
  </si>
  <si>
    <t>SCHEDULE' I</t>
  </si>
  <si>
    <t>NEW SSR ITEM</t>
  </si>
  <si>
    <t>As actual site condition.</t>
  </si>
  <si>
    <t>As per actual and sandoms and GM Instructions.</t>
  </si>
  <si>
    <t>As per Actual.</t>
  </si>
  <si>
    <t>As per Actual site condition.</t>
  </si>
  <si>
    <t>As per requirement Kadarpeta PF No.1 Flooring and GM Instructions.</t>
  </si>
  <si>
    <t>As per Site Condition.</t>
  </si>
  <si>
    <t>As per Requirement for New PRS Building.</t>
  </si>
  <si>
    <t>As per Site Condition PW Office Shied.</t>
  </si>
  <si>
    <t>As per site condition</t>
  </si>
  <si>
    <t>Not operated site condition.</t>
  </si>
  <si>
    <t>As per actual.</t>
  </si>
  <si>
    <t>No Variation, as per site condition.</t>
  </si>
  <si>
    <t>Not operated as site condition.</t>
  </si>
  <si>
    <t>Not operated as per site condition.</t>
  </si>
  <si>
    <t>As per Site condition</t>
  </si>
  <si>
    <t>As required as per site condition PRS Building, Anantapur.</t>
  </si>
  <si>
    <t>As per requirement New PRS Building, Anantapur.</t>
  </si>
  <si>
    <t>As per requirment of Anantapur Councourse GM Instructions.</t>
  </si>
  <si>
    <t>As per requirement site condition and GM Instructions.</t>
  </si>
  <si>
    <t>As per acutal site condition.</t>
  </si>
  <si>
    <t>As required as per site condition and GM Instructions.</t>
  </si>
  <si>
    <t>As required as per site condition for New PRS Building, Anantapur.</t>
  </si>
  <si>
    <t>As required as per site condition (No Variation).</t>
  </si>
  <si>
    <t>As required as per site condition and New PRS Building, Anantapur GM Instructions.</t>
  </si>
  <si>
    <t>As required as per site condition PW Offce Sheid.</t>
  </si>
  <si>
    <t>As per requirement site condition New PRS Building, Anantapur.</t>
  </si>
  <si>
    <t>As required as per site condition PW Offce Sheid and New PRS Building Anantapur.</t>
  </si>
  <si>
    <t>Sch "D" EARTH WORK)</t>
  </si>
  <si>
    <t>sse/w/amm</t>
  </si>
  <si>
    <t>Name of work: ENGG- GTL-0005:Kalluru:Provision of water hydrant arrangements and GLR, bore well pipeline arrangements at Kalluru station.</t>
  </si>
  <si>
    <t>Agreement No.  48/17/GTL/Central dated  08/06/2017</t>
  </si>
  <si>
    <t>Providing and laying cement concrete, up to plinth in retaining walls, etc., - 1:2:4  (1  cement  :  2  sand  :  4  graded  stone aggregate 20mm nominal size)</t>
  </si>
  <si>
    <t>041011</t>
  </si>
  <si>
    <t>8A</t>
  </si>
  <si>
    <t>042011</t>
  </si>
  <si>
    <t xml:space="preserve">Foundation,  footing,  bases of columns, raft foundation of washables aprons, pile caps, Footings of FOB etc.
</t>
  </si>
  <si>
    <t>8B</t>
  </si>
  <si>
    <t>42011(042023)</t>
  </si>
  <si>
    <t>Extra for shuttering in circular work(20% of respective centering and shuttering items)[RATE = 20%]</t>
  </si>
  <si>
    <t>8C</t>
  </si>
  <si>
    <t>Walls (any thickness) including attached plasters, buttresses, plinth and string courses etc.</t>
  </si>
  <si>
    <t>8D</t>
  </si>
  <si>
    <t>042012(042023)</t>
  </si>
  <si>
    <t>Extra for shuttering in circular work (20% of respective centering and shuttering items) [RATE = 20%]</t>
  </si>
  <si>
    <t>051015</t>
  </si>
  <si>
    <t>f</t>
  </si>
  <si>
    <t>ADD (+)5 % as per Agt</t>
  </si>
  <si>
    <t xml:space="preserve">        </t>
  </si>
  <si>
    <t>extra   for  every additional lift of 1.5m or part thereof, after the initial 1.5m, for earth work in all soils</t>
  </si>
  <si>
    <t>011070</t>
  </si>
  <si>
    <t>Earth work in excavation as per approved drawings and dumping at embankment site or spoil heap, within railway land, including 50m lead and 1.5, lift, the lead to be measured from the centre of gravity of excavation to center of gravity of spoil heap:the lift to be measured from natural ground level and paid for in layers of 1.5m each, including incidental work, as per specifications-in Ordinary Rock (Not requiring blasting)</t>
  </si>
  <si>
    <t>Loading/Unloading       ballast,       kankar,       brickbats,       stone-chips,     shingle,     stone     boulders,     block     kankar,     pitching stones   ,   rubble   stones,   laterite,   coal,   surkhi,   dry   mortar, sand    ,    moorum, earth, manure or sludge, ashes, lime etc., includind lead uo to 50m and stacking into/from trucks, trailors or wagons</t>
  </si>
  <si>
    <t>Leading ballast, kankar, brickbats, stone-chips,  shingle, stone  boulders,  block  kankar,  pitching  stones,  rubble stones, laterite, coal, surkhi, dry mortar, sand, moorum, earth,  manure  or  sludge,  ashes,  lime,  debris,  muck, malba, etc. for lead upto 25km. Note: Lead under this item is payable when the same exceeds 500m.</t>
  </si>
  <si>
    <t>Extra for providing and mixing water proofing material of brand approved by railway, if not included in relevant item.</t>
  </si>
  <si>
    <t>Providing and laying in position M 20 Grade concrete for reinforced concrete structural elements but excluding cost of centering, shuttering reinforcement and Admixtures in recommended proportion(as per IS:9103) too accelerate, retard setting of concrete improve workability without impairing strenght and durability as per direction of engineer in charge All work in buildings above plinth level uoto floor two level.</t>
  </si>
  <si>
    <t>Providing and laying in position M 20 Grade concrete for reinforced concrete structural elements but excluding cost of centering, shuttering reinforcement and Admixtures in recommended proportion(as per IS:9103) too accelerate, retard setting of concrete improve workability without impairing strenght and durability as per direction of engineer in charge in arches, arch ribs, domes, vaults,shells, folded plates and roofs having slopes above 150.</t>
  </si>
  <si>
    <t>041018</t>
  </si>
  <si>
    <t>Providing and laying in position M 20 Grade concrete for reinforced concrete structural elements but excluding cost of centering, shuttering reinforcement and Admixtures in recommended proportion(as per IS:9103) too accelerate, retard setting of concrete improve workability without impairing strenght and durability as per direction of engineer in charge in vertical and Horizontal fins individually or forming box louvers, facias and eaves boards.</t>
  </si>
  <si>
    <t>Centering and shuttering including strutting, propping etc. and removal of form for special shapes Edges of slabs and beams in floors and walls under 20 cm wide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</si>
</sst>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0000"/>
    <numFmt numFmtId="167" formatCode="0.00_);[Red]\(0.00\)"/>
  </numFmts>
  <fonts count="48" x14ac:knownFonts="1">
    <font>
      <sz val="10"/>
      <name val="Arial"/>
    </font>
    <font>
      <sz val="11"/>
      <name val="Arial"/>
      <family val="2"/>
    </font>
    <font>
      <b/>
      <sz val="10"/>
      <name val="Arial"/>
      <family val="2"/>
    </font>
    <font>
      <sz val="12"/>
      <name val="Arial Narrow"/>
      <family val="2"/>
    </font>
    <font>
      <sz val="14"/>
      <name val="Arial Narrow"/>
      <family val="2"/>
    </font>
    <font>
      <b/>
      <sz val="14"/>
      <name val="Arial Narrow"/>
      <family val="2"/>
    </font>
    <font>
      <sz val="14"/>
      <name val="Century Gothic"/>
      <family val="2"/>
    </font>
    <font>
      <sz val="9"/>
      <name val="Century Gothic"/>
      <family val="2"/>
    </font>
    <font>
      <sz val="12"/>
      <name val="Century Gothic"/>
      <family val="2"/>
    </font>
    <font>
      <b/>
      <sz val="16"/>
      <name val="Century Gothic"/>
      <family val="2"/>
    </font>
    <font>
      <sz val="11"/>
      <name val="Century Gothic"/>
      <family val="2"/>
    </font>
    <font>
      <sz val="11"/>
      <name val="Arial Narrow"/>
      <family val="2"/>
    </font>
    <font>
      <b/>
      <sz val="12"/>
      <name val="Century Gothic"/>
      <family val="2"/>
    </font>
    <font>
      <b/>
      <sz val="9"/>
      <name val="Century Gothic"/>
      <family val="2"/>
    </font>
    <font>
      <b/>
      <sz val="12"/>
      <name val="Arial Narrow"/>
      <family val="2"/>
    </font>
    <font>
      <b/>
      <sz val="14"/>
      <name val="Century Gothic"/>
      <family val="2"/>
    </font>
    <font>
      <b/>
      <u/>
      <sz val="14"/>
      <name val="Century Gothic"/>
      <family val="2"/>
    </font>
    <font>
      <b/>
      <sz val="11"/>
      <name val="Century Gothic"/>
      <family val="2"/>
    </font>
    <font>
      <sz val="9"/>
      <name val="Arial Narrow"/>
      <family val="2"/>
    </font>
    <font>
      <b/>
      <sz val="11"/>
      <name val="Arial Narrow"/>
      <family val="2"/>
    </font>
    <font>
      <b/>
      <sz val="10"/>
      <name val="Arial Narrow"/>
      <family val="2"/>
    </font>
    <font>
      <sz val="11"/>
      <color rgb="FFFF0000"/>
      <name val="Century Gothic"/>
      <family val="2"/>
    </font>
    <font>
      <sz val="12"/>
      <color rgb="FFFF0000"/>
      <name val="Century Gothic"/>
      <family val="2"/>
    </font>
    <font>
      <b/>
      <sz val="14"/>
      <color rgb="FFFF0000"/>
      <name val="Arial Narrow"/>
      <family val="2"/>
    </font>
    <font>
      <sz val="12"/>
      <color rgb="FF000000"/>
      <name val="Century Gothic"/>
      <family val="2"/>
    </font>
    <font>
      <b/>
      <sz val="12"/>
      <color rgb="FFFF0000"/>
      <name val="Century Gothic"/>
      <family val="2"/>
    </font>
    <font>
      <b/>
      <sz val="14"/>
      <color rgb="FFFF0000"/>
      <name val="Century Gothic"/>
      <family val="2"/>
    </font>
    <font>
      <b/>
      <sz val="14"/>
      <name val="Calibri"/>
      <family val="2"/>
      <scheme val="minor"/>
    </font>
    <font>
      <b/>
      <u/>
      <sz val="14"/>
      <name val="Calibri"/>
      <family val="2"/>
      <scheme val="minor"/>
    </font>
    <font>
      <b/>
      <sz val="12"/>
      <name val="Calibri"/>
      <family val="2"/>
      <scheme val="minor"/>
    </font>
    <font>
      <sz val="14"/>
      <color rgb="FFFF0000"/>
      <name val="Century Gothic"/>
      <family val="2"/>
    </font>
    <font>
      <sz val="14"/>
      <color rgb="FFFF0000"/>
      <name val="Arial Narrow"/>
      <family val="2"/>
    </font>
    <font>
      <sz val="11"/>
      <color rgb="FF0070C0"/>
      <name val="Century Gothic"/>
      <family val="2"/>
    </font>
    <font>
      <sz val="12"/>
      <color rgb="FF0070C0"/>
      <name val="Century Gothic"/>
      <family val="2"/>
    </font>
    <font>
      <b/>
      <sz val="12"/>
      <color rgb="FF0070C0"/>
      <name val="Century Gothic"/>
      <family val="2"/>
    </font>
    <font>
      <b/>
      <sz val="10"/>
      <color rgb="FF0070C0"/>
      <name val="Arial"/>
      <family val="2"/>
    </font>
    <font>
      <b/>
      <sz val="14"/>
      <color rgb="FF0070C0"/>
      <name val="Century Gothic"/>
      <family val="2"/>
    </font>
    <font>
      <sz val="14"/>
      <color rgb="FF0070C0"/>
      <name val="Century Gothic"/>
      <family val="2"/>
    </font>
    <font>
      <sz val="14"/>
      <color rgb="FF0070C0"/>
      <name val="Arial Narrow"/>
      <family val="2"/>
    </font>
    <font>
      <b/>
      <sz val="14"/>
      <color rgb="FF0070C0"/>
      <name val="Arial Narrow"/>
      <family val="2"/>
    </font>
    <font>
      <sz val="12"/>
      <color rgb="FF0070C0"/>
      <name val="Arial Narrow"/>
      <family val="2"/>
    </font>
    <font>
      <sz val="11"/>
      <color theme="1"/>
      <name val="Arial Narrow"/>
      <family val="2"/>
    </font>
    <font>
      <sz val="13"/>
      <color theme="1"/>
      <name val="Arial Narrow"/>
      <family val="2"/>
    </font>
    <font>
      <sz val="11"/>
      <color rgb="FF000000"/>
      <name val="Arial Narrow"/>
      <family val="2"/>
    </font>
    <font>
      <sz val="11"/>
      <color rgb="FF000000"/>
      <name val="Arial"/>
      <family val="2"/>
    </font>
    <font>
      <sz val="11"/>
      <color rgb="FF0070C0"/>
      <name val="Arial"/>
      <family val="2"/>
    </font>
    <font>
      <sz val="11"/>
      <color theme="1"/>
      <name val="Arial"/>
      <family val="2"/>
    </font>
    <font>
      <sz val="12"/>
      <color theme="1"/>
      <name val="Century Gothic"/>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0">
    <xf numFmtId="0" fontId="0" fillId="0" borderId="0" xfId="0"/>
    <xf numFmtId="0" fontId="1" fillId="0" borderId="1" xfId="0" applyFont="1" applyBorder="1" applyAlignment="1">
      <alignment horizontal="center" vertical="top" wrapText="1"/>
    </xf>
    <xf numFmtId="0" fontId="6" fillId="0" borderId="1" xfId="0" applyFont="1" applyFill="1" applyBorder="1" applyAlignment="1">
      <alignment vertical="top" wrapText="1"/>
    </xf>
    <xf numFmtId="0" fontId="6" fillId="0" borderId="1" xfId="0" applyFont="1" applyFill="1" applyBorder="1"/>
    <xf numFmtId="2" fontId="7" fillId="0" borderId="1" xfId="0" applyNumberFormat="1" applyFont="1" applyFill="1" applyBorder="1"/>
    <xf numFmtId="0" fontId="6" fillId="0" borderId="1" xfId="0" applyFont="1" applyFill="1" applyBorder="1" applyAlignment="1">
      <alignment horizontal="center"/>
    </xf>
    <xf numFmtId="2" fontId="8" fillId="0" borderId="1" xfId="0" applyNumberFormat="1" applyFont="1" applyFill="1" applyBorder="1" applyAlignment="1">
      <alignment horizontal="center" vertical="center" wrapText="1"/>
    </xf>
    <xf numFmtId="0" fontId="8" fillId="0" borderId="1" xfId="0" applyFont="1" applyFill="1" applyBorder="1"/>
    <xf numFmtId="0" fontId="4" fillId="0" borderId="2" xfId="0" applyFont="1" applyFill="1" applyBorder="1"/>
    <xf numFmtId="0" fontId="4" fillId="0" borderId="0" xfId="0" applyFont="1" applyFill="1" applyBorder="1"/>
    <xf numFmtId="0" fontId="4" fillId="0" borderId="1" xfId="0" applyFont="1" applyFill="1" applyBorder="1"/>
    <xf numFmtId="2" fontId="6" fillId="0" borderId="1" xfId="0" applyNumberFormat="1" applyFont="1" applyFill="1" applyBorder="1" applyAlignment="1">
      <alignment horizontal="center" vertical="top" wrapText="1"/>
    </xf>
    <xf numFmtId="2" fontId="4" fillId="0" borderId="2" xfId="0" applyNumberFormat="1" applyFont="1" applyFill="1" applyBorder="1" applyAlignment="1">
      <alignment horizontal="left" vertical="top"/>
    </xf>
    <xf numFmtId="2" fontId="4" fillId="0" borderId="0" xfId="0" applyNumberFormat="1" applyFont="1" applyFill="1" applyBorder="1" applyAlignment="1">
      <alignment horizontal="left" vertical="top"/>
    </xf>
    <xf numFmtId="2" fontId="4" fillId="0" borderId="1" xfId="0" applyNumberFormat="1" applyFont="1" applyFill="1" applyBorder="1" applyAlignment="1">
      <alignment horizontal="left" vertical="top"/>
    </xf>
    <xf numFmtId="0" fontId="6" fillId="0" borderId="3" xfId="0" applyFont="1" applyFill="1" applyBorder="1" applyAlignment="1">
      <alignment wrapText="1"/>
    </xf>
    <xf numFmtId="2" fontId="8" fillId="0" borderId="1" xfId="0" applyNumberFormat="1" applyFont="1" applyFill="1" applyBorder="1" applyAlignment="1">
      <alignment horizontal="left" vertical="top"/>
    </xf>
    <xf numFmtId="2" fontId="6" fillId="0" borderId="1" xfId="0" applyNumberFormat="1" applyFont="1" applyFill="1" applyBorder="1" applyAlignment="1">
      <alignment horizontal="center" vertical="top"/>
    </xf>
    <xf numFmtId="2" fontId="8" fillId="0" borderId="1" xfId="0" applyNumberFormat="1" applyFont="1" applyFill="1" applyBorder="1" applyAlignment="1">
      <alignment horizontal="center" vertical="top"/>
    </xf>
    <xf numFmtId="2" fontId="6" fillId="0" borderId="1" xfId="0" applyNumberFormat="1" applyFont="1" applyFill="1" applyBorder="1" applyAlignment="1">
      <alignment vertical="top"/>
    </xf>
    <xf numFmtId="2" fontId="10" fillId="0" borderId="1" xfId="0" applyNumberFormat="1" applyFont="1" applyFill="1" applyBorder="1" applyAlignment="1">
      <alignment horizontal="center" vertical="top" wrapText="1"/>
    </xf>
    <xf numFmtId="2" fontId="10" fillId="0" borderId="1" xfId="0" applyNumberFormat="1" applyFont="1" applyFill="1" applyBorder="1" applyAlignment="1">
      <alignment horizontal="center" vertical="top"/>
    </xf>
    <xf numFmtId="0" fontId="8" fillId="0" borderId="1" xfId="0" applyFont="1" applyFill="1" applyBorder="1" applyAlignment="1">
      <alignment horizontal="center" vertical="center"/>
    </xf>
    <xf numFmtId="2" fontId="10" fillId="0" borderId="1" xfId="0" applyNumberFormat="1" applyFont="1" applyFill="1" applyBorder="1" applyAlignment="1">
      <alignment horizontal="center" vertical="center" wrapText="1"/>
    </xf>
    <xf numFmtId="2" fontId="10" fillId="0" borderId="1" xfId="0" applyNumberFormat="1" applyFont="1" applyFill="1" applyBorder="1" applyAlignment="1">
      <alignment vertical="top"/>
    </xf>
    <xf numFmtId="2" fontId="10" fillId="0" borderId="1" xfId="0" applyNumberFormat="1" applyFont="1" applyFill="1" applyBorder="1" applyAlignment="1">
      <alignment horizontal="right" vertical="top"/>
    </xf>
    <xf numFmtId="164" fontId="21" fillId="0" borderId="1" xfId="0" applyNumberFormat="1" applyFont="1" applyFill="1" applyBorder="1" applyAlignment="1">
      <alignment horizontal="right" vertical="top"/>
    </xf>
    <xf numFmtId="2" fontId="11" fillId="0" borderId="2" xfId="0" applyNumberFormat="1" applyFont="1" applyFill="1" applyBorder="1" applyAlignment="1">
      <alignment horizontal="left" vertical="top"/>
    </xf>
    <xf numFmtId="2" fontId="11" fillId="0" borderId="0" xfId="0" applyNumberFormat="1" applyFont="1" applyFill="1" applyBorder="1" applyAlignment="1">
      <alignment horizontal="left" vertical="top"/>
    </xf>
    <xf numFmtId="2" fontId="11" fillId="0" borderId="1" xfId="0" applyNumberFormat="1" applyFont="1" applyFill="1" applyBorder="1" applyAlignment="1">
      <alignment horizontal="left" vertical="top"/>
    </xf>
    <xf numFmtId="2" fontId="10" fillId="0" borderId="1" xfId="0" applyNumberFormat="1" applyFont="1" applyFill="1" applyBorder="1" applyAlignment="1">
      <alignment horizontal="left" vertical="top"/>
    </xf>
    <xf numFmtId="2" fontId="10" fillId="0" borderId="1" xfId="0" applyNumberFormat="1" applyFont="1" applyFill="1" applyBorder="1" applyAlignment="1">
      <alignment horizontal="right" vertical="top" wrapText="1"/>
    </xf>
    <xf numFmtId="2" fontId="12" fillId="0" borderId="1" xfId="0" applyNumberFormat="1" applyFont="1" applyFill="1" applyBorder="1" applyAlignment="1">
      <alignment horizontal="center" vertical="top"/>
    </xf>
    <xf numFmtId="2" fontId="8" fillId="0" borderId="1" xfId="0" applyNumberFormat="1" applyFont="1" applyFill="1" applyBorder="1" applyAlignment="1">
      <alignment vertical="top"/>
    </xf>
    <xf numFmtId="2" fontId="8" fillId="0" borderId="1" xfId="0" applyNumberFormat="1" applyFont="1" applyFill="1" applyBorder="1" applyAlignment="1">
      <alignment horizontal="right" vertical="top"/>
    </xf>
    <xf numFmtId="164" fontId="22" fillId="0" borderId="1" xfId="0" applyNumberFormat="1" applyFont="1" applyFill="1" applyBorder="1" applyAlignment="1">
      <alignment horizontal="right" vertical="top"/>
    </xf>
    <xf numFmtId="2" fontId="3" fillId="0" borderId="2" xfId="0" applyNumberFormat="1" applyFont="1" applyFill="1" applyBorder="1" applyAlignment="1">
      <alignment horizontal="left" vertical="top"/>
    </xf>
    <xf numFmtId="2" fontId="3" fillId="0" borderId="0"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2" fillId="0" borderId="1" xfId="0" applyFont="1" applyFill="1" applyBorder="1" applyAlignment="1">
      <alignment horizontal="center" vertical="top" wrapText="1"/>
    </xf>
    <xf numFmtId="2" fontId="2" fillId="0" borderId="1" xfId="0" applyNumberFormat="1" applyFont="1" applyFill="1" applyBorder="1" applyAlignment="1">
      <alignment horizontal="center" vertical="top" wrapText="1"/>
    </xf>
    <xf numFmtId="164" fontId="23" fillId="0" borderId="1" xfId="0" applyNumberFormat="1" applyFont="1" applyBorder="1" applyAlignment="1">
      <alignment horizontal="center" vertical="top"/>
    </xf>
    <xf numFmtId="2" fontId="24" fillId="0" borderId="1" xfId="0" applyNumberFormat="1" applyFont="1" applyFill="1" applyBorder="1" applyAlignment="1">
      <alignment horizontal="center" vertical="top"/>
    </xf>
    <xf numFmtId="164" fontId="24" fillId="0" borderId="1" xfId="0" applyNumberFormat="1" applyFont="1" applyFill="1" applyBorder="1" applyAlignment="1">
      <alignment horizontal="center" vertical="top"/>
    </xf>
    <xf numFmtId="2" fontId="12" fillId="0" borderId="1" xfId="0" applyNumberFormat="1" applyFont="1" applyFill="1" applyBorder="1" applyAlignment="1">
      <alignment horizontal="center" vertical="top" wrapText="1"/>
    </xf>
    <xf numFmtId="0" fontId="8" fillId="0" borderId="1" xfId="0" applyFont="1" applyFill="1" applyBorder="1" applyAlignment="1">
      <alignment horizontal="center"/>
    </xf>
    <xf numFmtId="0" fontId="13" fillId="0" borderId="1" xfId="0" applyFont="1" applyFill="1" applyBorder="1" applyAlignment="1">
      <alignment horizontal="justify" vertical="top" wrapText="1"/>
    </xf>
    <xf numFmtId="0" fontId="8" fillId="0" borderId="1" xfId="0" quotePrefix="1" applyFont="1" applyFill="1" applyBorder="1" applyAlignment="1">
      <alignment horizontal="center" vertical="top"/>
    </xf>
    <xf numFmtId="0" fontId="8" fillId="0" borderId="1" xfId="0" quotePrefix="1" applyFont="1" applyFill="1" applyBorder="1" applyAlignment="1">
      <alignment horizontal="center" vertical="top" wrapText="1"/>
    </xf>
    <xf numFmtId="2" fontId="8" fillId="0" borderId="1" xfId="0" quotePrefix="1" applyNumberFormat="1" applyFont="1" applyFill="1" applyBorder="1" applyAlignment="1">
      <alignment horizontal="center" vertical="top"/>
    </xf>
    <xf numFmtId="164" fontId="22" fillId="0" borderId="1" xfId="0" quotePrefix="1" applyNumberFormat="1" applyFont="1" applyFill="1" applyBorder="1" applyAlignment="1">
      <alignment horizontal="center" vertical="top"/>
    </xf>
    <xf numFmtId="2" fontId="14" fillId="0" borderId="2" xfId="0" applyNumberFormat="1" applyFont="1" applyFill="1" applyBorder="1" applyAlignment="1">
      <alignment horizontal="left" vertical="top"/>
    </xf>
    <xf numFmtId="2" fontId="14" fillId="0" borderId="0" xfId="0" applyNumberFormat="1" applyFont="1" applyFill="1" applyBorder="1" applyAlignment="1">
      <alignment horizontal="left" vertical="top"/>
    </xf>
    <xf numFmtId="2" fontId="14" fillId="0" borderId="1" xfId="0" applyNumberFormat="1" applyFont="1" applyFill="1" applyBorder="1" applyAlignment="1">
      <alignment horizontal="left" vertical="top"/>
    </xf>
    <xf numFmtId="1" fontId="12" fillId="0" borderId="1" xfId="0" applyNumberFormat="1" applyFont="1" applyFill="1" applyBorder="1" applyAlignment="1">
      <alignment horizontal="center" vertical="top"/>
    </xf>
    <xf numFmtId="2" fontId="13" fillId="0" borderId="1" xfId="0" applyNumberFormat="1" applyFont="1" applyFill="1" applyBorder="1" applyAlignment="1">
      <alignment horizontal="justify" vertical="top"/>
    </xf>
    <xf numFmtId="0" fontId="8" fillId="0" borderId="1" xfId="0" quotePrefix="1" applyFont="1" applyFill="1" applyBorder="1" applyAlignment="1">
      <alignment horizontal="center" vertical="center"/>
    </xf>
    <xf numFmtId="0" fontId="8" fillId="0" borderId="1" xfId="0" quotePrefix="1" applyFont="1" applyFill="1" applyBorder="1" applyAlignment="1">
      <alignment horizontal="center" vertical="center" wrapText="1"/>
    </xf>
    <xf numFmtId="2" fontId="8" fillId="0" borderId="1" xfId="0" quotePrefix="1" applyNumberFormat="1" applyFont="1" applyFill="1" applyBorder="1" applyAlignment="1">
      <alignment horizontal="right" vertical="center"/>
    </xf>
    <xf numFmtId="2" fontId="12" fillId="0" borderId="1" xfId="0" applyNumberFormat="1" applyFont="1" applyFill="1" applyBorder="1" applyAlignment="1">
      <alignment horizontal="right" vertical="center"/>
    </xf>
    <xf numFmtId="164" fontId="25" fillId="0" borderId="1" xfId="0" applyNumberFormat="1" applyFont="1" applyFill="1" applyBorder="1" applyAlignment="1">
      <alignment horizontal="right" vertical="center"/>
    </xf>
    <xf numFmtId="2" fontId="8" fillId="0" borderId="1" xfId="0" applyNumberFormat="1" applyFont="1" applyFill="1" applyBorder="1" applyAlignment="1">
      <alignment horizontal="right" vertical="center" wrapText="1"/>
    </xf>
    <xf numFmtId="2" fontId="8" fillId="0" borderId="1" xfId="0" applyNumberFormat="1" applyFont="1" applyFill="1" applyBorder="1" applyAlignment="1">
      <alignment horizontal="right" vertical="center"/>
    </xf>
    <xf numFmtId="2" fontId="12" fillId="0" borderId="1" xfId="0" applyNumberFormat="1" applyFont="1" applyFill="1" applyBorder="1" applyAlignment="1">
      <alignment horizontal="center" vertical="center" wrapText="1"/>
    </xf>
    <xf numFmtId="2" fontId="12" fillId="0" borderId="1" xfId="0" applyNumberFormat="1" applyFont="1" applyFill="1" applyBorder="1" applyAlignment="1">
      <alignment horizontal="center" vertical="center"/>
    </xf>
    <xf numFmtId="2" fontId="15" fillId="0" borderId="1" xfId="0" applyNumberFormat="1" applyFont="1" applyFill="1" applyBorder="1" applyAlignment="1">
      <alignment horizontal="center" vertical="top" wrapText="1"/>
    </xf>
    <xf numFmtId="2" fontId="15" fillId="0" borderId="1" xfId="0" applyNumberFormat="1" applyFont="1" applyFill="1" applyBorder="1" applyAlignment="1">
      <alignment horizontal="left" vertical="top"/>
    </xf>
    <xf numFmtId="2" fontId="15" fillId="0" borderId="1" xfId="0" applyNumberFormat="1" applyFont="1" applyFill="1" applyBorder="1" applyAlignment="1">
      <alignment horizontal="center" vertical="top"/>
    </xf>
    <xf numFmtId="2" fontId="15" fillId="0" borderId="1" xfId="0" applyNumberFormat="1" applyFont="1" applyFill="1" applyBorder="1" applyAlignment="1">
      <alignment horizontal="right" vertical="top"/>
    </xf>
    <xf numFmtId="164" fontId="26" fillId="0" borderId="1" xfId="0" applyNumberFormat="1" applyFont="1" applyFill="1" applyBorder="1" applyAlignment="1">
      <alignment horizontal="right" vertical="top"/>
    </xf>
    <xf numFmtId="2" fontId="6" fillId="0" borderId="1" xfId="0" applyNumberFormat="1" applyFont="1" applyFill="1" applyBorder="1" applyAlignment="1">
      <alignment horizontal="right" vertical="center" wrapText="1"/>
    </xf>
    <xf numFmtId="2" fontId="5" fillId="0" borderId="2"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5" fillId="0" borderId="1" xfId="0" applyNumberFormat="1" applyFont="1" applyFill="1" applyBorder="1" applyAlignment="1">
      <alignment horizontal="left" vertical="top"/>
    </xf>
    <xf numFmtId="1" fontId="15" fillId="0" borderId="1" xfId="0" applyNumberFormat="1" applyFont="1" applyFill="1" applyBorder="1" applyAlignment="1">
      <alignment horizontal="center" vertical="top" wrapText="1"/>
    </xf>
    <xf numFmtId="2" fontId="16" fillId="0" borderId="1" xfId="0" applyNumberFormat="1" applyFont="1" applyFill="1" applyBorder="1" applyAlignment="1">
      <alignment horizontal="left" vertical="top"/>
    </xf>
    <xf numFmtId="2" fontId="17" fillId="0" borderId="1" xfId="0" applyNumberFormat="1" applyFont="1" applyFill="1" applyBorder="1" applyAlignment="1">
      <alignment horizontal="left" vertical="top"/>
    </xf>
    <xf numFmtId="2" fontId="13" fillId="0" borderId="1" xfId="0" applyNumberFormat="1" applyFont="1" applyFill="1" applyBorder="1" applyAlignment="1">
      <alignment horizontal="left" vertical="top"/>
    </xf>
    <xf numFmtId="2" fontId="15" fillId="0" borderId="1" xfId="0" applyNumberFormat="1" applyFont="1" applyFill="1" applyBorder="1" applyAlignment="1">
      <alignment vertical="top"/>
    </xf>
    <xf numFmtId="2" fontId="6" fillId="0" borderId="1" xfId="0" applyNumberFormat="1" applyFont="1" applyFill="1" applyBorder="1" applyAlignment="1">
      <alignment horizontal="center" vertical="center" wrapText="1"/>
    </xf>
    <xf numFmtId="1" fontId="27" fillId="0" borderId="1" xfId="0" applyNumberFormat="1" applyFont="1" applyFill="1" applyBorder="1" applyAlignment="1">
      <alignment horizontal="center" vertical="top" wrapText="1"/>
    </xf>
    <xf numFmtId="2" fontId="27" fillId="0" borderId="1" xfId="0" applyNumberFormat="1" applyFont="1" applyFill="1" applyBorder="1" applyAlignment="1">
      <alignment horizontal="left" vertical="top"/>
    </xf>
    <xf numFmtId="2" fontId="28" fillId="0" borderId="1" xfId="0" applyNumberFormat="1" applyFont="1" applyFill="1" applyBorder="1" applyAlignment="1">
      <alignment horizontal="left" vertical="top"/>
    </xf>
    <xf numFmtId="2" fontId="27" fillId="0" borderId="1" xfId="0" applyNumberFormat="1" applyFont="1" applyFill="1" applyBorder="1" applyAlignment="1">
      <alignment horizontal="center" vertical="top"/>
    </xf>
    <xf numFmtId="2" fontId="29" fillId="0" borderId="1" xfId="0" applyNumberFormat="1" applyFont="1" applyFill="1" applyBorder="1" applyAlignment="1">
      <alignment horizontal="center" vertical="center" wrapText="1"/>
    </xf>
    <xf numFmtId="2" fontId="27" fillId="0" borderId="1" xfId="0" applyNumberFormat="1" applyFont="1" applyFill="1" applyBorder="1" applyAlignment="1">
      <alignment vertical="top"/>
    </xf>
    <xf numFmtId="2" fontId="27" fillId="0" borderId="1" xfId="0" applyNumberFormat="1" applyFont="1" applyFill="1" applyBorder="1" applyAlignment="1">
      <alignment horizontal="right" vertical="top"/>
    </xf>
    <xf numFmtId="1" fontId="27" fillId="0" borderId="1" xfId="0" applyNumberFormat="1" applyFont="1" applyFill="1" applyBorder="1" applyAlignment="1">
      <alignment horizontal="left" vertical="top"/>
    </xf>
    <xf numFmtId="2" fontId="29" fillId="0" borderId="1" xfId="0" applyNumberFormat="1" applyFont="1" applyFill="1" applyBorder="1" applyAlignment="1">
      <alignment horizontal="left" vertical="top"/>
    </xf>
    <xf numFmtId="2" fontId="6" fillId="0" borderId="1" xfId="0" applyNumberFormat="1" applyFont="1" applyFill="1" applyBorder="1" applyAlignment="1">
      <alignment horizontal="left" vertical="top"/>
    </xf>
    <xf numFmtId="2" fontId="7" fillId="0" borderId="1" xfId="0" applyNumberFormat="1" applyFont="1" applyFill="1" applyBorder="1" applyAlignment="1">
      <alignment vertical="top"/>
    </xf>
    <xf numFmtId="2" fontId="6" fillId="0" borderId="1" xfId="0" applyNumberFormat="1" applyFont="1" applyFill="1" applyBorder="1" applyAlignment="1">
      <alignment horizontal="right" vertical="top"/>
    </xf>
    <xf numFmtId="164" fontId="30" fillId="0" borderId="1" xfId="0" applyNumberFormat="1" applyFont="1" applyFill="1" applyBorder="1" applyAlignment="1">
      <alignment horizontal="right" vertical="top"/>
    </xf>
    <xf numFmtId="2" fontId="15" fillId="0" borderId="1" xfId="0" applyNumberFormat="1" applyFont="1" applyFill="1" applyBorder="1" applyAlignment="1">
      <alignment horizontal="center"/>
    </xf>
    <xf numFmtId="2" fontId="15" fillId="0" borderId="1" xfId="0" applyNumberFormat="1" applyFont="1" applyFill="1" applyBorder="1" applyAlignment="1">
      <alignment horizontal="right"/>
    </xf>
    <xf numFmtId="2" fontId="15" fillId="0" borderId="4" xfId="0" applyNumberFormat="1" applyFont="1" applyFill="1" applyBorder="1" applyAlignment="1">
      <alignment horizontal="center"/>
    </xf>
    <xf numFmtId="2" fontId="5" fillId="0" borderId="2" xfId="0" applyNumberFormat="1" applyFont="1" applyFill="1" applyBorder="1" applyAlignment="1">
      <alignment horizontal="left"/>
    </xf>
    <xf numFmtId="2" fontId="5" fillId="0" borderId="0" xfId="0" applyNumberFormat="1" applyFont="1" applyFill="1" applyBorder="1" applyAlignment="1">
      <alignment horizontal="left"/>
    </xf>
    <xf numFmtId="2" fontId="5" fillId="0" borderId="1" xfId="0" applyNumberFormat="1" applyFont="1" applyFill="1" applyBorder="1" applyAlignment="1">
      <alignment horizontal="left"/>
    </xf>
    <xf numFmtId="2" fontId="4" fillId="0" borderId="1" xfId="0" applyNumberFormat="1" applyFont="1" applyFill="1" applyBorder="1" applyAlignment="1">
      <alignment horizontal="center" vertical="top" wrapText="1"/>
    </xf>
    <xf numFmtId="2" fontId="18" fillId="0" borderId="1" xfId="0" applyNumberFormat="1" applyFont="1" applyFill="1" applyBorder="1" applyAlignment="1">
      <alignment horizontal="left" vertical="top"/>
    </xf>
    <xf numFmtId="2" fontId="4" fillId="0" borderId="1" xfId="0" applyNumberFormat="1" applyFont="1" applyFill="1" applyBorder="1" applyAlignment="1">
      <alignment horizontal="center" vertical="top"/>
    </xf>
    <xf numFmtId="2" fontId="3" fillId="0" borderId="1" xfId="0" applyNumberFormat="1" applyFont="1" applyFill="1" applyBorder="1" applyAlignment="1">
      <alignment horizontal="center" vertical="center" wrapText="1"/>
    </xf>
    <xf numFmtId="2" fontId="4" fillId="0" borderId="1" xfId="0" applyNumberFormat="1" applyFont="1" applyFill="1" applyBorder="1" applyAlignment="1">
      <alignment vertical="top"/>
    </xf>
    <xf numFmtId="2" fontId="4" fillId="0" borderId="1" xfId="0" applyNumberFormat="1" applyFont="1" applyFill="1" applyBorder="1" applyAlignment="1">
      <alignment horizontal="right" vertical="top"/>
    </xf>
    <xf numFmtId="164" fontId="31" fillId="0" borderId="1" xfId="0" applyNumberFormat="1" applyFont="1" applyFill="1" applyBorder="1" applyAlignment="1">
      <alignment horizontal="right" vertical="top"/>
    </xf>
    <xf numFmtId="2" fontId="4" fillId="0" borderId="1" xfId="0" applyNumberFormat="1" applyFont="1" applyFill="1" applyBorder="1" applyAlignment="1">
      <alignment horizontal="center" vertical="center" wrapText="1"/>
    </xf>
    <xf numFmtId="0" fontId="3" fillId="0" borderId="1" xfId="0" applyFont="1" applyFill="1" applyBorder="1"/>
    <xf numFmtId="2" fontId="32" fillId="0" borderId="1" xfId="0" applyNumberFormat="1" applyFont="1" applyFill="1" applyBorder="1" applyAlignment="1">
      <alignment horizontal="right" vertical="top"/>
    </xf>
    <xf numFmtId="2" fontId="33" fillId="0" borderId="1" xfId="0" applyNumberFormat="1" applyFont="1" applyFill="1" applyBorder="1" applyAlignment="1">
      <alignment horizontal="right" vertical="top"/>
    </xf>
    <xf numFmtId="2" fontId="33" fillId="0" borderId="1" xfId="0" applyNumberFormat="1" applyFont="1" applyFill="1" applyBorder="1" applyAlignment="1">
      <alignment horizontal="center" vertical="top"/>
    </xf>
    <xf numFmtId="2" fontId="33" fillId="0" borderId="1" xfId="0" quotePrefix="1" applyNumberFormat="1" applyFont="1" applyFill="1" applyBorder="1" applyAlignment="1">
      <alignment horizontal="center" vertical="top"/>
    </xf>
    <xf numFmtId="2" fontId="34" fillId="0" borderId="1" xfId="0" applyNumberFormat="1" applyFont="1" applyFill="1" applyBorder="1" applyAlignment="1">
      <alignment horizontal="right" vertical="center"/>
    </xf>
    <xf numFmtId="2" fontId="35" fillId="0" borderId="1" xfId="0" applyNumberFormat="1" applyFont="1" applyFill="1" applyBorder="1" applyAlignment="1">
      <alignment horizontal="center" vertical="top" wrapText="1"/>
    </xf>
    <xf numFmtId="2" fontId="36" fillId="0" borderId="1" xfId="0" applyNumberFormat="1" applyFont="1" applyFill="1" applyBorder="1" applyAlignment="1">
      <alignment horizontal="right" vertical="top"/>
    </xf>
    <xf numFmtId="2" fontId="37" fillId="0" borderId="1" xfId="0" applyNumberFormat="1" applyFont="1" applyFill="1" applyBorder="1" applyAlignment="1">
      <alignment horizontal="right" vertical="top"/>
    </xf>
    <xf numFmtId="2" fontId="38" fillId="0" borderId="1" xfId="0" applyNumberFormat="1" applyFont="1" applyFill="1" applyBorder="1" applyAlignment="1">
      <alignment horizontal="right" vertical="top"/>
    </xf>
    <xf numFmtId="0" fontId="35" fillId="0" borderId="1" xfId="0" applyFont="1" applyFill="1" applyBorder="1" applyAlignment="1">
      <alignment horizontal="center" vertical="top" wrapText="1"/>
    </xf>
    <xf numFmtId="164" fontId="39" fillId="0" borderId="1" xfId="0" applyNumberFormat="1" applyFont="1" applyBorder="1" applyAlignment="1">
      <alignment horizontal="center" vertical="top"/>
    </xf>
    <xf numFmtId="164" fontId="33" fillId="0" borderId="1" xfId="0" applyNumberFormat="1" applyFont="1" applyFill="1" applyBorder="1" applyAlignment="1">
      <alignment horizontal="center" vertical="top"/>
    </xf>
    <xf numFmtId="2" fontId="40" fillId="0" borderId="2" xfId="0" applyNumberFormat="1" applyFont="1" applyFill="1" applyBorder="1" applyAlignment="1">
      <alignment horizontal="left" vertical="top"/>
    </xf>
    <xf numFmtId="2" fontId="40" fillId="0" borderId="0" xfId="0" applyNumberFormat="1" applyFont="1" applyFill="1" applyBorder="1" applyAlignment="1">
      <alignment horizontal="left" vertical="top"/>
    </xf>
    <xf numFmtId="2" fontId="40" fillId="0" borderId="1" xfId="0" applyNumberFormat="1" applyFont="1" applyFill="1" applyBorder="1" applyAlignment="1">
      <alignment horizontal="left" vertical="top"/>
    </xf>
    <xf numFmtId="1" fontId="11" fillId="0" borderId="1" xfId="0" applyNumberFormat="1" applyFont="1" applyBorder="1" applyAlignment="1" applyProtection="1">
      <alignment horizontal="center" vertical="center"/>
      <protection locked="0"/>
    </xf>
    <xf numFmtId="0" fontId="41" fillId="0" borderId="1" xfId="0" quotePrefix="1" applyFont="1" applyBorder="1" applyAlignment="1" applyProtection="1">
      <alignment vertical="center" wrapText="1"/>
      <protection locked="0"/>
    </xf>
    <xf numFmtId="0" fontId="41" fillId="0" borderId="1" xfId="0" applyFont="1" applyBorder="1" applyAlignment="1" applyProtection="1">
      <alignment horizontal="justify" vertical="center" wrapText="1"/>
      <protection locked="0"/>
    </xf>
    <xf numFmtId="1" fontId="11" fillId="0" borderId="1" xfId="0" applyNumberFormat="1" applyFont="1" applyFill="1" applyBorder="1" applyAlignment="1" applyProtection="1">
      <alignment horizontal="center" vertical="center"/>
      <protection locked="0"/>
    </xf>
    <xf numFmtId="0" fontId="41" fillId="0" borderId="1" xfId="0" applyFont="1" applyBorder="1" applyAlignment="1" applyProtection="1">
      <alignment horizontal="justify" vertical="top" wrapText="1"/>
      <protection locked="0"/>
    </xf>
    <xf numFmtId="2" fontId="42" fillId="0" borderId="1" xfId="0" applyNumberFormat="1" applyFont="1" applyBorder="1" applyAlignment="1" applyProtection="1">
      <alignment vertical="top" wrapText="1"/>
      <protection locked="0"/>
    </xf>
    <xf numFmtId="0" fontId="43" fillId="0" borderId="1" xfId="0" quotePrefix="1" applyFont="1" applyFill="1" applyBorder="1" applyAlignment="1" applyProtection="1">
      <alignment vertical="center"/>
      <protection locked="0"/>
    </xf>
    <xf numFmtId="0" fontId="44" fillId="0" borderId="0" xfId="0" applyFont="1" applyAlignment="1">
      <alignment horizontal="justify" vertical="center"/>
    </xf>
    <xf numFmtId="0" fontId="44" fillId="0" borderId="0" xfId="0" applyFont="1" applyAlignment="1">
      <alignment horizontal="justify" vertical="top"/>
    </xf>
    <xf numFmtId="164" fontId="23" fillId="0" borderId="1" xfId="0" applyNumberFormat="1" applyFont="1" applyBorder="1" applyAlignment="1" applyProtection="1">
      <alignment vertical="top" wrapText="1"/>
      <protection locked="0"/>
    </xf>
    <xf numFmtId="2" fontId="23" fillId="0" borderId="1" xfId="0" applyNumberFormat="1" applyFont="1" applyBorder="1" applyAlignment="1" applyProtection="1">
      <alignment vertical="top" wrapText="1"/>
      <protection locked="0"/>
    </xf>
    <xf numFmtId="166" fontId="33" fillId="0" borderId="1" xfId="0" applyNumberFormat="1" applyFont="1" applyFill="1" applyBorder="1" applyAlignment="1">
      <alignment horizontal="center" vertical="top"/>
    </xf>
    <xf numFmtId="0" fontId="43" fillId="0" borderId="1" xfId="0" applyFont="1" applyFill="1" applyBorder="1" applyAlignment="1" applyProtection="1">
      <alignment horizontal="justify" vertical="top" wrapText="1"/>
      <protection locked="0"/>
    </xf>
    <xf numFmtId="165" fontId="42" fillId="0" borderId="1" xfId="0" applyNumberFormat="1" applyFont="1" applyBorder="1" applyAlignment="1" applyProtection="1">
      <alignment vertical="top" wrapText="1"/>
      <protection locked="0"/>
    </xf>
    <xf numFmtId="166" fontId="42" fillId="0" borderId="1" xfId="0" applyNumberFormat="1" applyFont="1" applyBorder="1" applyAlignment="1" applyProtection="1">
      <alignment vertical="top" wrapText="1"/>
      <protection locked="0"/>
    </xf>
    <xf numFmtId="0" fontId="11" fillId="0" borderId="1" xfId="0" applyFont="1" applyFill="1" applyBorder="1" applyAlignment="1" applyProtection="1">
      <alignment vertical="top" wrapText="1"/>
      <protection locked="0"/>
    </xf>
    <xf numFmtId="0" fontId="43" fillId="0" borderId="1" xfId="0" quotePrefix="1" applyFont="1" applyBorder="1" applyAlignment="1" applyProtection="1">
      <alignment vertical="center"/>
      <protection locked="0"/>
    </xf>
    <xf numFmtId="0" fontId="43" fillId="0" borderId="1" xfId="0" applyFont="1" applyBorder="1" applyAlignment="1" applyProtection="1">
      <alignment horizontal="justify" vertical="center" wrapText="1"/>
      <protection locked="0"/>
    </xf>
    <xf numFmtId="0" fontId="43" fillId="0" borderId="1" xfId="0" applyFont="1" applyBorder="1" applyAlignment="1" applyProtection="1">
      <alignment horizontal="justify" vertical="center"/>
      <protection locked="0"/>
    </xf>
    <xf numFmtId="0" fontId="43" fillId="0" borderId="1" xfId="0" applyFont="1" applyBorder="1" applyAlignment="1" applyProtection="1">
      <alignment horizontal="justify" vertical="top"/>
      <protection locked="0"/>
    </xf>
    <xf numFmtId="0" fontId="43" fillId="0" borderId="1" xfId="0" applyFont="1" applyBorder="1" applyAlignment="1" applyProtection="1">
      <alignment vertical="center" wrapText="1"/>
      <protection locked="0"/>
    </xf>
    <xf numFmtId="0" fontId="11" fillId="0" borderId="1" xfId="0" applyFont="1" applyBorder="1" applyAlignment="1" applyProtection="1">
      <alignment horizontal="justify" vertical="top" wrapText="1"/>
      <protection locked="0"/>
    </xf>
    <xf numFmtId="1" fontId="19" fillId="0" borderId="1" xfId="0" applyNumberFormat="1" applyFont="1" applyFill="1" applyBorder="1" applyAlignment="1" applyProtection="1">
      <alignment horizontal="left" vertical="top"/>
      <protection locked="0"/>
    </xf>
    <xf numFmtId="2" fontId="19" fillId="0" borderId="1" xfId="0" applyNumberFormat="1" applyFont="1" applyFill="1" applyBorder="1" applyAlignment="1" applyProtection="1">
      <alignment horizontal="justify" vertical="top"/>
      <protection locked="0"/>
    </xf>
    <xf numFmtId="2" fontId="19" fillId="0" borderId="1" xfId="0" applyNumberFormat="1" applyFont="1" applyFill="1" applyBorder="1" applyAlignment="1" applyProtection="1">
      <alignment horizontal="justify" vertical="top" wrapText="1"/>
      <protection locked="0"/>
    </xf>
    <xf numFmtId="1" fontId="19" fillId="0" borderId="1" xfId="0" quotePrefix="1" applyNumberFormat="1" applyFont="1" applyFill="1" applyBorder="1" applyAlignment="1" applyProtection="1">
      <alignment horizontal="left" vertical="top"/>
      <protection locked="0"/>
    </xf>
    <xf numFmtId="2" fontId="20" fillId="0" borderId="1" xfId="0" applyNumberFormat="1" applyFont="1" applyFill="1" applyBorder="1" applyAlignment="1" applyProtection="1">
      <alignment horizontal="justify" vertical="top" wrapText="1"/>
      <protection locked="0"/>
    </xf>
    <xf numFmtId="1" fontId="19" fillId="0" borderId="1" xfId="0" applyNumberFormat="1" applyFont="1" applyBorder="1" applyAlignment="1" applyProtection="1">
      <alignment horizontal="center" vertical="top"/>
      <protection locked="0"/>
    </xf>
    <xf numFmtId="0" fontId="1" fillId="0" borderId="1" xfId="0" applyFont="1" applyFill="1" applyBorder="1" applyAlignment="1">
      <alignment vertical="top" wrapText="1"/>
    </xf>
    <xf numFmtId="0" fontId="45" fillId="0" borderId="1" xfId="0" applyFont="1" applyFill="1" applyBorder="1" applyAlignment="1">
      <alignment vertical="top" wrapText="1"/>
    </xf>
    <xf numFmtId="0" fontId="10" fillId="0" borderId="1" xfId="0" applyFont="1" applyFill="1" applyBorder="1" applyAlignment="1">
      <alignment horizontal="center" vertical="center"/>
    </xf>
    <xf numFmtId="0" fontId="46" fillId="0" borderId="1" xfId="0" applyFont="1" applyFill="1" applyBorder="1" applyAlignment="1">
      <alignment vertical="top" wrapText="1"/>
    </xf>
    <xf numFmtId="2" fontId="47" fillId="0" borderId="1" xfId="0" applyNumberFormat="1" applyFont="1" applyFill="1" applyBorder="1" applyAlignment="1">
      <alignment horizontal="center" vertical="top"/>
    </xf>
    <xf numFmtId="0" fontId="43" fillId="0" borderId="1" xfId="0" quotePrefix="1" applyFont="1" applyFill="1" applyBorder="1" applyAlignment="1" applyProtection="1">
      <alignment horizontal="left" vertical="center"/>
      <protection locked="0"/>
    </xf>
    <xf numFmtId="0" fontId="41" fillId="0" borderId="1" xfId="0" quotePrefix="1" applyFont="1" applyBorder="1" applyAlignment="1" applyProtection="1">
      <alignment horizontal="left" vertical="center" wrapText="1"/>
      <protection locked="0"/>
    </xf>
    <xf numFmtId="0" fontId="11" fillId="0" borderId="1" xfId="0" quotePrefix="1" applyFont="1" applyFill="1" applyBorder="1" applyAlignment="1" applyProtection="1">
      <alignment horizontal="left" vertical="top"/>
      <protection locked="0"/>
    </xf>
    <xf numFmtId="0" fontId="43" fillId="0" borderId="1" xfId="0" applyFont="1" applyBorder="1" applyAlignment="1" applyProtection="1">
      <alignment horizontal="left" vertical="center"/>
      <protection locked="0"/>
    </xf>
    <xf numFmtId="0" fontId="8" fillId="0" borderId="1" xfId="0" applyFont="1" applyFill="1" applyBorder="1" applyAlignment="1">
      <alignment horizontal="left"/>
    </xf>
    <xf numFmtId="2" fontId="15" fillId="0" borderId="4" xfId="0" applyNumberFormat="1" applyFont="1" applyFill="1" applyBorder="1" applyAlignment="1">
      <alignment horizontal="center"/>
    </xf>
    <xf numFmtId="2" fontId="15" fillId="0" borderId="3" xfId="0" applyNumberFormat="1" applyFont="1" applyFill="1" applyBorder="1" applyAlignment="1">
      <alignment horizontal="center"/>
    </xf>
    <xf numFmtId="2" fontId="15" fillId="0" borderId="5" xfId="0" applyNumberFormat="1" applyFont="1" applyFill="1" applyBorder="1" applyAlignment="1">
      <alignment horizontal="center"/>
    </xf>
    <xf numFmtId="2" fontId="10" fillId="0" borderId="1" xfId="0" applyNumberFormat="1" applyFont="1" applyFill="1" applyBorder="1" applyAlignment="1">
      <alignment horizontal="center" vertical="top" wrapText="1"/>
    </xf>
    <xf numFmtId="2" fontId="12" fillId="0" borderId="1" xfId="0" applyNumberFormat="1" applyFont="1" applyFill="1" applyBorder="1" applyAlignment="1">
      <alignment horizontal="left" vertical="top"/>
    </xf>
    <xf numFmtId="2" fontId="15" fillId="0" borderId="1" xfId="0" applyNumberFormat="1" applyFont="1" applyFill="1" applyBorder="1" applyAlignment="1">
      <alignment horizontal="center"/>
    </xf>
    <xf numFmtId="2" fontId="6" fillId="0" borderId="4" xfId="0" applyNumberFormat="1" applyFont="1" applyFill="1" applyBorder="1" applyAlignment="1">
      <alignment horizontal="left" vertical="top" wrapText="1"/>
    </xf>
    <xf numFmtId="2" fontId="6" fillId="0" borderId="3" xfId="0" applyNumberFormat="1" applyFont="1" applyFill="1" applyBorder="1" applyAlignment="1">
      <alignment horizontal="left" vertical="top" wrapText="1"/>
    </xf>
    <xf numFmtId="2" fontId="6" fillId="0" borderId="5" xfId="0" applyNumberFormat="1" applyFont="1" applyFill="1" applyBorder="1" applyAlignment="1">
      <alignment horizontal="left" vertical="top" wrapText="1"/>
    </xf>
    <xf numFmtId="0" fontId="8" fillId="0" borderId="1" xfId="0" applyFont="1" applyFill="1" applyBorder="1" applyAlignment="1">
      <alignment horizontal="center" vertical="center"/>
    </xf>
    <xf numFmtId="2" fontId="6" fillId="0" borderId="4" xfId="0" applyNumberFormat="1" applyFont="1" applyFill="1" applyBorder="1" applyAlignment="1">
      <alignment horizontal="left" vertical="top"/>
    </xf>
    <xf numFmtId="2" fontId="6" fillId="0" borderId="3" xfId="0" applyNumberFormat="1" applyFont="1" applyFill="1" applyBorder="1" applyAlignment="1">
      <alignment horizontal="left" vertical="top"/>
    </xf>
    <xf numFmtId="2" fontId="6" fillId="0" borderId="5" xfId="0" applyNumberFormat="1" applyFont="1" applyFill="1" applyBorder="1" applyAlignment="1">
      <alignment horizontal="left" vertical="top"/>
    </xf>
    <xf numFmtId="2" fontId="10" fillId="0" borderId="1" xfId="0" applyNumberFormat="1" applyFont="1" applyFill="1" applyBorder="1" applyAlignment="1">
      <alignment horizontal="center" vertical="top"/>
    </xf>
    <xf numFmtId="2" fontId="15" fillId="0" borderId="1" xfId="0" applyNumberFormat="1" applyFont="1" applyFill="1" applyBorder="1" applyAlignment="1">
      <alignment horizontal="center" wrapText="1"/>
    </xf>
    <xf numFmtId="2" fontId="6" fillId="0" borderId="1" xfId="0" applyNumberFormat="1" applyFont="1" applyFill="1" applyBorder="1" applyAlignment="1">
      <alignment horizontal="center" vertical="top"/>
    </xf>
    <xf numFmtId="0" fontId="6" fillId="0" borderId="1" xfId="0" applyFont="1" applyFill="1" applyBorder="1" applyAlignment="1">
      <alignment horizontal="center" wrapText="1"/>
    </xf>
    <xf numFmtId="2" fontId="8" fillId="0" borderId="1" xfId="0" applyNumberFormat="1" applyFont="1" applyFill="1" applyBorder="1" applyAlignment="1">
      <alignment horizontal="center" vertical="top"/>
    </xf>
    <xf numFmtId="2" fontId="6" fillId="0" borderId="1" xfId="0" applyNumberFormat="1" applyFont="1" applyFill="1" applyBorder="1" applyAlignment="1">
      <alignment horizontal="center" vertical="top" wrapText="1"/>
    </xf>
    <xf numFmtId="0" fontId="9" fillId="0" borderId="1" xfId="0" applyFont="1" applyFill="1" applyBorder="1" applyAlignment="1">
      <alignment horizontal="center"/>
    </xf>
    <xf numFmtId="0" fontId="6" fillId="0" borderId="4"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4" xfId="0" applyFont="1" applyFill="1" applyBorder="1" applyAlignment="1">
      <alignment horizontal="left" wrapText="1"/>
    </xf>
    <xf numFmtId="0" fontId="6" fillId="0" borderId="3" xfId="0" applyFont="1" applyFill="1" applyBorder="1" applyAlignment="1">
      <alignment horizontal="left" wrapText="1"/>
    </xf>
    <xf numFmtId="0" fontId="6" fillId="0" borderId="4"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5" xfId="0" applyFont="1" applyFill="1" applyBorder="1" applyAlignment="1">
      <alignment horizontal="center" vertical="top" wrapText="1"/>
    </xf>
    <xf numFmtId="167" fontId="2" fillId="0" borderId="1" xfId="0" applyNumberFormat="1"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A35" workbookViewId="0">
      <pane xSplit="2" topLeftCell="C1" activePane="topRight" state="frozen"/>
      <selection activeCell="A10" sqref="A10"/>
      <selection pane="topRight" activeCell="C39" sqref="C39"/>
    </sheetView>
  </sheetViews>
  <sheetFormatPr defaultRowHeight="18" x14ac:dyDescent="0.25"/>
  <cols>
    <col min="1" max="1" width="5.140625" style="99" customWidth="1"/>
    <col min="2" max="2" width="10.42578125" style="14" customWidth="1"/>
    <col min="3" max="3" width="44.5703125" style="100" customWidth="1"/>
    <col min="4" max="4" width="7.140625" style="101" customWidth="1"/>
    <col min="5" max="5" width="9.28515625" style="102" customWidth="1"/>
    <col min="6" max="6" width="9.5703125" style="103" customWidth="1"/>
    <col min="7" max="7" width="12.7109375" style="104" customWidth="1"/>
    <col min="8" max="8" width="18.140625" style="104" customWidth="1"/>
    <col min="9" max="9" width="13.28515625" style="105" customWidth="1"/>
    <col min="10" max="10" width="17.5703125" style="104" customWidth="1"/>
    <col min="11" max="11" width="12.140625" style="116" customWidth="1"/>
    <col min="12" max="12" width="15.140625" style="104" customWidth="1"/>
    <col min="13" max="13" width="10.85546875" style="104" customWidth="1"/>
    <col min="14" max="14" width="15" style="104" customWidth="1"/>
    <col min="15" max="15" width="9.7109375" style="104" customWidth="1"/>
    <col min="16" max="16" width="14.28515625" style="104" customWidth="1"/>
    <col min="17" max="17" width="10.7109375" style="104" customWidth="1"/>
    <col min="18" max="18" width="16.7109375" style="104" customWidth="1"/>
    <col min="19" max="19" width="9.140625" style="104" customWidth="1"/>
    <col min="20" max="20" width="16.85546875" style="104" customWidth="1"/>
    <col min="21" max="21" width="9.140625" style="104" customWidth="1"/>
    <col min="22" max="22" width="15.7109375" style="104" customWidth="1"/>
    <col min="23" max="23" width="8.85546875" style="104" customWidth="1"/>
    <col min="24" max="24" width="14.5703125" style="104" customWidth="1"/>
    <col min="25" max="25" width="12.7109375" style="104" customWidth="1"/>
    <col min="26" max="26" width="15.28515625" style="104" customWidth="1"/>
    <col min="27" max="27" width="13.7109375" style="104" customWidth="1"/>
    <col min="28" max="28" width="15.140625" style="104" customWidth="1"/>
    <col min="29" max="29" width="20" style="107" customWidth="1"/>
    <col min="30" max="30" width="10.42578125" style="12" customWidth="1"/>
    <col min="31" max="54" width="9.140625" style="13"/>
    <col min="55" max="16384" width="9.140625" style="14"/>
  </cols>
  <sheetData>
    <row r="1" spans="1:54" s="10" customFormat="1" ht="20.25" x14ac:dyDescent="0.3">
      <c r="A1" s="2"/>
      <c r="B1" s="3"/>
      <c r="C1" s="4">
        <f>H272*1/100</f>
        <v>116944.82201891998</v>
      </c>
      <c r="D1" s="5"/>
      <c r="E1" s="6"/>
      <c r="F1" s="3"/>
      <c r="G1" s="180" t="s">
        <v>75</v>
      </c>
      <c r="H1" s="180"/>
      <c r="I1" s="180"/>
      <c r="J1" s="180"/>
      <c r="K1" s="180"/>
      <c r="L1" s="180"/>
      <c r="M1" s="180"/>
      <c r="N1" s="180"/>
      <c r="O1" s="180"/>
      <c r="P1" s="180"/>
      <c r="Q1" s="180"/>
      <c r="R1" s="3"/>
      <c r="S1" s="3"/>
      <c r="T1" s="3"/>
      <c r="U1" s="3"/>
      <c r="V1" s="3"/>
      <c r="W1" s="3"/>
      <c r="X1" s="3"/>
      <c r="Y1" s="3"/>
      <c r="Z1" s="3"/>
      <c r="AA1" s="3"/>
      <c r="AB1" s="3"/>
      <c r="AC1" s="7"/>
      <c r="AD1" s="8"/>
      <c r="AE1" s="9"/>
      <c r="AF1" s="9"/>
      <c r="AG1" s="9"/>
      <c r="AH1" s="9"/>
      <c r="AI1" s="9"/>
      <c r="AJ1" s="9"/>
      <c r="AK1" s="9"/>
      <c r="AL1" s="9"/>
      <c r="AM1" s="9"/>
      <c r="AN1" s="9"/>
      <c r="AO1" s="9"/>
      <c r="AP1" s="9"/>
      <c r="AQ1" s="9"/>
      <c r="AR1" s="9"/>
      <c r="AS1" s="9"/>
      <c r="AT1" s="9"/>
      <c r="AU1" s="9"/>
      <c r="AV1" s="9"/>
      <c r="AW1" s="9"/>
      <c r="AX1" s="9"/>
      <c r="AY1" s="9"/>
      <c r="AZ1" s="9"/>
      <c r="BA1" s="9"/>
      <c r="BB1" s="9"/>
    </row>
    <row r="2" spans="1:54" ht="60.75" customHeight="1" x14ac:dyDescent="0.2">
      <c r="A2" s="11"/>
      <c r="B2" s="181" t="s">
        <v>366</v>
      </c>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3"/>
    </row>
    <row r="3" spans="1:54" ht="24" customHeight="1" x14ac:dyDescent="0.25">
      <c r="A3" s="11"/>
      <c r="B3" s="184" t="s">
        <v>367</v>
      </c>
      <c r="C3" s="185"/>
      <c r="D3" s="185"/>
      <c r="E3" s="185"/>
      <c r="F3" s="185"/>
      <c r="G3" s="185"/>
      <c r="H3" s="185"/>
      <c r="I3" s="185"/>
      <c r="J3" s="185"/>
      <c r="K3" s="185"/>
      <c r="L3" s="15"/>
      <c r="M3" s="186" t="s">
        <v>76</v>
      </c>
      <c r="N3" s="187"/>
      <c r="O3" s="187"/>
      <c r="P3" s="187"/>
      <c r="Q3" s="187"/>
      <c r="R3" s="187"/>
      <c r="S3" s="187"/>
      <c r="T3" s="187"/>
      <c r="U3" s="187"/>
      <c r="V3" s="187"/>
      <c r="W3" s="187"/>
      <c r="X3" s="187"/>
      <c r="Y3" s="187"/>
      <c r="Z3" s="187"/>
      <c r="AA3" s="187"/>
      <c r="AB3" s="187"/>
      <c r="AC3" s="188"/>
    </row>
    <row r="4" spans="1:54" x14ac:dyDescent="0.25">
      <c r="A4" s="179" t="s">
        <v>24</v>
      </c>
      <c r="B4" s="176" t="s">
        <v>3</v>
      </c>
      <c r="C4" s="178" t="s">
        <v>15</v>
      </c>
      <c r="D4" s="177"/>
      <c r="E4" s="177"/>
      <c r="F4" s="177"/>
      <c r="G4" s="177"/>
      <c r="H4" s="177"/>
      <c r="I4" s="177"/>
      <c r="J4" s="177"/>
      <c r="K4" s="177" t="s">
        <v>25</v>
      </c>
      <c r="L4" s="177"/>
      <c r="M4" s="177"/>
      <c r="N4" s="177"/>
      <c r="O4" s="177"/>
      <c r="P4" s="177"/>
      <c r="Q4" s="177"/>
      <c r="R4" s="177"/>
      <c r="S4" s="179" t="s">
        <v>26</v>
      </c>
      <c r="T4" s="179"/>
      <c r="U4" s="176" t="s">
        <v>27</v>
      </c>
      <c r="V4" s="176"/>
      <c r="W4" s="176"/>
      <c r="X4" s="176"/>
      <c r="Y4" s="176" t="s">
        <v>28</v>
      </c>
      <c r="Z4" s="176"/>
      <c r="AA4" s="176"/>
      <c r="AB4" s="176"/>
      <c r="AC4" s="16"/>
    </row>
    <row r="5" spans="1:54" ht="32.25" customHeight="1" x14ac:dyDescent="0.2">
      <c r="A5" s="179"/>
      <c r="B5" s="176"/>
      <c r="C5" s="178"/>
      <c r="D5" s="17" t="s">
        <v>16</v>
      </c>
      <c r="E5" s="6" t="s">
        <v>7</v>
      </c>
      <c r="F5" s="19" t="s">
        <v>29</v>
      </c>
      <c r="G5" s="176" t="s">
        <v>30</v>
      </c>
      <c r="H5" s="176"/>
      <c r="I5" s="176" t="s">
        <v>90</v>
      </c>
      <c r="J5" s="176"/>
      <c r="K5" s="176" t="s">
        <v>31</v>
      </c>
      <c r="L5" s="176"/>
      <c r="M5" s="176" t="s">
        <v>32</v>
      </c>
      <c r="N5" s="176"/>
      <c r="O5" s="176" t="s">
        <v>33</v>
      </c>
      <c r="P5" s="176"/>
      <c r="Q5" s="176" t="s">
        <v>34</v>
      </c>
      <c r="R5" s="176"/>
      <c r="S5" s="179"/>
      <c r="T5" s="179"/>
      <c r="U5" s="164" t="s">
        <v>35</v>
      </c>
      <c r="V5" s="174" t="s">
        <v>8</v>
      </c>
      <c r="W5" s="164" t="s">
        <v>36</v>
      </c>
      <c r="X5" s="174" t="s">
        <v>8</v>
      </c>
      <c r="Y5" s="164" t="s">
        <v>37</v>
      </c>
      <c r="Z5" s="164" t="s">
        <v>8</v>
      </c>
      <c r="AA5" s="164" t="s">
        <v>38</v>
      </c>
      <c r="AB5" s="164" t="s">
        <v>8</v>
      </c>
      <c r="AC5" s="170" t="s">
        <v>17</v>
      </c>
    </row>
    <row r="6" spans="1:54" s="29" customFormat="1" ht="16.5" customHeight="1" x14ac:dyDescent="0.2">
      <c r="A6" s="179"/>
      <c r="B6" s="176"/>
      <c r="C6" s="178"/>
      <c r="D6" s="21"/>
      <c r="E6" s="23"/>
      <c r="F6" s="24"/>
      <c r="G6" s="25" t="s">
        <v>39</v>
      </c>
      <c r="H6" s="25" t="s">
        <v>8</v>
      </c>
      <c r="I6" s="26" t="s">
        <v>39</v>
      </c>
      <c r="J6" s="25" t="s">
        <v>8</v>
      </c>
      <c r="K6" s="108" t="s">
        <v>39</v>
      </c>
      <c r="L6" s="25" t="s">
        <v>8</v>
      </c>
      <c r="M6" s="25" t="s">
        <v>39</v>
      </c>
      <c r="N6" s="25" t="s">
        <v>8</v>
      </c>
      <c r="O6" s="25" t="s">
        <v>39</v>
      </c>
      <c r="P6" s="25" t="s">
        <v>8</v>
      </c>
      <c r="Q6" s="25" t="s">
        <v>39</v>
      </c>
      <c r="R6" s="25" t="s">
        <v>8</v>
      </c>
      <c r="S6" s="25" t="s">
        <v>5</v>
      </c>
      <c r="T6" s="25" t="s">
        <v>8</v>
      </c>
      <c r="U6" s="164"/>
      <c r="V6" s="174"/>
      <c r="W6" s="164"/>
      <c r="X6" s="174"/>
      <c r="Y6" s="164"/>
      <c r="Z6" s="164"/>
      <c r="AA6" s="164"/>
      <c r="AB6" s="164"/>
      <c r="AC6" s="170"/>
      <c r="AD6" s="27"/>
      <c r="AE6" s="28"/>
      <c r="AF6" s="28"/>
      <c r="AG6" s="28"/>
      <c r="AH6" s="28"/>
      <c r="AI6" s="28"/>
      <c r="AJ6" s="28"/>
      <c r="AK6" s="28"/>
      <c r="AL6" s="28"/>
      <c r="AM6" s="28"/>
      <c r="AN6" s="28"/>
      <c r="AO6" s="28"/>
      <c r="AP6" s="28"/>
      <c r="AQ6" s="28"/>
      <c r="AR6" s="28"/>
      <c r="AS6" s="28"/>
      <c r="AT6" s="28"/>
      <c r="AU6" s="28"/>
      <c r="AV6" s="28"/>
      <c r="AW6" s="28"/>
      <c r="AX6" s="28"/>
      <c r="AY6" s="28"/>
      <c r="AZ6" s="28"/>
      <c r="BA6" s="28"/>
      <c r="BB6" s="28"/>
    </row>
    <row r="7" spans="1:54" s="29" customFormat="1" ht="16.5" x14ac:dyDescent="0.2">
      <c r="A7" s="20"/>
      <c r="B7" s="30"/>
      <c r="C7" s="30"/>
      <c r="D7" s="21"/>
      <c r="E7" s="23"/>
      <c r="F7" s="24" t="s">
        <v>40</v>
      </c>
      <c r="G7" s="25"/>
      <c r="H7" s="25" t="s">
        <v>41</v>
      </c>
      <c r="I7" s="26"/>
      <c r="J7" s="25" t="s">
        <v>41</v>
      </c>
      <c r="K7" s="108"/>
      <c r="L7" s="25" t="s">
        <v>41</v>
      </c>
      <c r="M7" s="25"/>
      <c r="N7" s="25" t="s">
        <v>41</v>
      </c>
      <c r="O7" s="25"/>
      <c r="P7" s="25" t="s">
        <v>42</v>
      </c>
      <c r="Q7" s="25"/>
      <c r="R7" s="25" t="s">
        <v>41</v>
      </c>
      <c r="S7" s="25"/>
      <c r="T7" s="25" t="s">
        <v>41</v>
      </c>
      <c r="U7" s="164"/>
      <c r="V7" s="25" t="s">
        <v>41</v>
      </c>
      <c r="W7" s="164"/>
      <c r="X7" s="25" t="s">
        <v>41</v>
      </c>
      <c r="Y7" s="164"/>
      <c r="Z7" s="31" t="s">
        <v>41</v>
      </c>
      <c r="AA7" s="164"/>
      <c r="AB7" s="31" t="s">
        <v>41</v>
      </c>
      <c r="AC7" s="170"/>
      <c r="AD7" s="27"/>
      <c r="AE7" s="28"/>
      <c r="AF7" s="28"/>
      <c r="AG7" s="28"/>
      <c r="AH7" s="28"/>
      <c r="AI7" s="28"/>
      <c r="AJ7" s="28"/>
      <c r="AK7" s="28"/>
      <c r="AL7" s="28"/>
      <c r="AM7" s="28"/>
      <c r="AN7" s="28"/>
      <c r="AO7" s="28"/>
      <c r="AP7" s="28"/>
      <c r="AQ7" s="28"/>
      <c r="AR7" s="28"/>
      <c r="AS7" s="28"/>
      <c r="AT7" s="28"/>
      <c r="AU7" s="28"/>
      <c r="AV7" s="28"/>
      <c r="AW7" s="28"/>
      <c r="AX7" s="28"/>
      <c r="AY7" s="28"/>
      <c r="AZ7" s="28"/>
      <c r="BA7" s="28"/>
      <c r="BB7" s="28"/>
    </row>
    <row r="8" spans="1:54" s="38" customFormat="1" ht="17.25" x14ac:dyDescent="0.2">
      <c r="A8" s="165" t="s">
        <v>91</v>
      </c>
      <c r="B8" s="165"/>
      <c r="C8" s="165"/>
      <c r="D8" s="32"/>
      <c r="E8" s="6"/>
      <c r="F8" s="33"/>
      <c r="G8" s="34"/>
      <c r="H8" s="34"/>
      <c r="I8" s="35"/>
      <c r="J8" s="34"/>
      <c r="K8" s="109"/>
      <c r="L8" s="34"/>
      <c r="M8" s="34"/>
      <c r="N8" s="34"/>
      <c r="O8" s="34"/>
      <c r="P8" s="34"/>
      <c r="Q8" s="34"/>
      <c r="R8" s="34"/>
      <c r="S8" s="34"/>
      <c r="T8" s="34"/>
      <c r="U8" s="34"/>
      <c r="V8" s="34"/>
      <c r="W8" s="34"/>
      <c r="X8" s="34"/>
      <c r="Y8" s="34"/>
      <c r="Z8" s="18"/>
      <c r="AA8" s="18"/>
      <c r="AB8" s="18"/>
      <c r="AC8" s="22"/>
      <c r="AD8" s="36"/>
      <c r="AE8" s="37"/>
      <c r="AF8" s="37"/>
      <c r="AG8" s="37"/>
      <c r="AH8" s="37"/>
      <c r="AI8" s="37"/>
      <c r="AJ8" s="37"/>
      <c r="AK8" s="37"/>
      <c r="AL8" s="37"/>
      <c r="AM8" s="37"/>
      <c r="AN8" s="37"/>
      <c r="AO8" s="37"/>
      <c r="AP8" s="37"/>
      <c r="AQ8" s="37"/>
      <c r="AR8" s="37"/>
      <c r="AS8" s="37"/>
      <c r="AT8" s="37"/>
      <c r="AU8" s="37"/>
      <c r="AV8" s="37"/>
      <c r="AW8" s="37"/>
      <c r="AX8" s="37"/>
      <c r="AY8" s="37"/>
      <c r="AZ8" s="37"/>
      <c r="BA8" s="37"/>
      <c r="BB8" s="37"/>
    </row>
    <row r="9" spans="1:54" s="38" customFormat="1" ht="130.5" customHeight="1" x14ac:dyDescent="0.2">
      <c r="A9" s="123">
        <v>1</v>
      </c>
      <c r="B9" s="124" t="s">
        <v>77</v>
      </c>
      <c r="C9" s="125" t="s">
        <v>78</v>
      </c>
      <c r="D9" s="39" t="s">
        <v>92</v>
      </c>
      <c r="E9" s="128" t="s">
        <v>4</v>
      </c>
      <c r="F9" s="128">
        <v>100.28</v>
      </c>
      <c r="G9" s="128">
        <v>1597.41</v>
      </c>
      <c r="H9" s="40">
        <f t="shared" ref="H9:H14" si="0">F9*G9</f>
        <v>160188.27480000001</v>
      </c>
      <c r="I9" s="41">
        <v>900</v>
      </c>
      <c r="J9" s="40">
        <f t="shared" ref="J9:J14" si="1">F9*I9</f>
        <v>90252</v>
      </c>
      <c r="K9" s="110">
        <v>0</v>
      </c>
      <c r="L9" s="42">
        <f t="shared" ref="L9:L14" si="2">IF(ISNONTEXT(K9),$F9*K9,"0")</f>
        <v>0</v>
      </c>
      <c r="M9" s="42">
        <v>0</v>
      </c>
      <c r="N9" s="42">
        <f t="shared" ref="N9:N14" si="3">IF(ISNONTEXT(M9),$F9*M9,"0")</f>
        <v>0</v>
      </c>
      <c r="O9" s="42" t="str">
        <f>IF(D9="NF",IF($M9&gt;0,IF($G9*1.4&lt;$I9,IF(($G9*1.5)&lt;$I9,$G9*0.1,$I9-($G9+$K9+$M9)),"0"),"0"),"0")</f>
        <v>0</v>
      </c>
      <c r="P9" s="42" t="str">
        <f t="shared" ref="P9:P14" si="4">IF(ISNONTEXT(O9),$F9*O9,"0")</f>
        <v>0</v>
      </c>
      <c r="Q9" s="42">
        <v>0</v>
      </c>
      <c r="R9" s="42">
        <f t="shared" ref="R9:R14" si="5">IF(ISNONTEXT(Q9),$F9*Q9,"0")</f>
        <v>0</v>
      </c>
      <c r="S9" s="42">
        <f t="shared" ref="S9:S14" si="6">IF(D9="F",IF(I9&gt;G9, I9-G9,0),"0")</f>
        <v>0</v>
      </c>
      <c r="T9" s="42">
        <f t="shared" ref="T9:T14" si="7">S9*F9</f>
        <v>0</v>
      </c>
      <c r="U9" s="42" t="str">
        <f t="shared" ref="U9:U14" si="8">IF(D9="m",IF(I9&gt;G9*2,G9*1,IF(I9&gt;G9,I9-G9,0)),"0")</f>
        <v>0</v>
      </c>
      <c r="V9" s="42">
        <f t="shared" ref="V9:V14" si="9">U9*F9</f>
        <v>0</v>
      </c>
      <c r="W9" s="42" t="str">
        <f t="shared" ref="W9:W14" si="10">IF(D9="M",IF(I9&gt;G9*2,I9-G9*2,0),"0")</f>
        <v>0</v>
      </c>
      <c r="X9" s="42">
        <f t="shared" ref="X9:X14" si="11">W9*F9</f>
        <v>0</v>
      </c>
      <c r="Y9" s="42">
        <v>0</v>
      </c>
      <c r="Z9" s="42">
        <f t="shared" ref="Z9:Z14" si="12">Y9*F9</f>
        <v>0</v>
      </c>
      <c r="AA9" s="42">
        <v>0</v>
      </c>
      <c r="AB9" s="42">
        <f t="shared" ref="AB9:AB14" si="13">AA9*F9</f>
        <v>0</v>
      </c>
      <c r="AC9" s="151" t="s">
        <v>337</v>
      </c>
      <c r="AD9" s="36"/>
      <c r="AE9" s="37"/>
      <c r="AF9" s="37"/>
      <c r="AG9" s="37"/>
      <c r="AH9" s="37"/>
      <c r="AI9" s="37"/>
      <c r="AJ9" s="37"/>
      <c r="AK9" s="37"/>
      <c r="AL9" s="37"/>
      <c r="AM9" s="37"/>
      <c r="AN9" s="37"/>
      <c r="AO9" s="37"/>
      <c r="AP9" s="37"/>
      <c r="AQ9" s="37"/>
      <c r="AR9" s="37"/>
      <c r="AS9" s="37"/>
      <c r="AT9" s="37"/>
      <c r="AU9" s="37"/>
      <c r="AV9" s="37"/>
      <c r="AW9" s="37"/>
      <c r="AX9" s="37"/>
      <c r="AY9" s="37"/>
      <c r="AZ9" s="37"/>
      <c r="BA9" s="37"/>
      <c r="BB9" s="37"/>
    </row>
    <row r="10" spans="1:54" s="38" customFormat="1" ht="58.5" customHeight="1" x14ac:dyDescent="0.2">
      <c r="A10" s="126">
        <v>2</v>
      </c>
      <c r="B10" s="124" t="s">
        <v>79</v>
      </c>
      <c r="C10" s="125" t="s">
        <v>80</v>
      </c>
      <c r="D10" s="39" t="s">
        <v>92</v>
      </c>
      <c r="E10" s="128" t="s">
        <v>4</v>
      </c>
      <c r="F10" s="128">
        <v>10.1</v>
      </c>
      <c r="G10" s="128">
        <v>6.55</v>
      </c>
      <c r="H10" s="40">
        <f>F10*G10</f>
        <v>66.155000000000001</v>
      </c>
      <c r="I10" s="41">
        <v>300</v>
      </c>
      <c r="J10" s="40">
        <f>F10*I10</f>
        <v>3030</v>
      </c>
      <c r="K10" s="110">
        <v>0</v>
      </c>
      <c r="L10" s="42">
        <f>IF(ISNONTEXT(K10),$F10*K10,"0")</f>
        <v>0</v>
      </c>
      <c r="M10" s="42">
        <v>0</v>
      </c>
      <c r="N10" s="42">
        <f>IF(ISNONTEXT(M10),$F10*M10,"0")</f>
        <v>0</v>
      </c>
      <c r="O10" s="42" t="str">
        <f>IF(D10="NF",IF($M10&gt;0,IF($G10*1.4&lt;$I10,IF(($G10*1.5)&lt;$I10,$G10*0.1,$I10-($G10+$K10+$M10)),"0"),"0"),"0")</f>
        <v>0</v>
      </c>
      <c r="P10" s="42" t="str">
        <f>IF(ISNONTEXT(O10),$F10*O10,"0")</f>
        <v>0</v>
      </c>
      <c r="Q10" s="42">
        <v>0</v>
      </c>
      <c r="R10" s="42">
        <f>IF(ISNONTEXT(Q10),$F10*Q10,"0")</f>
        <v>0</v>
      </c>
      <c r="S10" s="42">
        <f>IF(D10="F",IF(I10&gt;G10, I10-G10,0),"0")</f>
        <v>293.45</v>
      </c>
      <c r="T10" s="42">
        <f>S10*F10</f>
        <v>2963.8449999999998</v>
      </c>
      <c r="U10" s="42" t="str">
        <f>IF(D10="m",IF(I10&gt;G10*2,G10*1,IF(I10&gt;G10,I10-G10,0)),"0")</f>
        <v>0</v>
      </c>
      <c r="V10" s="42">
        <f>U10*F10</f>
        <v>0</v>
      </c>
      <c r="W10" s="42" t="str">
        <f>IF(D10="M",IF(I10&gt;G10*2,I10-G10*2,0),"0")</f>
        <v>0</v>
      </c>
      <c r="X10" s="42">
        <f>W10*F10</f>
        <v>0</v>
      </c>
      <c r="Y10" s="42">
        <v>0</v>
      </c>
      <c r="Z10" s="42">
        <f>Y10*F10</f>
        <v>0</v>
      </c>
      <c r="AA10" s="42">
        <v>0</v>
      </c>
      <c r="AB10" s="42">
        <f>AA10*F10</f>
        <v>0</v>
      </c>
      <c r="AC10" s="151" t="s">
        <v>337</v>
      </c>
      <c r="AD10" s="36"/>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row>
    <row r="11" spans="1:54" s="38" customFormat="1" ht="48" customHeight="1" x14ac:dyDescent="0.2">
      <c r="A11" s="126">
        <v>3</v>
      </c>
      <c r="B11" s="124" t="s">
        <v>81</v>
      </c>
      <c r="C11" s="127" t="s">
        <v>82</v>
      </c>
      <c r="D11" s="39" t="s">
        <v>92</v>
      </c>
      <c r="E11" s="128" t="s">
        <v>4</v>
      </c>
      <c r="F11" s="128">
        <v>615.03</v>
      </c>
      <c r="G11" s="128">
        <v>16.420000000000002</v>
      </c>
      <c r="H11" s="40">
        <f t="shared" si="0"/>
        <v>10098.792600000001</v>
      </c>
      <c r="I11" s="41">
        <v>45</v>
      </c>
      <c r="J11" s="40">
        <f t="shared" si="1"/>
        <v>27676.35</v>
      </c>
      <c r="K11" s="110">
        <v>0</v>
      </c>
      <c r="L11" s="42">
        <f t="shared" si="2"/>
        <v>0</v>
      </c>
      <c r="M11" s="42" t="str">
        <f>IF(D11="NF",IF($K11&gt;0,IF($G11*1.25&lt;$I11,IF(($G11*1.4)&lt;$I11,$G11*0.15,$I11-($G11+$K11)),"0"),"0"),"0")</f>
        <v>0</v>
      </c>
      <c r="N11" s="42" t="str">
        <f t="shared" si="3"/>
        <v>0</v>
      </c>
      <c r="O11" s="42">
        <v>0</v>
      </c>
      <c r="P11" s="42">
        <f t="shared" si="4"/>
        <v>0</v>
      </c>
      <c r="Q11" s="42">
        <v>0</v>
      </c>
      <c r="R11" s="42">
        <f t="shared" si="5"/>
        <v>0</v>
      </c>
      <c r="S11" s="42">
        <f t="shared" si="6"/>
        <v>28.58</v>
      </c>
      <c r="T11" s="42">
        <f t="shared" si="7"/>
        <v>17577.557399999998</v>
      </c>
      <c r="U11" s="42" t="str">
        <f t="shared" si="8"/>
        <v>0</v>
      </c>
      <c r="V11" s="42">
        <f t="shared" si="9"/>
        <v>0</v>
      </c>
      <c r="W11" s="42" t="str">
        <f t="shared" si="10"/>
        <v>0</v>
      </c>
      <c r="X11" s="42">
        <f t="shared" si="11"/>
        <v>0</v>
      </c>
      <c r="Y11" s="42">
        <v>0</v>
      </c>
      <c r="Z11" s="42">
        <f t="shared" si="12"/>
        <v>0</v>
      </c>
      <c r="AA11" s="42">
        <v>0</v>
      </c>
      <c r="AB11" s="42">
        <f t="shared" si="13"/>
        <v>0</v>
      </c>
      <c r="AC11" s="151" t="s">
        <v>338</v>
      </c>
      <c r="AD11" s="36"/>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row>
    <row r="12" spans="1:54" s="38" customFormat="1" ht="60.75" customHeight="1" x14ac:dyDescent="0.2">
      <c r="A12" s="126">
        <v>4</v>
      </c>
      <c r="B12" s="124" t="s">
        <v>83</v>
      </c>
      <c r="C12" s="125" t="s">
        <v>84</v>
      </c>
      <c r="D12" s="39" t="s">
        <v>92</v>
      </c>
      <c r="E12" s="128" t="s">
        <v>4</v>
      </c>
      <c r="F12" s="128">
        <v>2085.21</v>
      </c>
      <c r="G12" s="128">
        <v>21.89</v>
      </c>
      <c r="H12" s="40">
        <f t="shared" si="0"/>
        <v>45645.246900000006</v>
      </c>
      <c r="I12" s="41">
        <v>21.89</v>
      </c>
      <c r="J12" s="40">
        <f t="shared" si="1"/>
        <v>45645.246900000006</v>
      </c>
      <c r="K12" s="110">
        <v>0</v>
      </c>
      <c r="L12" s="42">
        <f t="shared" si="2"/>
        <v>0</v>
      </c>
      <c r="M12" s="42" t="str">
        <f>IF(D12="NF",IF($K12&gt;0,IF($G12*1.25&lt;$I12,IF(($G12*1.4)&lt;$I12,$G12*0.15,$I12-($G12+$K12)),"0"),"0"),"0")</f>
        <v>0</v>
      </c>
      <c r="N12" s="42" t="str">
        <f t="shared" si="3"/>
        <v>0</v>
      </c>
      <c r="O12" s="42">
        <v>0</v>
      </c>
      <c r="P12" s="42">
        <f t="shared" si="4"/>
        <v>0</v>
      </c>
      <c r="Q12" s="42">
        <v>0</v>
      </c>
      <c r="R12" s="42">
        <f t="shared" si="5"/>
        <v>0</v>
      </c>
      <c r="S12" s="42">
        <f t="shared" si="6"/>
        <v>0</v>
      </c>
      <c r="T12" s="42">
        <f t="shared" si="7"/>
        <v>0</v>
      </c>
      <c r="U12" s="42" t="str">
        <f t="shared" si="8"/>
        <v>0</v>
      </c>
      <c r="V12" s="42">
        <f t="shared" si="9"/>
        <v>0</v>
      </c>
      <c r="W12" s="42" t="str">
        <f t="shared" si="10"/>
        <v>0</v>
      </c>
      <c r="X12" s="42">
        <f t="shared" si="11"/>
        <v>0</v>
      </c>
      <c r="Y12" s="42">
        <v>0</v>
      </c>
      <c r="Z12" s="42">
        <f t="shared" si="12"/>
        <v>0</v>
      </c>
      <c r="AA12" s="42">
        <v>0</v>
      </c>
      <c r="AB12" s="42">
        <f t="shared" si="13"/>
        <v>0</v>
      </c>
      <c r="AC12" s="151" t="s">
        <v>340</v>
      </c>
      <c r="AD12" s="36"/>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row>
    <row r="13" spans="1:54" s="38" customFormat="1" ht="57" x14ac:dyDescent="0.2">
      <c r="A13" s="126">
        <v>5</v>
      </c>
      <c r="B13" s="124" t="s">
        <v>85</v>
      </c>
      <c r="C13" s="125" t="s">
        <v>86</v>
      </c>
      <c r="D13" s="39" t="s">
        <v>92</v>
      </c>
      <c r="E13" s="128" t="s">
        <v>4</v>
      </c>
      <c r="F13" s="128">
        <v>1865.68</v>
      </c>
      <c r="G13" s="128">
        <v>81.84</v>
      </c>
      <c r="H13" s="40">
        <f t="shared" si="0"/>
        <v>152687.2512</v>
      </c>
      <c r="I13" s="41">
        <v>81.84</v>
      </c>
      <c r="J13" s="40">
        <f t="shared" si="1"/>
        <v>152687.2512</v>
      </c>
      <c r="K13" s="110">
        <v>0</v>
      </c>
      <c r="L13" s="42">
        <f t="shared" si="2"/>
        <v>0</v>
      </c>
      <c r="M13" s="42" t="str">
        <f>IF(D13="NF",IF($K13&gt;0,IF($G13*1.25&lt;$I13,IF(($G13*1.4)&lt;$I13,$G13*0.15,$I13-($G13+$K13)),"0"),"0"),"0")</f>
        <v>0</v>
      </c>
      <c r="N13" s="42" t="str">
        <f t="shared" si="3"/>
        <v>0</v>
      </c>
      <c r="O13" s="42">
        <v>0</v>
      </c>
      <c r="P13" s="42">
        <f t="shared" si="4"/>
        <v>0</v>
      </c>
      <c r="Q13" s="42">
        <v>0</v>
      </c>
      <c r="R13" s="42">
        <f t="shared" si="5"/>
        <v>0</v>
      </c>
      <c r="S13" s="42">
        <f t="shared" si="6"/>
        <v>0</v>
      </c>
      <c r="T13" s="42">
        <f t="shared" si="7"/>
        <v>0</v>
      </c>
      <c r="U13" s="42" t="str">
        <f t="shared" si="8"/>
        <v>0</v>
      </c>
      <c r="V13" s="42">
        <f t="shared" si="9"/>
        <v>0</v>
      </c>
      <c r="W13" s="42" t="str">
        <f t="shared" si="10"/>
        <v>0</v>
      </c>
      <c r="X13" s="42">
        <f t="shared" si="11"/>
        <v>0</v>
      </c>
      <c r="Y13" s="42">
        <v>0</v>
      </c>
      <c r="Z13" s="42">
        <f t="shared" si="12"/>
        <v>0</v>
      </c>
      <c r="AA13" s="42">
        <v>0</v>
      </c>
      <c r="AB13" s="42">
        <f t="shared" si="13"/>
        <v>0</v>
      </c>
      <c r="AC13" s="151" t="s">
        <v>341</v>
      </c>
      <c r="AD13" s="36"/>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row>
    <row r="14" spans="1:54" s="38" customFormat="1" ht="63.75" customHeight="1" x14ac:dyDescent="0.2">
      <c r="A14" s="126">
        <v>6</v>
      </c>
      <c r="B14" s="124" t="s">
        <v>87</v>
      </c>
      <c r="C14" s="125" t="s">
        <v>368</v>
      </c>
      <c r="D14" s="39" t="s">
        <v>92</v>
      </c>
      <c r="E14" s="128" t="s">
        <v>4</v>
      </c>
      <c r="F14" s="128">
        <v>2309.4499999999998</v>
      </c>
      <c r="G14" s="128">
        <v>487.35</v>
      </c>
      <c r="H14" s="40">
        <f t="shared" si="0"/>
        <v>1125510.4575</v>
      </c>
      <c r="I14" s="41">
        <v>487.35</v>
      </c>
      <c r="J14" s="40">
        <f>F14*I14</f>
        <v>1125510.4575</v>
      </c>
      <c r="K14" s="110">
        <v>0</v>
      </c>
      <c r="L14" s="42">
        <f t="shared" si="2"/>
        <v>0</v>
      </c>
      <c r="M14" s="42" t="str">
        <f>IF(D14="NF",IF($K14&gt;0,IF($G14*1.25&lt;$I14,IF(($G14*1.4)&lt;$I14,$G14*0.15,$I14-($G14+$K14)),"0"),"0"),"0")</f>
        <v>0</v>
      </c>
      <c r="N14" s="42" t="str">
        <f t="shared" si="3"/>
        <v>0</v>
      </c>
      <c r="O14" s="42">
        <v>0</v>
      </c>
      <c r="P14" s="42">
        <f t="shared" si="4"/>
        <v>0</v>
      </c>
      <c r="Q14" s="42" t="str">
        <f>IF(D14="NF",IF(G14*1.5&lt;I14,I14-(G14+K14+M14+O14),"0"),"0")</f>
        <v>0</v>
      </c>
      <c r="R14" s="42" t="str">
        <f t="shared" si="5"/>
        <v>0</v>
      </c>
      <c r="S14" s="42">
        <f t="shared" si="6"/>
        <v>0</v>
      </c>
      <c r="T14" s="42">
        <f t="shared" si="7"/>
        <v>0</v>
      </c>
      <c r="U14" s="42" t="str">
        <f t="shared" si="8"/>
        <v>0</v>
      </c>
      <c r="V14" s="42">
        <f t="shared" si="9"/>
        <v>0</v>
      </c>
      <c r="W14" s="42" t="str">
        <f t="shared" si="10"/>
        <v>0</v>
      </c>
      <c r="X14" s="42">
        <f t="shared" si="11"/>
        <v>0</v>
      </c>
      <c r="Y14" s="42">
        <v>0</v>
      </c>
      <c r="Z14" s="42">
        <f t="shared" si="12"/>
        <v>0</v>
      </c>
      <c r="AA14" s="43">
        <v>0</v>
      </c>
      <c r="AB14" s="42">
        <f t="shared" si="13"/>
        <v>0</v>
      </c>
      <c r="AC14" s="151" t="s">
        <v>342</v>
      </c>
      <c r="AD14" s="36"/>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row>
    <row r="15" spans="1:54" s="38" customFormat="1" ht="67.5" customHeight="1" x14ac:dyDescent="0.2">
      <c r="A15" s="126">
        <v>7</v>
      </c>
      <c r="B15" s="124" t="s">
        <v>369</v>
      </c>
      <c r="C15" s="127" t="s">
        <v>100</v>
      </c>
      <c r="D15" s="39" t="s">
        <v>92</v>
      </c>
      <c r="E15" s="128" t="s">
        <v>0</v>
      </c>
      <c r="F15" s="128">
        <v>2326.6999999999998</v>
      </c>
      <c r="G15" s="128">
        <v>47.49</v>
      </c>
      <c r="H15" s="40">
        <f>F15*G15</f>
        <v>110494.98299999999</v>
      </c>
      <c r="I15" s="41">
        <v>47.49</v>
      </c>
      <c r="J15" s="40">
        <f>F15*I15</f>
        <v>110494.98299999999</v>
      </c>
      <c r="K15" s="110">
        <v>0</v>
      </c>
      <c r="L15" s="42">
        <f>IF(ISNONTEXT(K15),$F15*K15,"0")</f>
        <v>0</v>
      </c>
      <c r="M15" s="42" t="str">
        <f>IF(D15="NF",IF($K15&gt;0,IF($G15*1.25&lt;$I15,IF(($G15*1.4)&lt;$I15,$G15*0.15,$I15-($G15+$K15)),"0"),"0"),"0")</f>
        <v>0</v>
      </c>
      <c r="N15" s="42" t="str">
        <f>IF(ISNONTEXT(M15),$F15*M15,"0")</f>
        <v>0</v>
      </c>
      <c r="O15" s="42">
        <v>0</v>
      </c>
      <c r="P15" s="42">
        <f>IF(ISNONTEXT(O15),$F15*O15,"0")</f>
        <v>0</v>
      </c>
      <c r="Q15" s="42">
        <v>0</v>
      </c>
      <c r="R15" s="42">
        <f>IF(ISNONTEXT(Q15),$F15*Q15,"0")</f>
        <v>0</v>
      </c>
      <c r="S15" s="42">
        <f>IF(D15="F",IF(I15&gt;G15, I15-G15,0),"0")</f>
        <v>0</v>
      </c>
      <c r="T15" s="42">
        <f>S15*F15</f>
        <v>0</v>
      </c>
      <c r="U15" s="42" t="str">
        <f>IF(D15="m",IF(I15&gt;G15*2,G15*1,IF(I15&gt;G15,I15-G15,0)),"0")</f>
        <v>0</v>
      </c>
      <c r="V15" s="42">
        <f>U15*F15</f>
        <v>0</v>
      </c>
      <c r="W15" s="42" t="str">
        <f>IF(D15="M",IF(I15&gt;G15*2,I15-G15*2,0),"0")</f>
        <v>0</v>
      </c>
      <c r="X15" s="42">
        <f>W15*F15</f>
        <v>0</v>
      </c>
      <c r="Y15" s="42">
        <v>0</v>
      </c>
      <c r="Z15" s="42">
        <f>Y15*F15</f>
        <v>0</v>
      </c>
      <c r="AA15" s="43">
        <v>0</v>
      </c>
      <c r="AB15" s="42">
        <f>AA15*F15</f>
        <v>0</v>
      </c>
      <c r="AC15" s="151" t="s">
        <v>342</v>
      </c>
      <c r="AD15" s="36"/>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row>
    <row r="16" spans="1:54" s="38" customFormat="1" ht="66" customHeight="1" x14ac:dyDescent="0.2">
      <c r="A16" s="126" t="s">
        <v>370</v>
      </c>
      <c r="B16" s="124" t="s">
        <v>371</v>
      </c>
      <c r="C16" s="127" t="s">
        <v>372</v>
      </c>
      <c r="D16" s="39" t="s">
        <v>92</v>
      </c>
      <c r="E16" s="128" t="s">
        <v>1</v>
      </c>
      <c r="F16" s="128">
        <v>132.5</v>
      </c>
      <c r="G16" s="128">
        <v>785.1</v>
      </c>
      <c r="H16" s="40">
        <f>F16*G16</f>
        <v>104025.75</v>
      </c>
      <c r="I16" s="41">
        <v>16.12</v>
      </c>
      <c r="J16" s="40">
        <f>F16*I16</f>
        <v>2135.9</v>
      </c>
      <c r="K16" s="110">
        <v>0</v>
      </c>
      <c r="L16" s="42">
        <f>IF(ISNONTEXT(K16),$F16*K16,"0")</f>
        <v>0</v>
      </c>
      <c r="M16" s="42">
        <v>0</v>
      </c>
      <c r="N16" s="42">
        <f>IF(ISNONTEXT(M16),$F16*M16,"0")</f>
        <v>0</v>
      </c>
      <c r="O16" s="42" t="str">
        <f>IF(D16="NF",IF($M16&gt;0,IF($G16*1.4&lt;$I16,IF(($G16*1.5)&lt;$I16,$G16*0.1,$I16-($G16+$K16+$M16)),"0"),"0"),"0")</f>
        <v>0</v>
      </c>
      <c r="P16" s="42" t="str">
        <f>IF(ISNONTEXT(O16),$F16*O16,"0")</f>
        <v>0</v>
      </c>
      <c r="Q16" s="42">
        <v>0</v>
      </c>
      <c r="R16" s="42">
        <f>IF(ISNONTEXT(Q16),$F16*Q16,"0")</f>
        <v>0</v>
      </c>
      <c r="S16" s="42">
        <f>IF(D16="F",IF(I16&gt;G16, I16-G16,0),"0")</f>
        <v>0</v>
      </c>
      <c r="T16" s="42">
        <f>S16*F16</f>
        <v>0</v>
      </c>
      <c r="U16" s="42" t="str">
        <f>IF(D16="m",IF(I16&gt;G16*2,G16*1,IF(I16&gt;G16,I16-G16,0)),"0")</f>
        <v>0</v>
      </c>
      <c r="V16" s="42">
        <f>U16*F16</f>
        <v>0</v>
      </c>
      <c r="W16" s="42" t="str">
        <f>IF(D16="M",IF(I16&gt;G16*2,I16-G16*2,0),"0")</f>
        <v>0</v>
      </c>
      <c r="X16" s="42">
        <f>W16*F16</f>
        <v>0</v>
      </c>
      <c r="Y16" s="42">
        <v>0</v>
      </c>
      <c r="Z16" s="42">
        <f>Y16*F16</f>
        <v>0</v>
      </c>
      <c r="AA16" s="42">
        <v>0</v>
      </c>
      <c r="AB16" s="42">
        <f>AA16*F16</f>
        <v>0</v>
      </c>
      <c r="AC16" s="151" t="s">
        <v>342</v>
      </c>
      <c r="AD16" s="36"/>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row>
    <row r="17" spans="1:54" s="38" customFormat="1" ht="83.25" customHeight="1" x14ac:dyDescent="0.2">
      <c r="A17" s="126" t="s">
        <v>373</v>
      </c>
      <c r="B17" s="124" t="s">
        <v>374</v>
      </c>
      <c r="C17" s="127" t="s">
        <v>375</v>
      </c>
      <c r="D17" s="39" t="s">
        <v>92</v>
      </c>
      <c r="E17" s="128" t="s">
        <v>1</v>
      </c>
      <c r="F17" s="128">
        <v>26.5</v>
      </c>
      <c r="G17" s="128">
        <v>367.5</v>
      </c>
      <c r="H17" s="40">
        <f>F17*G17</f>
        <v>9738.75</v>
      </c>
      <c r="I17" s="41">
        <v>16.12</v>
      </c>
      <c r="J17" s="40">
        <f>F17*I17</f>
        <v>427.18</v>
      </c>
      <c r="K17" s="110" t="str">
        <f>IF(D17="NF",IF(I17&gt;G17*1.25,G17*0.25,IF(I17&gt;G17,I17-G17,0)),"0")</f>
        <v>0</v>
      </c>
      <c r="L17" s="42" t="str">
        <f>IF(ISNONTEXT(K17),$F17*K17,"0")</f>
        <v>0</v>
      </c>
      <c r="M17" s="42" t="str">
        <f>IF(D17="NF",IF($K17&gt;0,IF($G17*1.25&lt;$I17,IF(($G17*1.4)&lt;$I17,$G17*0.15,$I17-($G17+$K17)),"0"),"0"),"0")</f>
        <v>0</v>
      </c>
      <c r="N17" s="42" t="str">
        <f>IF(ISNONTEXT(M17),$F17*M17,"0")</f>
        <v>0</v>
      </c>
      <c r="O17" s="42" t="str">
        <f>IF(D17="NF",IF($M17&gt;0,IF($G17*1.4&lt;$I17,IF(($G17*1.5)&lt;$I17,$G17*0.1,$I17-($G17+$K17+$M17)),"0"),"0"),"0")</f>
        <v>0</v>
      </c>
      <c r="P17" s="42" t="str">
        <f>IF(ISNONTEXT(O17),$F17*O17,"0")</f>
        <v>0</v>
      </c>
      <c r="Q17" s="42" t="str">
        <f>IF(D17="NF",IF(G17*1.5&lt;I17,I17-(G17+K17+M17+O17),"0"),"0")</f>
        <v>0</v>
      </c>
      <c r="R17" s="42" t="str">
        <f>IF(ISNONTEXT(Q17),$F17*Q17,"0")</f>
        <v>0</v>
      </c>
      <c r="S17" s="42">
        <f>IF(D17="F",IF(I17&gt;G17, I17-G17,0),"0")</f>
        <v>0</v>
      </c>
      <c r="T17" s="42">
        <f>S17*F17</f>
        <v>0</v>
      </c>
      <c r="U17" s="42" t="str">
        <f>IF(D17="m",IF(I17&gt;G17*2,G17*1,IF(I17&gt;G17,I17-G17,0)),"0")</f>
        <v>0</v>
      </c>
      <c r="V17" s="42">
        <f>U17*F17</f>
        <v>0</v>
      </c>
      <c r="W17" s="42" t="str">
        <f>IF(D17="M",IF(I17&gt;G17*2,I17-G17*2,0),"0")</f>
        <v>0</v>
      </c>
      <c r="X17" s="42">
        <f>W17*F17</f>
        <v>0</v>
      </c>
      <c r="Y17" s="42">
        <v>0</v>
      </c>
      <c r="Z17" s="42">
        <f>Y17*F17</f>
        <v>0</v>
      </c>
      <c r="AA17" s="43">
        <v>0</v>
      </c>
      <c r="AB17" s="42">
        <f>AA17*F17</f>
        <v>0</v>
      </c>
      <c r="AC17" s="151" t="s">
        <v>342</v>
      </c>
      <c r="AD17" s="36"/>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row>
    <row r="18" spans="1:54" s="38" customFormat="1" ht="83.25" customHeight="1" x14ac:dyDescent="0.2">
      <c r="A18" s="126" t="s">
        <v>376</v>
      </c>
      <c r="B18" s="124">
        <v>42012</v>
      </c>
      <c r="C18" s="127" t="s">
        <v>377</v>
      </c>
      <c r="D18" s="39" t="s">
        <v>382</v>
      </c>
      <c r="E18" s="128" t="s">
        <v>1</v>
      </c>
      <c r="F18" s="128">
        <v>227.7</v>
      </c>
      <c r="G18" s="128">
        <v>2566.91</v>
      </c>
      <c r="H18" s="40">
        <f>F18*G18</f>
        <v>584485.40699999989</v>
      </c>
      <c r="I18" s="41">
        <v>1667.91</v>
      </c>
      <c r="J18" s="40">
        <f>F18*I18</f>
        <v>379783.10700000002</v>
      </c>
      <c r="K18" s="110"/>
      <c r="L18" s="42"/>
      <c r="M18" s="42"/>
      <c r="N18" s="42"/>
      <c r="O18" s="42"/>
      <c r="P18" s="42"/>
      <c r="Q18" s="42"/>
      <c r="R18" s="42"/>
      <c r="S18" s="42">
        <f>IF(D18="F",IF(I18&gt;G18, I18-G18,0),"0")</f>
        <v>0</v>
      </c>
      <c r="T18" s="42">
        <f>S18*F18</f>
        <v>0</v>
      </c>
      <c r="U18" s="42" t="str">
        <f>IF(D18="m",IF(I18&gt;G18*2,G18*1,IF(I18&gt;G18,I18-G18,0)),"0")</f>
        <v>0</v>
      </c>
      <c r="V18" s="42">
        <f>U18*F18</f>
        <v>0</v>
      </c>
      <c r="W18" s="42" t="str">
        <f>IF(D18="M",IF(I18&gt;G18*2,I18-G18*2,0),"0")</f>
        <v>0</v>
      </c>
      <c r="X18" s="42">
        <f>W18*F18</f>
        <v>0</v>
      </c>
      <c r="Y18" s="42"/>
      <c r="Z18" s="42"/>
      <c r="AA18" s="43"/>
      <c r="AB18" s="42"/>
      <c r="AC18" s="151"/>
      <c r="AD18" s="36"/>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row>
    <row r="19" spans="1:54" s="38" customFormat="1" ht="83.25" customHeight="1" x14ac:dyDescent="0.2">
      <c r="A19" s="126" t="s">
        <v>378</v>
      </c>
      <c r="B19" s="124" t="s">
        <v>379</v>
      </c>
      <c r="C19" s="127" t="s">
        <v>380</v>
      </c>
      <c r="D19" s="39" t="s">
        <v>382</v>
      </c>
      <c r="E19" s="128" t="s">
        <v>1</v>
      </c>
      <c r="F19" s="128">
        <v>45.54</v>
      </c>
      <c r="G19" s="128">
        <v>308.5</v>
      </c>
      <c r="H19" s="40">
        <v>14049.09</v>
      </c>
      <c r="I19" s="41">
        <v>261.41000000000003</v>
      </c>
      <c r="J19" s="40">
        <f>F19*I19</f>
        <v>11904.611400000002</v>
      </c>
      <c r="K19" s="110"/>
      <c r="L19" s="42"/>
      <c r="M19" s="42"/>
      <c r="N19" s="42"/>
      <c r="O19" s="42"/>
      <c r="P19" s="42"/>
      <c r="Q19" s="42"/>
      <c r="R19" s="42"/>
      <c r="S19" s="42">
        <f>IF(D19="F",IF(I19&gt;G19, I19-G19,0),"0")</f>
        <v>0</v>
      </c>
      <c r="T19" s="42">
        <f>S19*F19</f>
        <v>0</v>
      </c>
      <c r="U19" s="42" t="str">
        <f>IF(D19="m",IF(I19&gt;G19*2,G19*1,IF(I19&gt;G19,I19-G19,0)),"0")</f>
        <v>0</v>
      </c>
      <c r="V19" s="42">
        <f>U19*F19</f>
        <v>0</v>
      </c>
      <c r="W19" s="42" t="str">
        <f>IF(D19="M",IF(I19&gt;G19*2,I19-G19*2,0),"0")</f>
        <v>0</v>
      </c>
      <c r="X19" s="42">
        <f>W19*F19</f>
        <v>0</v>
      </c>
      <c r="Y19" s="42"/>
      <c r="Z19" s="42"/>
      <c r="AA19" s="43"/>
      <c r="AB19" s="42"/>
      <c r="AC19" s="151"/>
      <c r="AD19" s="36"/>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row>
    <row r="20" spans="1:54" s="38" customFormat="1" ht="54.75" customHeight="1" x14ac:dyDescent="0.2">
      <c r="A20" s="126">
        <v>9</v>
      </c>
      <c r="B20" s="124" t="s">
        <v>381</v>
      </c>
      <c r="C20" s="127" t="s">
        <v>114</v>
      </c>
      <c r="D20" s="39" t="s">
        <v>92</v>
      </c>
      <c r="E20" s="128" t="s">
        <v>0</v>
      </c>
      <c r="F20" s="128">
        <v>2243.38</v>
      </c>
      <c r="G20" s="128">
        <v>21.58</v>
      </c>
      <c r="H20" s="189">
        <f>F20*G20</f>
        <v>48412.140399999997</v>
      </c>
      <c r="I20" s="41">
        <v>25</v>
      </c>
      <c r="J20" s="40">
        <f>F20*I20</f>
        <v>56084.5</v>
      </c>
      <c r="K20" s="110">
        <v>0</v>
      </c>
      <c r="L20" s="42">
        <f>IF(ISNONTEXT(K20),$F20*K20,"0")</f>
        <v>0</v>
      </c>
      <c r="M20" s="42" t="str">
        <f>IF(D20="NF",IF($K20&gt;0,IF($G20*1.25&lt;$I20,IF(($G20*1.4)&lt;$I20,$G20*0.15,$I20-($G20+$K20)),"0"),"0"),"0")</f>
        <v>0</v>
      </c>
      <c r="N20" s="42" t="str">
        <f>IF(ISNONTEXT(M20),$F20*M20,"0")</f>
        <v>0</v>
      </c>
      <c r="O20" s="42">
        <v>0</v>
      </c>
      <c r="P20" s="42">
        <f>IF(ISNONTEXT(O20),$F20*O20,"0")</f>
        <v>0</v>
      </c>
      <c r="Q20" s="42" t="str">
        <f>IF(D20="NF",IF(G20*1.5&lt;I20,I20-(G20+K20+M20+O20),"0"),"0")</f>
        <v>0</v>
      </c>
      <c r="R20" s="42" t="str">
        <f>IF(ISNONTEXT(Q20),$F20*Q20,"0")</f>
        <v>0</v>
      </c>
      <c r="S20" s="42">
        <f>IF(D20="F",IF(I20&gt;G20, I20-G20,0),"0")</f>
        <v>3.4200000000000017</v>
      </c>
      <c r="T20" s="42">
        <f>S20*F20</f>
        <v>7672.3596000000043</v>
      </c>
      <c r="U20" s="42" t="str">
        <f>IF(D20="m",IF(I20&gt;G20*2,G20*1,IF(I20&gt;G20,I20-G20,0)),"0")</f>
        <v>0</v>
      </c>
      <c r="V20" s="42">
        <f>U20*F20</f>
        <v>0</v>
      </c>
      <c r="W20" s="42" t="str">
        <f>IF(D20="M",IF(I20&gt;G20*2,I20-G20*2,0),"0")</f>
        <v>0</v>
      </c>
      <c r="X20" s="42">
        <f>W20*F20</f>
        <v>0</v>
      </c>
      <c r="Y20" s="42">
        <v>0</v>
      </c>
      <c r="Z20" s="42">
        <f>Y20*F20</f>
        <v>0</v>
      </c>
      <c r="AA20" s="43">
        <v>0</v>
      </c>
      <c r="AB20" s="42">
        <f>AA20*F20</f>
        <v>0</v>
      </c>
      <c r="AC20" s="151" t="s">
        <v>343</v>
      </c>
      <c r="AD20" s="36"/>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row>
    <row r="21" spans="1:54" s="122" customFormat="1" ht="66" customHeight="1" x14ac:dyDescent="0.2">
      <c r="A21" s="126">
        <v>10</v>
      </c>
      <c r="B21" s="124" t="s">
        <v>88</v>
      </c>
      <c r="C21" s="127" t="s">
        <v>89</v>
      </c>
      <c r="D21" s="117" t="s">
        <v>92</v>
      </c>
      <c r="E21" s="128" t="s">
        <v>0</v>
      </c>
      <c r="F21" s="128">
        <v>1933.33</v>
      </c>
      <c r="G21" s="128">
        <v>31.4</v>
      </c>
      <c r="H21" s="113">
        <f>F21*G21</f>
        <v>60706.561999999998</v>
      </c>
      <c r="I21" s="118">
        <v>35</v>
      </c>
      <c r="J21" s="113">
        <f>F21*I21</f>
        <v>67666.55</v>
      </c>
      <c r="K21" s="110" t="str">
        <f>IF(D21="NF",IF(I21&gt;G21*1.25,G21*0.25,IF(I21&gt;G21,I21-G21,0)),"0")</f>
        <v>0</v>
      </c>
      <c r="L21" s="110" t="str">
        <f>IF(ISNONTEXT(K21),$F21*K21,"0")</f>
        <v>0</v>
      </c>
      <c r="M21" s="110" t="str">
        <f>IF(D21="NF",IF($K21&gt;0,IF($G21*1.25&lt;$I21,IF(($G21*1.4)&lt;$I21,$G21*0.15,$I21-($G21+$K21)),"0"),"0"),"0")</f>
        <v>0</v>
      </c>
      <c r="N21" s="110" t="str">
        <f>IF(ISNONTEXT(M21),$F21*M21,"0")</f>
        <v>0</v>
      </c>
      <c r="O21" s="110" t="str">
        <f>IF(D21="NF",IF($M21&gt;0,IF($G21*1.4&lt;$I21,IF(($G21*1.5)&lt;$I21,$G21*0.1,$I21-($G21+$K21+$M21)),"0"),"0"),"0")</f>
        <v>0</v>
      </c>
      <c r="P21" s="110" t="str">
        <f>IF(ISNONTEXT(O21),$F21*O21,"0")</f>
        <v>0</v>
      </c>
      <c r="Q21" s="110" t="str">
        <f>IF(D21="NF",IF(G21*1.5&lt;I21,I21-(G21+K21+M21+O21),"0"),"0")</f>
        <v>0</v>
      </c>
      <c r="R21" s="110" t="str">
        <f>IF(ISNONTEXT(Q21),$F21*Q21,"0")</f>
        <v>0</v>
      </c>
      <c r="S21" s="110">
        <f>IF(D21="F",IF(I21&gt;G21, I21-G21,0),"0")</f>
        <v>3.6000000000000014</v>
      </c>
      <c r="T21" s="110">
        <f>S21*F21</f>
        <v>6959.9880000000021</v>
      </c>
      <c r="U21" s="110" t="str">
        <f>IF(D21="m",IF(I21&gt;G21*2,G21*1,IF(I21&gt;G21,I21-G21,0)),"0")</f>
        <v>0</v>
      </c>
      <c r="V21" s="110">
        <f>U21*F21</f>
        <v>0</v>
      </c>
      <c r="W21" s="110" t="str">
        <f>IF(D21="M",IF(I21&gt;G21*2,I21-G21*2,0),"0")</f>
        <v>0</v>
      </c>
      <c r="X21" s="110">
        <f>W21*F21</f>
        <v>0</v>
      </c>
      <c r="Y21" s="110">
        <v>0</v>
      </c>
      <c r="Z21" s="110">
        <f>Y21*F21</f>
        <v>0</v>
      </c>
      <c r="AA21" s="119">
        <v>0</v>
      </c>
      <c r="AB21" s="155">
        <f>AA21*F21</f>
        <v>0</v>
      </c>
      <c r="AC21" s="154" t="s">
        <v>344</v>
      </c>
      <c r="AD21" s="120"/>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row>
    <row r="22" spans="1:54" s="53" customFormat="1" ht="24.95" customHeight="1" x14ac:dyDescent="0.3">
      <c r="A22" s="44"/>
      <c r="B22" s="45"/>
      <c r="C22" s="46" t="s">
        <v>6</v>
      </c>
      <c r="D22" s="47"/>
      <c r="E22" s="48"/>
      <c r="F22" s="49"/>
      <c r="G22" s="49"/>
      <c r="H22" s="49">
        <f>SUM(H9:H21)</f>
        <v>2426108.8603999997</v>
      </c>
      <c r="I22" s="50"/>
      <c r="J22" s="49">
        <f>SUM(J9:J21)</f>
        <v>2073298.1370000001</v>
      </c>
      <c r="K22" s="111"/>
      <c r="L22" s="49">
        <f>SUM(L9:L21)</f>
        <v>0</v>
      </c>
      <c r="M22" s="49"/>
      <c r="N22" s="49">
        <f>SUM(N9:N21)</f>
        <v>0</v>
      </c>
      <c r="O22" s="49"/>
      <c r="P22" s="49">
        <f>SUM(P9:P21)</f>
        <v>0</v>
      </c>
      <c r="Q22" s="49"/>
      <c r="R22" s="49">
        <f>SUM(R9:R21)</f>
        <v>0</v>
      </c>
      <c r="S22" s="49"/>
      <c r="T22" s="49">
        <f>SUM(T9:T21)</f>
        <v>35173.750000000007</v>
      </c>
      <c r="U22" s="49"/>
      <c r="V22" s="49">
        <f>SUM(V9:V21)</f>
        <v>0</v>
      </c>
      <c r="W22" s="49"/>
      <c r="X22" s="49">
        <f>SUM(X9:X21)</f>
        <v>0</v>
      </c>
      <c r="Y22" s="49"/>
      <c r="Z22" s="49">
        <f>SUM(Z9:Z21)</f>
        <v>0</v>
      </c>
      <c r="AA22" s="49"/>
      <c r="AB22" s="49">
        <f>SUM(AB9:AB21)</f>
        <v>0</v>
      </c>
      <c r="AC22" s="23"/>
      <c r="AD22" s="51"/>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row>
    <row r="23" spans="1:54" s="53" customFormat="1" ht="24.95" customHeight="1" x14ac:dyDescent="0.2">
      <c r="A23" s="44"/>
      <c r="B23" s="54"/>
      <c r="C23" s="55" t="s">
        <v>383</v>
      </c>
      <c r="D23" s="47"/>
      <c r="E23" s="48"/>
      <c r="F23" s="49"/>
      <c r="G23" s="49"/>
      <c r="H23" s="49">
        <f>H22*5/100</f>
        <v>121305.44301999998</v>
      </c>
      <c r="I23" s="50"/>
      <c r="J23" s="49">
        <f>J22*5/100</f>
        <v>103664.90685</v>
      </c>
      <c r="K23" s="111"/>
      <c r="L23" s="49">
        <f>L22*17/100</f>
        <v>0</v>
      </c>
      <c r="M23" s="49"/>
      <c r="N23" s="49">
        <f>N22*17/100</f>
        <v>0</v>
      </c>
      <c r="O23" s="49"/>
      <c r="P23" s="49">
        <f>P22*17/100</f>
        <v>0</v>
      </c>
      <c r="Q23" s="49"/>
      <c r="R23" s="49">
        <f>R22*17/100</f>
        <v>0</v>
      </c>
      <c r="S23" s="49"/>
      <c r="T23" s="49">
        <f>T22*17/100</f>
        <v>5979.5375000000013</v>
      </c>
      <c r="U23" s="49"/>
      <c r="V23" s="49">
        <f>V22*17/100</f>
        <v>0</v>
      </c>
      <c r="W23" s="49"/>
      <c r="X23" s="49">
        <f>X22*17/100</f>
        <v>0</v>
      </c>
      <c r="Y23" s="49"/>
      <c r="Z23" s="49">
        <f>Z22*17/100</f>
        <v>0</v>
      </c>
      <c r="AA23" s="49"/>
      <c r="AB23" s="49">
        <f>AB22*17/100</f>
        <v>0</v>
      </c>
      <c r="AC23" s="23"/>
      <c r="AD23" s="51"/>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row>
    <row r="24" spans="1:54" s="53" customFormat="1" ht="24.95" customHeight="1" x14ac:dyDescent="0.2">
      <c r="A24" s="44"/>
      <c r="B24" s="32"/>
      <c r="C24" s="55" t="s">
        <v>43</v>
      </c>
      <c r="D24" s="47"/>
      <c r="E24" s="48"/>
      <c r="F24" s="49"/>
      <c r="G24" s="49"/>
      <c r="H24" s="49">
        <f>H22+H23</f>
        <v>2547414.3034199998</v>
      </c>
      <c r="I24" s="50" t="s">
        <v>384</v>
      </c>
      <c r="J24" s="49">
        <f>J22+J23</f>
        <v>2176963.04385</v>
      </c>
      <c r="K24" s="111"/>
      <c r="L24" s="49">
        <f>L22+L23</f>
        <v>0</v>
      </c>
      <c r="M24" s="49"/>
      <c r="N24" s="49">
        <f>N22+N23</f>
        <v>0</v>
      </c>
      <c r="O24" s="49"/>
      <c r="P24" s="49">
        <f>P22+P23</f>
        <v>0</v>
      </c>
      <c r="Q24" s="49"/>
      <c r="R24" s="49">
        <f>R22+R23</f>
        <v>0</v>
      </c>
      <c r="S24" s="49"/>
      <c r="T24" s="49">
        <f>T22+T23</f>
        <v>41153.287500000006</v>
      </c>
      <c r="U24" s="49"/>
      <c r="V24" s="49">
        <f>V22+V23</f>
        <v>0</v>
      </c>
      <c r="W24" s="49"/>
      <c r="X24" s="49">
        <f>X22+X23</f>
        <v>0</v>
      </c>
      <c r="Y24" s="49"/>
      <c r="Z24" s="49">
        <f>Z22+Z23</f>
        <v>0</v>
      </c>
      <c r="AA24" s="49"/>
      <c r="AB24" s="49">
        <f>AB22+AB23</f>
        <v>0</v>
      </c>
      <c r="AC24" s="23"/>
      <c r="AD24" s="51"/>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row>
    <row r="25" spans="1:54" s="53" customFormat="1" ht="24.95" customHeight="1" x14ac:dyDescent="0.2">
      <c r="A25" s="44"/>
      <c r="B25" s="32"/>
      <c r="C25" s="55" t="s">
        <v>44</v>
      </c>
      <c r="D25" s="56"/>
      <c r="E25" s="57"/>
      <c r="F25" s="58"/>
      <c r="G25" s="58"/>
      <c r="H25" s="59"/>
      <c r="I25" s="60"/>
      <c r="J25" s="59">
        <f>N25+P26+R26+X26</f>
        <v>0</v>
      </c>
      <c r="K25" s="112"/>
      <c r="L25" s="59"/>
      <c r="M25" s="59"/>
      <c r="N25" s="59">
        <f>N24*2/100</f>
        <v>0</v>
      </c>
      <c r="O25" s="59"/>
      <c r="P25" s="59"/>
      <c r="Q25" s="59"/>
      <c r="R25" s="59"/>
      <c r="S25" s="59"/>
      <c r="T25" s="59"/>
      <c r="U25" s="59"/>
      <c r="V25" s="59"/>
      <c r="W25" s="59"/>
      <c r="X25" s="59"/>
      <c r="Y25" s="59"/>
      <c r="Z25" s="59"/>
      <c r="AA25" s="59"/>
      <c r="AB25" s="61"/>
      <c r="AC25" s="23"/>
      <c r="AD25" s="51"/>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row>
    <row r="26" spans="1:54" s="53" customFormat="1" ht="24.95" customHeight="1" x14ac:dyDescent="0.2">
      <c r="A26" s="44"/>
      <c r="B26" s="32"/>
      <c r="C26" s="55" t="s">
        <v>45</v>
      </c>
      <c r="D26" s="56"/>
      <c r="E26" s="57"/>
      <c r="F26" s="58"/>
      <c r="G26" s="58"/>
      <c r="H26" s="59"/>
      <c r="I26" s="60"/>
      <c r="J26" s="59"/>
      <c r="K26" s="112"/>
      <c r="L26" s="59"/>
      <c r="M26" s="59"/>
      <c r="N26" s="59"/>
      <c r="O26" s="59"/>
      <c r="P26" s="59">
        <f>P24*4/100</f>
        <v>0</v>
      </c>
      <c r="Q26" s="59"/>
      <c r="R26" s="59">
        <f>R24*4/100</f>
        <v>0</v>
      </c>
      <c r="S26" s="59"/>
      <c r="T26" s="59"/>
      <c r="U26" s="59"/>
      <c r="V26" s="59"/>
      <c r="W26" s="59"/>
      <c r="X26" s="59">
        <f>X24*4/100</f>
        <v>0</v>
      </c>
      <c r="Y26" s="59"/>
      <c r="Z26" s="59"/>
      <c r="AA26" s="59"/>
      <c r="AB26" s="61"/>
      <c r="AC26" s="23"/>
      <c r="AD26" s="51"/>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row>
    <row r="27" spans="1:54" s="53" customFormat="1" ht="24.95" customHeight="1" x14ac:dyDescent="0.2">
      <c r="A27" s="44"/>
      <c r="B27" s="32"/>
      <c r="C27" s="55"/>
      <c r="D27" s="56"/>
      <c r="E27" s="57"/>
      <c r="F27" s="58"/>
      <c r="G27" s="62" t="s">
        <v>46</v>
      </c>
      <c r="H27" s="59"/>
      <c r="I27" s="60"/>
      <c r="J27" s="59">
        <f>J24-J25</f>
        <v>2176963.04385</v>
      </c>
      <c r="K27" s="112"/>
      <c r="L27" s="59"/>
      <c r="M27" s="59"/>
      <c r="N27" s="59"/>
      <c r="O27" s="59"/>
      <c r="P27" s="59"/>
      <c r="Q27" s="59"/>
      <c r="R27" s="59"/>
      <c r="S27" s="59"/>
      <c r="T27" s="59"/>
      <c r="U27" s="59"/>
      <c r="V27" s="59"/>
      <c r="W27" s="59"/>
      <c r="X27" s="59"/>
      <c r="Y27" s="59"/>
      <c r="Z27" s="59"/>
      <c r="AA27" s="59"/>
      <c r="AB27" s="61"/>
      <c r="AC27" s="23"/>
      <c r="AD27" s="51"/>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row>
    <row r="28" spans="1:54" s="53" customFormat="1" ht="24.95" customHeight="1" x14ac:dyDescent="0.2">
      <c r="A28" s="44"/>
      <c r="B28" s="32"/>
      <c r="C28" s="55" t="s">
        <v>47</v>
      </c>
      <c r="D28" s="56"/>
      <c r="E28" s="57"/>
      <c r="F28" s="58"/>
      <c r="G28" s="58"/>
      <c r="H28" s="59">
        <f>H24</f>
        <v>2547414.3034199998</v>
      </c>
      <c r="I28" s="60"/>
      <c r="J28" s="59">
        <v>2176963.04</v>
      </c>
      <c r="K28" s="112"/>
      <c r="L28" s="59">
        <f>L24</f>
        <v>0</v>
      </c>
      <c r="M28" s="59"/>
      <c r="N28" s="59">
        <f>N24-N25</f>
        <v>0</v>
      </c>
      <c r="O28" s="59"/>
      <c r="P28" s="59">
        <f>P24-P26</f>
        <v>0</v>
      </c>
      <c r="Q28" s="59"/>
      <c r="R28" s="59">
        <f>R24-R26</f>
        <v>0</v>
      </c>
      <c r="S28" s="59"/>
      <c r="T28" s="59">
        <f>T24-T26</f>
        <v>41153.287500000006</v>
      </c>
      <c r="U28" s="59"/>
      <c r="V28" s="59">
        <f>V24</f>
        <v>0</v>
      </c>
      <c r="W28" s="59"/>
      <c r="X28" s="59">
        <f>X24-X26</f>
        <v>0</v>
      </c>
      <c r="Y28" s="59"/>
      <c r="Z28" s="59">
        <f>Z24</f>
        <v>0</v>
      </c>
      <c r="AA28" s="59"/>
      <c r="AB28" s="61">
        <f>AB24</f>
        <v>0</v>
      </c>
      <c r="AC28" s="23"/>
      <c r="AD28" s="51"/>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row>
    <row r="29" spans="1:54" s="38" customFormat="1" ht="27" customHeight="1" x14ac:dyDescent="0.2">
      <c r="A29" s="165" t="s">
        <v>253</v>
      </c>
      <c r="B29" s="165"/>
      <c r="C29" s="165"/>
      <c r="D29" s="32"/>
      <c r="E29" s="6"/>
      <c r="F29" s="33"/>
      <c r="G29" s="34"/>
      <c r="H29" s="34"/>
      <c r="I29" s="35"/>
      <c r="J29" s="34"/>
      <c r="K29" s="109"/>
      <c r="L29" s="34"/>
      <c r="M29" s="34"/>
      <c r="N29" s="34"/>
      <c r="O29" s="34"/>
      <c r="P29" s="34"/>
      <c r="Q29" s="34"/>
      <c r="R29" s="34"/>
      <c r="S29" s="34"/>
      <c r="T29" s="34"/>
      <c r="U29" s="34"/>
      <c r="V29" s="34"/>
      <c r="W29" s="34"/>
      <c r="X29" s="34"/>
      <c r="Y29" s="34"/>
      <c r="Z29" s="18"/>
      <c r="AA29" s="18"/>
      <c r="AB29" s="18"/>
      <c r="AC29" s="153"/>
      <c r="AD29" s="36"/>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row>
    <row r="30" spans="1:54" s="38" customFormat="1" ht="67.5" customHeight="1" x14ac:dyDescent="0.2">
      <c r="A30" s="126">
        <v>1</v>
      </c>
      <c r="B30" s="156">
        <v>181022</v>
      </c>
      <c r="C30" s="130" t="s">
        <v>94</v>
      </c>
      <c r="D30" s="39" t="s">
        <v>13</v>
      </c>
      <c r="E30" s="128" t="s">
        <v>0</v>
      </c>
      <c r="F30" s="128">
        <v>314.85000000000002</v>
      </c>
      <c r="G30" s="128">
        <v>3</v>
      </c>
      <c r="H30" s="40">
        <f>F30*G30</f>
        <v>944.55000000000007</v>
      </c>
      <c r="I30" s="132">
        <v>3</v>
      </c>
      <c r="J30" s="40">
        <f>F30*I30</f>
        <v>944.55000000000007</v>
      </c>
      <c r="K30" s="110" t="str">
        <f>IF(D30="NF",IF(I30&gt;G30*1.25,G30*0.25,IF(I30&gt;G30,I30-G30,0)),"0")</f>
        <v>0</v>
      </c>
      <c r="L30" s="110" t="str">
        <f t="shared" ref="L30:L93" si="14">IF(ISNONTEXT(K30),$F30*K30,"0")</f>
        <v>0</v>
      </c>
      <c r="M30" s="110" t="str">
        <f t="shared" ref="M30:M93" si="15">IF(D30="NF",IF($K30&gt;0,IF($G30*1.25&lt;$I30,IF(($G30*1.4)&lt;$I30,$G30*0.15,$I30-($G30+$K30)),"0"),"0"),"0")</f>
        <v>0</v>
      </c>
      <c r="N30" s="110" t="str">
        <f t="shared" ref="N30:N93" si="16">IF(ISNONTEXT(M30),$F30*M30,"0")</f>
        <v>0</v>
      </c>
      <c r="O30" s="110" t="str">
        <f t="shared" ref="O30:O93" si="17">IF(D30="NF",IF($M30&gt;0,IF($G30*1.4&lt;$I30,IF(($G30*1.5)&lt;$I30,$G30*0.1,$I30-($G30+$K30+$M30)),"0"),"0"),"0")</f>
        <v>0</v>
      </c>
      <c r="P30" s="110" t="str">
        <f t="shared" ref="P30:P93" si="18">IF(ISNONTEXT(O30),$F30*O30,"0")</f>
        <v>0</v>
      </c>
      <c r="Q30" s="110" t="str">
        <f t="shared" ref="Q30:Q93" si="19">IF(D30="NF",IF(G30*1.5&lt;I30,I30-(G30+K30+M30+O30),"0"),"0")</f>
        <v>0</v>
      </c>
      <c r="R30" s="110" t="str">
        <f t="shared" ref="R30:R93" si="20">IF(ISNONTEXT(Q30),$F30*Q30,"0")</f>
        <v>0</v>
      </c>
      <c r="S30" s="110" t="str">
        <f t="shared" ref="S30:S93" si="21">IF(D30="F",IF(I30&gt;G30, I30-G30,0),"0")</f>
        <v>0</v>
      </c>
      <c r="T30" s="110">
        <f t="shared" ref="T30:T93" si="22">S30*F30</f>
        <v>0</v>
      </c>
      <c r="U30" s="110">
        <f t="shared" ref="U30:U93" si="23">IF(D30="m",IF(I30&gt;G30*2,G30*1,IF(I30&gt;G30,I30-G30,0)),"0")</f>
        <v>0</v>
      </c>
      <c r="V30" s="110">
        <f t="shared" ref="V30:V93" si="24">U30*F30</f>
        <v>0</v>
      </c>
      <c r="W30" s="110">
        <f t="shared" ref="W30:W93" si="25">IF(D30="M",IF(I30&gt;G30*2,I30-G30*2,0),"0")</f>
        <v>0</v>
      </c>
      <c r="X30" s="110">
        <f t="shared" ref="X30:X93" si="26">W30*F30</f>
        <v>0</v>
      </c>
      <c r="Y30" s="110">
        <v>0</v>
      </c>
      <c r="Z30" s="110">
        <f t="shared" ref="Z30:Z93" si="27">Y30*F30</f>
        <v>0</v>
      </c>
      <c r="AA30" s="119">
        <v>0</v>
      </c>
      <c r="AB30" s="155">
        <f t="shared" ref="AB30:AB93" si="28">AA30*F30</f>
        <v>0</v>
      </c>
      <c r="AC30" s="154" t="s">
        <v>73</v>
      </c>
      <c r="AD30" s="36"/>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row>
    <row r="31" spans="1:54" s="38" customFormat="1" ht="67.5" customHeight="1" x14ac:dyDescent="0.2">
      <c r="A31" s="123">
        <v>2</v>
      </c>
      <c r="B31" s="157" t="s">
        <v>386</v>
      </c>
      <c r="C31" s="125" t="s">
        <v>385</v>
      </c>
      <c r="D31" s="39" t="s">
        <v>13</v>
      </c>
      <c r="E31" s="128" t="s">
        <v>0</v>
      </c>
      <c r="F31" s="128">
        <v>431.31</v>
      </c>
      <c r="G31" s="128">
        <v>9</v>
      </c>
      <c r="H31" s="40">
        <f>F31*G31</f>
        <v>3881.79</v>
      </c>
      <c r="I31" s="133">
        <v>34.270000000000003</v>
      </c>
      <c r="J31" s="40">
        <f>F31*I31</f>
        <v>14780.993700000001</v>
      </c>
      <c r="K31" s="110" t="str">
        <f>IF(D31="NF",IF(I31&gt;G31*1.25,G31*0.25,IF(I31&gt;G31,I31-G31,0)),"0")</f>
        <v>0</v>
      </c>
      <c r="L31" s="110" t="str">
        <f t="shared" si="14"/>
        <v>0</v>
      </c>
      <c r="M31" s="110" t="str">
        <f t="shared" si="15"/>
        <v>0</v>
      </c>
      <c r="N31" s="110" t="str">
        <f t="shared" si="16"/>
        <v>0</v>
      </c>
      <c r="O31" s="110" t="str">
        <f t="shared" si="17"/>
        <v>0</v>
      </c>
      <c r="P31" s="110" t="str">
        <f t="shared" si="18"/>
        <v>0</v>
      </c>
      <c r="Q31" s="110" t="str">
        <f t="shared" si="19"/>
        <v>0</v>
      </c>
      <c r="R31" s="110" t="str">
        <f t="shared" si="20"/>
        <v>0</v>
      </c>
      <c r="S31" s="110" t="str">
        <f t="shared" si="21"/>
        <v>0</v>
      </c>
      <c r="T31" s="110">
        <f t="shared" si="22"/>
        <v>0</v>
      </c>
      <c r="U31" s="110">
        <f t="shared" si="23"/>
        <v>9</v>
      </c>
      <c r="V31" s="110">
        <f t="shared" si="24"/>
        <v>3881.79</v>
      </c>
      <c r="W31" s="110">
        <f t="shared" si="25"/>
        <v>16.270000000000003</v>
      </c>
      <c r="X31" s="110">
        <f t="shared" si="26"/>
        <v>7017.413700000001</v>
      </c>
      <c r="Y31" s="110">
        <v>0</v>
      </c>
      <c r="Z31" s="110">
        <f t="shared" si="27"/>
        <v>0</v>
      </c>
      <c r="AA31" s="119">
        <v>0</v>
      </c>
      <c r="AB31" s="155">
        <f t="shared" si="28"/>
        <v>0</v>
      </c>
      <c r="AC31" s="154" t="s">
        <v>73</v>
      </c>
      <c r="AD31" s="36"/>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row>
    <row r="32" spans="1:54" s="38" customFormat="1" ht="67.5" customHeight="1" x14ac:dyDescent="0.2">
      <c r="A32" s="126">
        <v>3</v>
      </c>
      <c r="B32" s="157">
        <v>1.1011999999999999E-2</v>
      </c>
      <c r="C32" s="127" t="s">
        <v>387</v>
      </c>
      <c r="D32" s="39" t="s">
        <v>13</v>
      </c>
      <c r="E32" s="128" t="s">
        <v>1</v>
      </c>
      <c r="F32" s="128">
        <v>11.31</v>
      </c>
      <c r="G32" s="128">
        <v>240</v>
      </c>
      <c r="H32" s="40">
        <f t="shared" ref="H32:H95" si="29">F32*G32</f>
        <v>2714.4</v>
      </c>
      <c r="I32" s="133">
        <v>0</v>
      </c>
      <c r="J32" s="40">
        <f t="shared" ref="J32:J95" si="30">F32*I32</f>
        <v>0</v>
      </c>
      <c r="K32" s="110" t="str">
        <f t="shared" ref="K32:K95" si="31">IF(D32="NF",IF(I32&gt;G32*1.25,G32*0.25,IF(I32&gt;G32,I32-G32,0)),"0")</f>
        <v>0</v>
      </c>
      <c r="L32" s="110" t="str">
        <f t="shared" si="14"/>
        <v>0</v>
      </c>
      <c r="M32" s="110" t="str">
        <f t="shared" si="15"/>
        <v>0</v>
      </c>
      <c r="N32" s="110" t="str">
        <f t="shared" si="16"/>
        <v>0</v>
      </c>
      <c r="O32" s="110" t="str">
        <f t="shared" si="17"/>
        <v>0</v>
      </c>
      <c r="P32" s="110" t="str">
        <f t="shared" si="18"/>
        <v>0</v>
      </c>
      <c r="Q32" s="110" t="str">
        <f t="shared" si="19"/>
        <v>0</v>
      </c>
      <c r="R32" s="110" t="str">
        <f t="shared" si="20"/>
        <v>0</v>
      </c>
      <c r="S32" s="110" t="str">
        <f t="shared" si="21"/>
        <v>0</v>
      </c>
      <c r="T32" s="110">
        <f t="shared" si="22"/>
        <v>0</v>
      </c>
      <c r="U32" s="110">
        <f t="shared" si="23"/>
        <v>0</v>
      </c>
      <c r="V32" s="110">
        <f t="shared" si="24"/>
        <v>0</v>
      </c>
      <c r="W32" s="110">
        <f t="shared" si="25"/>
        <v>0</v>
      </c>
      <c r="X32" s="110">
        <f t="shared" si="26"/>
        <v>0</v>
      </c>
      <c r="Y32" s="110">
        <v>60</v>
      </c>
      <c r="Z32" s="110">
        <f t="shared" si="27"/>
        <v>678.6</v>
      </c>
      <c r="AA32" s="119">
        <v>180</v>
      </c>
      <c r="AB32" s="155">
        <f t="shared" si="28"/>
        <v>2035.8000000000002</v>
      </c>
      <c r="AC32" s="154" t="s">
        <v>339</v>
      </c>
      <c r="AD32" s="36"/>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row>
    <row r="33" spans="1:54" s="38" customFormat="1" ht="67.5" customHeight="1" x14ac:dyDescent="0.2">
      <c r="A33" s="123">
        <v>4</v>
      </c>
      <c r="B33" s="157">
        <v>2.1069999999999998E-2</v>
      </c>
      <c r="C33" s="127" t="s">
        <v>388</v>
      </c>
      <c r="D33" s="39" t="s">
        <v>13</v>
      </c>
      <c r="E33" s="128" t="s">
        <v>1</v>
      </c>
      <c r="F33" s="128">
        <v>24.32</v>
      </c>
      <c r="G33" s="128">
        <v>102.65</v>
      </c>
      <c r="H33" s="40">
        <f t="shared" si="29"/>
        <v>2496.4480000000003</v>
      </c>
      <c r="I33" s="133">
        <v>0</v>
      </c>
      <c r="J33" s="40">
        <f t="shared" si="30"/>
        <v>0</v>
      </c>
      <c r="K33" s="110" t="str">
        <f t="shared" si="31"/>
        <v>0</v>
      </c>
      <c r="L33" s="110" t="str">
        <f t="shared" si="14"/>
        <v>0</v>
      </c>
      <c r="M33" s="110" t="str">
        <f t="shared" si="15"/>
        <v>0</v>
      </c>
      <c r="N33" s="110" t="str">
        <f t="shared" si="16"/>
        <v>0</v>
      </c>
      <c r="O33" s="110" t="str">
        <f t="shared" si="17"/>
        <v>0</v>
      </c>
      <c r="P33" s="110" t="str">
        <f t="shared" si="18"/>
        <v>0</v>
      </c>
      <c r="Q33" s="110" t="str">
        <f t="shared" si="19"/>
        <v>0</v>
      </c>
      <c r="R33" s="110" t="str">
        <f t="shared" si="20"/>
        <v>0</v>
      </c>
      <c r="S33" s="110" t="str">
        <f t="shared" si="21"/>
        <v>0</v>
      </c>
      <c r="T33" s="110">
        <f t="shared" si="22"/>
        <v>0</v>
      </c>
      <c r="U33" s="110">
        <f t="shared" si="23"/>
        <v>0</v>
      </c>
      <c r="V33" s="110">
        <f t="shared" si="24"/>
        <v>0</v>
      </c>
      <c r="W33" s="110">
        <f t="shared" si="25"/>
        <v>0</v>
      </c>
      <c r="X33" s="110">
        <f t="shared" si="26"/>
        <v>0</v>
      </c>
      <c r="Y33" s="110">
        <v>25.66</v>
      </c>
      <c r="Z33" s="110">
        <f t="shared" si="27"/>
        <v>624.05119999999999</v>
      </c>
      <c r="AA33" s="119">
        <v>76.989999999999995</v>
      </c>
      <c r="AB33" s="155">
        <f t="shared" si="28"/>
        <v>1872.3968</v>
      </c>
      <c r="AC33" s="154" t="s">
        <v>339</v>
      </c>
      <c r="AD33" s="36"/>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row>
    <row r="34" spans="1:54" s="38" customFormat="1" ht="67.5" customHeight="1" x14ac:dyDescent="0.2">
      <c r="A34" s="126">
        <v>5</v>
      </c>
      <c r="B34" s="157">
        <v>2.1090000000000001E-2</v>
      </c>
      <c r="C34" s="127" t="s">
        <v>389</v>
      </c>
      <c r="D34" s="39" t="s">
        <v>13</v>
      </c>
      <c r="E34" s="128" t="s">
        <v>1</v>
      </c>
      <c r="F34" s="128">
        <v>16.57</v>
      </c>
      <c r="G34" s="128">
        <v>278.45</v>
      </c>
      <c r="H34" s="40">
        <f t="shared" si="29"/>
        <v>4613.9165000000003</v>
      </c>
      <c r="I34" s="133">
        <v>311.7</v>
      </c>
      <c r="J34" s="40">
        <f t="shared" si="30"/>
        <v>5164.8689999999997</v>
      </c>
      <c r="K34" s="110" t="str">
        <f t="shared" si="31"/>
        <v>0</v>
      </c>
      <c r="L34" s="110" t="str">
        <f t="shared" si="14"/>
        <v>0</v>
      </c>
      <c r="M34" s="110" t="str">
        <f t="shared" si="15"/>
        <v>0</v>
      </c>
      <c r="N34" s="110" t="str">
        <f t="shared" si="16"/>
        <v>0</v>
      </c>
      <c r="O34" s="110" t="str">
        <f t="shared" si="17"/>
        <v>0</v>
      </c>
      <c r="P34" s="110" t="str">
        <f t="shared" si="18"/>
        <v>0</v>
      </c>
      <c r="Q34" s="110" t="str">
        <f t="shared" si="19"/>
        <v>0</v>
      </c>
      <c r="R34" s="110" t="str">
        <f t="shared" si="20"/>
        <v>0</v>
      </c>
      <c r="S34" s="110" t="str">
        <f t="shared" si="21"/>
        <v>0</v>
      </c>
      <c r="T34" s="110">
        <f t="shared" si="22"/>
        <v>0</v>
      </c>
      <c r="U34" s="110">
        <f t="shared" si="23"/>
        <v>33.25</v>
      </c>
      <c r="V34" s="110">
        <f t="shared" si="24"/>
        <v>550.95249999999999</v>
      </c>
      <c r="W34" s="110">
        <f t="shared" si="25"/>
        <v>0</v>
      </c>
      <c r="X34" s="110">
        <f t="shared" si="26"/>
        <v>0</v>
      </c>
      <c r="Y34" s="110">
        <v>0</v>
      </c>
      <c r="Z34" s="110">
        <f t="shared" si="27"/>
        <v>0</v>
      </c>
      <c r="AA34" s="119">
        <v>0</v>
      </c>
      <c r="AB34" s="155">
        <f t="shared" si="28"/>
        <v>0</v>
      </c>
      <c r="AC34" s="154" t="s">
        <v>73</v>
      </c>
      <c r="AD34" s="36"/>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row>
    <row r="35" spans="1:54" s="38" customFormat="1" ht="67.5" customHeight="1" x14ac:dyDescent="0.2">
      <c r="A35" s="123">
        <v>6</v>
      </c>
      <c r="B35" s="157">
        <v>3.2059999999999998E-2</v>
      </c>
      <c r="C35" s="127" t="s">
        <v>390</v>
      </c>
      <c r="D35" s="39" t="s">
        <v>13</v>
      </c>
      <c r="E35" s="128" t="s">
        <v>10</v>
      </c>
      <c r="F35" s="128">
        <v>106.53</v>
      </c>
      <c r="G35" s="128">
        <v>3</v>
      </c>
      <c r="H35" s="40">
        <f t="shared" si="29"/>
        <v>319.59000000000003</v>
      </c>
      <c r="I35" s="133">
        <v>12</v>
      </c>
      <c r="J35" s="40">
        <f t="shared" si="30"/>
        <v>1278.3600000000001</v>
      </c>
      <c r="K35" s="110" t="str">
        <f t="shared" si="31"/>
        <v>0</v>
      </c>
      <c r="L35" s="110" t="str">
        <f t="shared" si="14"/>
        <v>0</v>
      </c>
      <c r="M35" s="110" t="str">
        <f t="shared" si="15"/>
        <v>0</v>
      </c>
      <c r="N35" s="110" t="str">
        <f t="shared" si="16"/>
        <v>0</v>
      </c>
      <c r="O35" s="110" t="str">
        <f t="shared" si="17"/>
        <v>0</v>
      </c>
      <c r="P35" s="110" t="str">
        <f t="shared" si="18"/>
        <v>0</v>
      </c>
      <c r="Q35" s="110" t="str">
        <f t="shared" si="19"/>
        <v>0</v>
      </c>
      <c r="R35" s="110" t="str">
        <f t="shared" si="20"/>
        <v>0</v>
      </c>
      <c r="S35" s="110" t="str">
        <f t="shared" si="21"/>
        <v>0</v>
      </c>
      <c r="T35" s="110">
        <f t="shared" si="22"/>
        <v>0</v>
      </c>
      <c r="U35" s="110">
        <f t="shared" si="23"/>
        <v>3</v>
      </c>
      <c r="V35" s="110">
        <f t="shared" si="24"/>
        <v>319.59000000000003</v>
      </c>
      <c r="W35" s="110">
        <f t="shared" si="25"/>
        <v>6</v>
      </c>
      <c r="X35" s="110">
        <f t="shared" si="26"/>
        <v>639.18000000000006</v>
      </c>
      <c r="Y35" s="110">
        <v>0</v>
      </c>
      <c r="Z35" s="110">
        <f t="shared" si="27"/>
        <v>0</v>
      </c>
      <c r="AA35" s="119">
        <v>0</v>
      </c>
      <c r="AB35" s="155">
        <f t="shared" si="28"/>
        <v>0</v>
      </c>
      <c r="AC35" s="154" t="s">
        <v>73</v>
      </c>
      <c r="AD35" s="36"/>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row>
    <row r="36" spans="1:54" s="38" customFormat="1" ht="67.5" customHeight="1" x14ac:dyDescent="0.2">
      <c r="A36" s="126">
        <v>7</v>
      </c>
      <c r="B36" s="157">
        <v>4.1012E-2</v>
      </c>
      <c r="C36" s="127" t="s">
        <v>391</v>
      </c>
      <c r="D36" s="39" t="s">
        <v>13</v>
      </c>
      <c r="E36" s="128" t="s">
        <v>11</v>
      </c>
      <c r="F36" s="128">
        <v>0.7</v>
      </c>
      <c r="G36" s="128">
        <v>3803</v>
      </c>
      <c r="H36" s="40">
        <f t="shared" si="29"/>
        <v>2662.1</v>
      </c>
      <c r="I36" s="133">
        <v>2634.17</v>
      </c>
      <c r="J36" s="40">
        <f t="shared" si="30"/>
        <v>1843.9189999999999</v>
      </c>
      <c r="K36" s="110" t="str">
        <f t="shared" si="31"/>
        <v>0</v>
      </c>
      <c r="L36" s="110" t="str">
        <f t="shared" si="14"/>
        <v>0</v>
      </c>
      <c r="M36" s="110" t="str">
        <f t="shared" si="15"/>
        <v>0</v>
      </c>
      <c r="N36" s="110" t="str">
        <f t="shared" si="16"/>
        <v>0</v>
      </c>
      <c r="O36" s="110" t="str">
        <f t="shared" si="17"/>
        <v>0</v>
      </c>
      <c r="P36" s="110" t="str">
        <f t="shared" si="18"/>
        <v>0</v>
      </c>
      <c r="Q36" s="110" t="str">
        <f t="shared" si="19"/>
        <v>0</v>
      </c>
      <c r="R36" s="110" t="str">
        <f t="shared" si="20"/>
        <v>0</v>
      </c>
      <c r="S36" s="110" t="str">
        <f t="shared" si="21"/>
        <v>0</v>
      </c>
      <c r="T36" s="110">
        <f t="shared" si="22"/>
        <v>0</v>
      </c>
      <c r="U36" s="110">
        <f t="shared" si="23"/>
        <v>0</v>
      </c>
      <c r="V36" s="110">
        <f t="shared" si="24"/>
        <v>0</v>
      </c>
      <c r="W36" s="110">
        <f t="shared" si="25"/>
        <v>0</v>
      </c>
      <c r="X36" s="110">
        <f t="shared" si="26"/>
        <v>0</v>
      </c>
      <c r="Y36" s="110">
        <v>0</v>
      </c>
      <c r="Z36" s="110">
        <f t="shared" si="27"/>
        <v>0</v>
      </c>
      <c r="AA36" s="119">
        <v>0</v>
      </c>
      <c r="AB36" s="155">
        <f t="shared" si="28"/>
        <v>0</v>
      </c>
      <c r="AC36" s="154" t="s">
        <v>73</v>
      </c>
      <c r="AD36" s="36"/>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row>
    <row r="37" spans="1:54" s="38" customFormat="1" ht="67.5" customHeight="1" x14ac:dyDescent="0.2">
      <c r="A37" s="123">
        <v>8</v>
      </c>
      <c r="B37" s="157">
        <v>4.1015999999999997E-2</v>
      </c>
      <c r="C37" s="127" t="s">
        <v>392</v>
      </c>
      <c r="D37" s="39" t="s">
        <v>13</v>
      </c>
      <c r="E37" s="128" t="s">
        <v>1</v>
      </c>
      <c r="F37" s="128">
        <v>49.84</v>
      </c>
      <c r="G37" s="128">
        <v>22</v>
      </c>
      <c r="H37" s="40">
        <f t="shared" si="29"/>
        <v>1096.48</v>
      </c>
      <c r="I37" s="133">
        <v>21.92</v>
      </c>
      <c r="J37" s="40">
        <f t="shared" si="30"/>
        <v>1092.4928000000002</v>
      </c>
      <c r="K37" s="110" t="str">
        <f t="shared" si="31"/>
        <v>0</v>
      </c>
      <c r="L37" s="110" t="str">
        <f t="shared" si="14"/>
        <v>0</v>
      </c>
      <c r="M37" s="110" t="str">
        <f t="shared" si="15"/>
        <v>0</v>
      </c>
      <c r="N37" s="110" t="str">
        <f t="shared" si="16"/>
        <v>0</v>
      </c>
      <c r="O37" s="110" t="str">
        <f t="shared" si="17"/>
        <v>0</v>
      </c>
      <c r="P37" s="110" t="str">
        <f t="shared" si="18"/>
        <v>0</v>
      </c>
      <c r="Q37" s="110" t="str">
        <f t="shared" si="19"/>
        <v>0</v>
      </c>
      <c r="R37" s="110" t="str">
        <f t="shared" si="20"/>
        <v>0</v>
      </c>
      <c r="S37" s="110" t="str">
        <f t="shared" si="21"/>
        <v>0</v>
      </c>
      <c r="T37" s="110">
        <f t="shared" si="22"/>
        <v>0</v>
      </c>
      <c r="U37" s="110">
        <f t="shared" si="23"/>
        <v>0</v>
      </c>
      <c r="V37" s="110">
        <f t="shared" si="24"/>
        <v>0</v>
      </c>
      <c r="W37" s="110">
        <f t="shared" si="25"/>
        <v>0</v>
      </c>
      <c r="X37" s="110">
        <f t="shared" si="26"/>
        <v>0</v>
      </c>
      <c r="Y37" s="110">
        <v>0</v>
      </c>
      <c r="Z37" s="110">
        <f t="shared" si="27"/>
        <v>0</v>
      </c>
      <c r="AA37" s="119">
        <v>0</v>
      </c>
      <c r="AB37" s="155">
        <f t="shared" si="28"/>
        <v>0</v>
      </c>
      <c r="AC37" s="154" t="s">
        <v>339</v>
      </c>
      <c r="AD37" s="36"/>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row>
    <row r="38" spans="1:54" s="38" customFormat="1" ht="67.5" customHeight="1" x14ac:dyDescent="0.2">
      <c r="A38" s="126">
        <v>9</v>
      </c>
      <c r="B38" s="124" t="s">
        <v>393</v>
      </c>
      <c r="C38" s="127" t="s">
        <v>394</v>
      </c>
      <c r="D38" s="39" t="s">
        <v>13</v>
      </c>
      <c r="E38" s="128" t="s">
        <v>0</v>
      </c>
      <c r="F38" s="128">
        <v>59.54</v>
      </c>
      <c r="G38" s="128">
        <v>720</v>
      </c>
      <c r="H38" s="40">
        <f t="shared" si="29"/>
        <v>42868.800000000003</v>
      </c>
      <c r="I38" s="133">
        <v>500</v>
      </c>
      <c r="J38" s="40">
        <f t="shared" si="30"/>
        <v>29770</v>
      </c>
      <c r="K38" s="110" t="str">
        <f t="shared" si="31"/>
        <v>0</v>
      </c>
      <c r="L38" s="110" t="str">
        <f t="shared" si="14"/>
        <v>0</v>
      </c>
      <c r="M38" s="110" t="str">
        <f t="shared" si="15"/>
        <v>0</v>
      </c>
      <c r="N38" s="110" t="str">
        <f t="shared" si="16"/>
        <v>0</v>
      </c>
      <c r="O38" s="110" t="str">
        <f t="shared" si="17"/>
        <v>0</v>
      </c>
      <c r="P38" s="110" t="str">
        <f t="shared" si="18"/>
        <v>0</v>
      </c>
      <c r="Q38" s="110" t="str">
        <f t="shared" si="19"/>
        <v>0</v>
      </c>
      <c r="R38" s="110" t="str">
        <f t="shared" si="20"/>
        <v>0</v>
      </c>
      <c r="S38" s="110" t="str">
        <f t="shared" si="21"/>
        <v>0</v>
      </c>
      <c r="T38" s="110">
        <f t="shared" si="22"/>
        <v>0</v>
      </c>
      <c r="U38" s="110">
        <f t="shared" si="23"/>
        <v>0</v>
      </c>
      <c r="V38" s="110">
        <f t="shared" si="24"/>
        <v>0</v>
      </c>
      <c r="W38" s="110">
        <f t="shared" si="25"/>
        <v>0</v>
      </c>
      <c r="X38" s="110">
        <f t="shared" si="26"/>
        <v>0</v>
      </c>
      <c r="Y38" s="110">
        <v>0</v>
      </c>
      <c r="Z38" s="110">
        <f t="shared" si="27"/>
        <v>0</v>
      </c>
      <c r="AA38" s="119">
        <v>0</v>
      </c>
      <c r="AB38" s="110">
        <f t="shared" si="28"/>
        <v>0</v>
      </c>
      <c r="AC38" s="154" t="s">
        <v>339</v>
      </c>
      <c r="AD38" s="36"/>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row>
    <row r="39" spans="1:54" s="38" customFormat="1" ht="67.5" customHeight="1" x14ac:dyDescent="0.2">
      <c r="A39" s="123">
        <v>10</v>
      </c>
      <c r="B39" s="124" t="s">
        <v>105</v>
      </c>
      <c r="C39" s="127" t="s">
        <v>395</v>
      </c>
      <c r="D39" s="39" t="s">
        <v>13</v>
      </c>
      <c r="E39" s="128" t="s">
        <v>0</v>
      </c>
      <c r="F39" s="128">
        <v>46.62</v>
      </c>
      <c r="G39" s="128">
        <v>820</v>
      </c>
      <c r="H39" s="40">
        <f t="shared" si="29"/>
        <v>38228.400000000001</v>
      </c>
      <c r="I39" s="133">
        <v>500</v>
      </c>
      <c r="J39" s="40">
        <f t="shared" si="30"/>
        <v>23310</v>
      </c>
      <c r="K39" s="110" t="str">
        <f t="shared" si="31"/>
        <v>0</v>
      </c>
      <c r="L39" s="110" t="str">
        <f t="shared" si="14"/>
        <v>0</v>
      </c>
      <c r="M39" s="110" t="str">
        <f t="shared" si="15"/>
        <v>0</v>
      </c>
      <c r="N39" s="110" t="str">
        <f t="shared" si="16"/>
        <v>0</v>
      </c>
      <c r="O39" s="110" t="str">
        <f t="shared" si="17"/>
        <v>0</v>
      </c>
      <c r="P39" s="110" t="str">
        <f t="shared" si="18"/>
        <v>0</v>
      </c>
      <c r="Q39" s="110" t="str">
        <f t="shared" si="19"/>
        <v>0</v>
      </c>
      <c r="R39" s="110" t="str">
        <f t="shared" si="20"/>
        <v>0</v>
      </c>
      <c r="S39" s="110" t="str">
        <f t="shared" si="21"/>
        <v>0</v>
      </c>
      <c r="T39" s="110">
        <f t="shared" si="22"/>
        <v>0</v>
      </c>
      <c r="U39" s="110">
        <f t="shared" si="23"/>
        <v>0</v>
      </c>
      <c r="V39" s="110">
        <f t="shared" si="24"/>
        <v>0</v>
      </c>
      <c r="W39" s="110">
        <f t="shared" si="25"/>
        <v>0</v>
      </c>
      <c r="X39" s="110">
        <f t="shared" si="26"/>
        <v>0</v>
      </c>
      <c r="Y39" s="110">
        <v>0</v>
      </c>
      <c r="Z39" s="110">
        <f t="shared" si="27"/>
        <v>0</v>
      </c>
      <c r="AA39" s="119">
        <v>0</v>
      </c>
      <c r="AB39" s="110">
        <f t="shared" si="28"/>
        <v>0</v>
      </c>
      <c r="AC39" s="154" t="s">
        <v>339</v>
      </c>
      <c r="AD39" s="36"/>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row>
    <row r="40" spans="1:54" s="38" customFormat="1" ht="67.5" customHeight="1" x14ac:dyDescent="0.2">
      <c r="A40" s="126">
        <v>11</v>
      </c>
      <c r="B40" s="124" t="s">
        <v>95</v>
      </c>
      <c r="C40" s="127" t="s">
        <v>96</v>
      </c>
      <c r="D40" s="39" t="s">
        <v>13</v>
      </c>
      <c r="E40" s="128" t="s">
        <v>0</v>
      </c>
      <c r="F40" s="128">
        <v>59.54</v>
      </c>
      <c r="G40" s="128">
        <v>50</v>
      </c>
      <c r="H40" s="40">
        <f t="shared" si="29"/>
        <v>2977</v>
      </c>
      <c r="I40" s="133">
        <v>0</v>
      </c>
      <c r="J40" s="40">
        <f t="shared" si="30"/>
        <v>0</v>
      </c>
      <c r="K40" s="110" t="str">
        <f t="shared" si="31"/>
        <v>0</v>
      </c>
      <c r="L40" s="110" t="str">
        <f t="shared" si="14"/>
        <v>0</v>
      </c>
      <c r="M40" s="110" t="str">
        <f t="shared" si="15"/>
        <v>0</v>
      </c>
      <c r="N40" s="110" t="str">
        <f t="shared" si="16"/>
        <v>0</v>
      </c>
      <c r="O40" s="110" t="str">
        <f t="shared" si="17"/>
        <v>0</v>
      </c>
      <c r="P40" s="110" t="str">
        <f t="shared" si="18"/>
        <v>0</v>
      </c>
      <c r="Q40" s="110" t="str">
        <f t="shared" si="19"/>
        <v>0</v>
      </c>
      <c r="R40" s="110" t="str">
        <f t="shared" si="20"/>
        <v>0</v>
      </c>
      <c r="S40" s="110" t="str">
        <f t="shared" si="21"/>
        <v>0</v>
      </c>
      <c r="T40" s="110">
        <f t="shared" si="22"/>
        <v>0</v>
      </c>
      <c r="U40" s="110">
        <f t="shared" si="23"/>
        <v>0</v>
      </c>
      <c r="V40" s="110">
        <f t="shared" si="24"/>
        <v>0</v>
      </c>
      <c r="W40" s="110">
        <f t="shared" si="25"/>
        <v>0</v>
      </c>
      <c r="X40" s="110">
        <f t="shared" si="26"/>
        <v>0</v>
      </c>
      <c r="Y40" s="110">
        <v>12.5</v>
      </c>
      <c r="Z40" s="110">
        <f t="shared" si="27"/>
        <v>744.25</v>
      </c>
      <c r="AA40" s="119">
        <v>37.5</v>
      </c>
      <c r="AB40" s="110">
        <f t="shared" si="28"/>
        <v>2232.75</v>
      </c>
      <c r="AC40" s="154" t="s">
        <v>339</v>
      </c>
      <c r="AD40" s="36"/>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row>
    <row r="41" spans="1:54" s="38" customFormat="1" ht="67.5" customHeight="1" x14ac:dyDescent="0.2">
      <c r="A41" s="123">
        <v>12</v>
      </c>
      <c r="B41" s="124" t="s">
        <v>97</v>
      </c>
      <c r="C41" s="127" t="s">
        <v>98</v>
      </c>
      <c r="D41" s="39" t="s">
        <v>19</v>
      </c>
      <c r="E41" s="128" t="s">
        <v>0</v>
      </c>
      <c r="F41" s="128">
        <v>2338.62</v>
      </c>
      <c r="G41" s="128">
        <v>342</v>
      </c>
      <c r="H41" s="40">
        <f t="shared" si="29"/>
        <v>799808.03999999992</v>
      </c>
      <c r="I41" s="133">
        <v>150</v>
      </c>
      <c r="J41" s="40">
        <f>F41*I41</f>
        <v>350793</v>
      </c>
      <c r="K41" s="110">
        <f t="shared" si="31"/>
        <v>0</v>
      </c>
      <c r="L41" s="110">
        <f t="shared" si="14"/>
        <v>0</v>
      </c>
      <c r="M41" s="110" t="str">
        <f t="shared" si="15"/>
        <v>0</v>
      </c>
      <c r="N41" s="110" t="str">
        <f t="shared" si="16"/>
        <v>0</v>
      </c>
      <c r="O41" s="110" t="str">
        <f t="shared" si="17"/>
        <v>0</v>
      </c>
      <c r="P41" s="110" t="str">
        <f t="shared" si="18"/>
        <v>0</v>
      </c>
      <c r="Q41" s="110" t="str">
        <f t="shared" si="19"/>
        <v>0</v>
      </c>
      <c r="R41" s="110" t="str">
        <f t="shared" si="20"/>
        <v>0</v>
      </c>
      <c r="S41" s="110" t="str">
        <f t="shared" si="21"/>
        <v>0</v>
      </c>
      <c r="T41" s="110">
        <f t="shared" si="22"/>
        <v>0</v>
      </c>
      <c r="U41" s="134" t="str">
        <f t="shared" si="23"/>
        <v>0</v>
      </c>
      <c r="V41" s="110">
        <f t="shared" si="24"/>
        <v>0</v>
      </c>
      <c r="W41" s="110" t="str">
        <f t="shared" si="25"/>
        <v>0</v>
      </c>
      <c r="X41" s="110">
        <f t="shared" si="26"/>
        <v>0</v>
      </c>
      <c r="Y41" s="110">
        <v>85.5</v>
      </c>
      <c r="Z41" s="110">
        <f t="shared" si="27"/>
        <v>199952.00999999998</v>
      </c>
      <c r="AA41" s="119">
        <v>106.5</v>
      </c>
      <c r="AB41" s="110">
        <f t="shared" si="28"/>
        <v>249063.03</v>
      </c>
      <c r="AC41" s="152" t="s">
        <v>345</v>
      </c>
      <c r="AD41" s="36"/>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row>
    <row r="42" spans="1:54" s="38" customFormat="1" ht="67.5" customHeight="1" x14ac:dyDescent="0.2">
      <c r="A42" s="126">
        <v>13</v>
      </c>
      <c r="B42" s="129" t="s">
        <v>99</v>
      </c>
      <c r="C42" s="131" t="s">
        <v>100</v>
      </c>
      <c r="D42" s="39" t="s">
        <v>13</v>
      </c>
      <c r="E42" s="128" t="s">
        <v>0</v>
      </c>
      <c r="F42" s="128">
        <v>2530.27</v>
      </c>
      <c r="G42" s="128">
        <v>25.03</v>
      </c>
      <c r="H42" s="40">
        <f t="shared" si="29"/>
        <v>63332.658100000001</v>
      </c>
      <c r="I42" s="132">
        <v>41.39</v>
      </c>
      <c r="J42" s="40">
        <f t="shared" si="30"/>
        <v>104727.8753</v>
      </c>
      <c r="K42" s="110" t="str">
        <f t="shared" si="31"/>
        <v>0</v>
      </c>
      <c r="L42" s="110" t="str">
        <f t="shared" si="14"/>
        <v>0</v>
      </c>
      <c r="M42" s="110" t="str">
        <f t="shared" si="15"/>
        <v>0</v>
      </c>
      <c r="N42" s="110" t="str">
        <f t="shared" si="16"/>
        <v>0</v>
      </c>
      <c r="O42" s="110" t="str">
        <f t="shared" si="17"/>
        <v>0</v>
      </c>
      <c r="P42" s="110" t="str">
        <f t="shared" si="18"/>
        <v>0</v>
      </c>
      <c r="Q42" s="110" t="str">
        <f t="shared" si="19"/>
        <v>0</v>
      </c>
      <c r="R42" s="110" t="str">
        <f t="shared" si="20"/>
        <v>0</v>
      </c>
      <c r="S42" s="110" t="str">
        <f t="shared" si="21"/>
        <v>0</v>
      </c>
      <c r="T42" s="110">
        <f t="shared" si="22"/>
        <v>0</v>
      </c>
      <c r="U42" s="110">
        <f t="shared" si="23"/>
        <v>16.36</v>
      </c>
      <c r="V42" s="110">
        <f t="shared" si="24"/>
        <v>41395.217199999999</v>
      </c>
      <c r="W42" s="110">
        <f t="shared" si="25"/>
        <v>0</v>
      </c>
      <c r="X42" s="110">
        <f t="shared" si="26"/>
        <v>0</v>
      </c>
      <c r="Y42" s="110">
        <v>0</v>
      </c>
      <c r="Z42" s="110">
        <f t="shared" si="27"/>
        <v>0</v>
      </c>
      <c r="AA42" s="119">
        <v>0</v>
      </c>
      <c r="AB42" s="110">
        <f t="shared" si="28"/>
        <v>0</v>
      </c>
      <c r="AC42" s="152" t="s">
        <v>73</v>
      </c>
      <c r="AD42" s="36"/>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row>
    <row r="43" spans="1:54" s="38" customFormat="1" ht="67.5" customHeight="1" x14ac:dyDescent="0.2">
      <c r="A43" s="123">
        <v>14</v>
      </c>
      <c r="B43" s="124" t="s">
        <v>101</v>
      </c>
      <c r="C43" s="127" t="s">
        <v>102</v>
      </c>
      <c r="D43" s="39" t="s">
        <v>13</v>
      </c>
      <c r="E43" s="128" t="s">
        <v>1</v>
      </c>
      <c r="F43" s="128">
        <v>230.7</v>
      </c>
      <c r="G43" s="128">
        <v>128.61000000000001</v>
      </c>
      <c r="H43" s="40">
        <f t="shared" si="29"/>
        <v>29670.327000000001</v>
      </c>
      <c r="I43" s="133">
        <v>161.33000000000001</v>
      </c>
      <c r="J43" s="40">
        <f t="shared" si="30"/>
        <v>37218.830999999998</v>
      </c>
      <c r="K43" s="110" t="str">
        <f t="shared" si="31"/>
        <v>0</v>
      </c>
      <c r="L43" s="110" t="str">
        <f t="shared" si="14"/>
        <v>0</v>
      </c>
      <c r="M43" s="110" t="str">
        <f t="shared" si="15"/>
        <v>0</v>
      </c>
      <c r="N43" s="110" t="str">
        <f t="shared" si="16"/>
        <v>0</v>
      </c>
      <c r="O43" s="110" t="str">
        <f t="shared" si="17"/>
        <v>0</v>
      </c>
      <c r="P43" s="110" t="str">
        <f t="shared" si="18"/>
        <v>0</v>
      </c>
      <c r="Q43" s="110" t="str">
        <f t="shared" si="19"/>
        <v>0</v>
      </c>
      <c r="R43" s="110" t="str">
        <f t="shared" si="20"/>
        <v>0</v>
      </c>
      <c r="S43" s="110" t="str">
        <f t="shared" si="21"/>
        <v>0</v>
      </c>
      <c r="T43" s="110">
        <f t="shared" si="22"/>
        <v>0</v>
      </c>
      <c r="U43" s="110">
        <f t="shared" si="23"/>
        <v>32.72</v>
      </c>
      <c r="V43" s="110">
        <f t="shared" si="24"/>
        <v>7548.503999999999</v>
      </c>
      <c r="W43" s="110">
        <f t="shared" si="25"/>
        <v>0</v>
      </c>
      <c r="X43" s="110">
        <f t="shared" si="26"/>
        <v>0</v>
      </c>
      <c r="Y43" s="110">
        <v>0</v>
      </c>
      <c r="Z43" s="110">
        <f t="shared" si="27"/>
        <v>0</v>
      </c>
      <c r="AA43" s="119">
        <v>0</v>
      </c>
      <c r="AB43" s="110">
        <f t="shared" si="28"/>
        <v>0</v>
      </c>
      <c r="AC43" s="152" t="s">
        <v>73</v>
      </c>
      <c r="AD43" s="36"/>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row>
    <row r="44" spans="1:54" s="38" customFormat="1" ht="67.5" customHeight="1" x14ac:dyDescent="0.2">
      <c r="A44" s="126">
        <v>15</v>
      </c>
      <c r="B44" s="124" t="s">
        <v>103</v>
      </c>
      <c r="C44" s="127" t="s">
        <v>104</v>
      </c>
      <c r="D44" s="39" t="s">
        <v>13</v>
      </c>
      <c r="E44" s="128" t="s">
        <v>1</v>
      </c>
      <c r="F44" s="128">
        <v>199.23</v>
      </c>
      <c r="G44" s="128">
        <v>93</v>
      </c>
      <c r="H44" s="40">
        <f t="shared" si="29"/>
        <v>18528.39</v>
      </c>
      <c r="I44" s="133">
        <v>193.24</v>
      </c>
      <c r="J44" s="40">
        <f t="shared" si="30"/>
        <v>38499.205199999997</v>
      </c>
      <c r="K44" s="110" t="str">
        <f t="shared" si="31"/>
        <v>0</v>
      </c>
      <c r="L44" s="110" t="str">
        <f t="shared" si="14"/>
        <v>0</v>
      </c>
      <c r="M44" s="110" t="str">
        <f t="shared" si="15"/>
        <v>0</v>
      </c>
      <c r="N44" s="110" t="str">
        <f t="shared" si="16"/>
        <v>0</v>
      </c>
      <c r="O44" s="110" t="str">
        <f t="shared" si="17"/>
        <v>0</v>
      </c>
      <c r="P44" s="110" t="str">
        <f t="shared" si="18"/>
        <v>0</v>
      </c>
      <c r="Q44" s="110" t="str">
        <f t="shared" si="19"/>
        <v>0</v>
      </c>
      <c r="R44" s="110" t="str">
        <f t="shared" si="20"/>
        <v>0</v>
      </c>
      <c r="S44" s="110" t="str">
        <f t="shared" si="21"/>
        <v>0</v>
      </c>
      <c r="T44" s="110">
        <f t="shared" si="22"/>
        <v>0</v>
      </c>
      <c r="U44" s="110">
        <f t="shared" si="23"/>
        <v>93</v>
      </c>
      <c r="V44" s="110">
        <f t="shared" si="24"/>
        <v>18528.39</v>
      </c>
      <c r="W44" s="110">
        <f t="shared" si="25"/>
        <v>7.2400000000000091</v>
      </c>
      <c r="X44" s="110">
        <f t="shared" si="26"/>
        <v>1442.4252000000017</v>
      </c>
      <c r="Y44" s="110">
        <v>0</v>
      </c>
      <c r="Z44" s="110">
        <f t="shared" si="27"/>
        <v>0</v>
      </c>
      <c r="AA44" s="119">
        <v>0</v>
      </c>
      <c r="AB44" s="110">
        <f t="shared" si="28"/>
        <v>0</v>
      </c>
      <c r="AC44" s="152" t="s">
        <v>73</v>
      </c>
      <c r="AD44" s="36"/>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row>
    <row r="45" spans="1:54" s="38" customFormat="1" ht="67.5" customHeight="1" x14ac:dyDescent="0.2">
      <c r="A45" s="123">
        <v>16</v>
      </c>
      <c r="B45" s="124" t="s">
        <v>105</v>
      </c>
      <c r="C45" s="127" t="s">
        <v>106</v>
      </c>
      <c r="D45" s="39" t="s">
        <v>13</v>
      </c>
      <c r="E45" s="128" t="s">
        <v>249</v>
      </c>
      <c r="F45" s="128">
        <v>79.599999999999994</v>
      </c>
      <c r="G45" s="128">
        <v>67</v>
      </c>
      <c r="H45" s="40">
        <f t="shared" si="29"/>
        <v>5333.2</v>
      </c>
      <c r="I45" s="133">
        <v>56.63</v>
      </c>
      <c r="J45" s="40">
        <f t="shared" si="30"/>
        <v>4507.7479999999996</v>
      </c>
      <c r="K45" s="110" t="str">
        <f t="shared" si="31"/>
        <v>0</v>
      </c>
      <c r="L45" s="110" t="str">
        <f t="shared" si="14"/>
        <v>0</v>
      </c>
      <c r="M45" s="110" t="str">
        <f t="shared" si="15"/>
        <v>0</v>
      </c>
      <c r="N45" s="110" t="str">
        <f t="shared" si="16"/>
        <v>0</v>
      </c>
      <c r="O45" s="110" t="str">
        <f t="shared" si="17"/>
        <v>0</v>
      </c>
      <c r="P45" s="110" t="str">
        <f t="shared" si="18"/>
        <v>0</v>
      </c>
      <c r="Q45" s="110" t="str">
        <f t="shared" si="19"/>
        <v>0</v>
      </c>
      <c r="R45" s="110" t="str">
        <f t="shared" si="20"/>
        <v>0</v>
      </c>
      <c r="S45" s="110" t="str">
        <f t="shared" si="21"/>
        <v>0</v>
      </c>
      <c r="T45" s="110">
        <f t="shared" si="22"/>
        <v>0</v>
      </c>
      <c r="U45" s="110">
        <f t="shared" si="23"/>
        <v>0</v>
      </c>
      <c r="V45" s="110">
        <f t="shared" si="24"/>
        <v>0</v>
      </c>
      <c r="W45" s="110">
        <f t="shared" si="25"/>
        <v>0</v>
      </c>
      <c r="X45" s="110">
        <f t="shared" si="26"/>
        <v>0</v>
      </c>
      <c r="Y45" s="110">
        <v>0</v>
      </c>
      <c r="Z45" s="110">
        <f t="shared" si="27"/>
        <v>0</v>
      </c>
      <c r="AA45" s="119">
        <v>0</v>
      </c>
      <c r="AB45" s="110">
        <f t="shared" si="28"/>
        <v>0</v>
      </c>
      <c r="AC45" s="152" t="s">
        <v>73</v>
      </c>
      <c r="AD45" s="36"/>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row>
    <row r="46" spans="1:54" s="38" customFormat="1" ht="67.5" customHeight="1" x14ac:dyDescent="0.2">
      <c r="A46" s="126">
        <v>17</v>
      </c>
      <c r="B46" s="124" t="s">
        <v>107</v>
      </c>
      <c r="C46" s="127" t="s">
        <v>108</v>
      </c>
      <c r="D46" s="39" t="s">
        <v>13</v>
      </c>
      <c r="E46" s="128" t="s">
        <v>0</v>
      </c>
      <c r="F46" s="128">
        <v>2982.2</v>
      </c>
      <c r="G46" s="128">
        <v>2.81</v>
      </c>
      <c r="H46" s="40">
        <f t="shared" si="29"/>
        <v>8379.982</v>
      </c>
      <c r="I46" s="133">
        <v>2.81</v>
      </c>
      <c r="J46" s="40">
        <f t="shared" si="30"/>
        <v>8379.982</v>
      </c>
      <c r="K46" s="110" t="str">
        <f t="shared" si="31"/>
        <v>0</v>
      </c>
      <c r="L46" s="110" t="str">
        <f t="shared" si="14"/>
        <v>0</v>
      </c>
      <c r="M46" s="110" t="str">
        <f t="shared" si="15"/>
        <v>0</v>
      </c>
      <c r="N46" s="110" t="str">
        <f t="shared" si="16"/>
        <v>0</v>
      </c>
      <c r="O46" s="110" t="str">
        <f t="shared" si="17"/>
        <v>0</v>
      </c>
      <c r="P46" s="110" t="str">
        <f t="shared" si="18"/>
        <v>0</v>
      </c>
      <c r="Q46" s="110" t="str">
        <f t="shared" si="19"/>
        <v>0</v>
      </c>
      <c r="R46" s="110" t="str">
        <f t="shared" si="20"/>
        <v>0</v>
      </c>
      <c r="S46" s="110" t="str">
        <f t="shared" si="21"/>
        <v>0</v>
      </c>
      <c r="T46" s="110">
        <f t="shared" si="22"/>
        <v>0</v>
      </c>
      <c r="U46" s="110">
        <f t="shared" si="23"/>
        <v>0</v>
      </c>
      <c r="V46" s="110">
        <f t="shared" si="24"/>
        <v>0</v>
      </c>
      <c r="W46" s="110">
        <f t="shared" si="25"/>
        <v>0</v>
      </c>
      <c r="X46" s="110">
        <f t="shared" si="26"/>
        <v>0</v>
      </c>
      <c r="Y46" s="110">
        <v>0</v>
      </c>
      <c r="Z46" s="110">
        <f t="shared" si="27"/>
        <v>0</v>
      </c>
      <c r="AA46" s="119">
        <v>0</v>
      </c>
      <c r="AB46" s="110">
        <f t="shared" si="28"/>
        <v>0</v>
      </c>
      <c r="AC46" s="152" t="s">
        <v>346</v>
      </c>
      <c r="AD46" s="36"/>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row>
    <row r="47" spans="1:54" s="38" customFormat="1" ht="67.5" customHeight="1" x14ac:dyDescent="0.2">
      <c r="A47" s="123">
        <v>18</v>
      </c>
      <c r="B47" s="124" t="s">
        <v>109</v>
      </c>
      <c r="C47" s="127" t="s">
        <v>110</v>
      </c>
      <c r="D47" s="39" t="s">
        <v>13</v>
      </c>
      <c r="E47" s="128" t="s">
        <v>0</v>
      </c>
      <c r="F47" s="128">
        <v>5150.18</v>
      </c>
      <c r="G47" s="128">
        <v>1</v>
      </c>
      <c r="H47" s="40">
        <f t="shared" si="29"/>
        <v>5150.18</v>
      </c>
      <c r="I47" s="133">
        <v>0</v>
      </c>
      <c r="J47" s="40">
        <f t="shared" si="30"/>
        <v>0</v>
      </c>
      <c r="K47" s="110" t="str">
        <f t="shared" si="31"/>
        <v>0</v>
      </c>
      <c r="L47" s="110" t="str">
        <f t="shared" si="14"/>
        <v>0</v>
      </c>
      <c r="M47" s="110" t="str">
        <f t="shared" si="15"/>
        <v>0</v>
      </c>
      <c r="N47" s="110" t="str">
        <f t="shared" si="16"/>
        <v>0</v>
      </c>
      <c r="O47" s="110" t="str">
        <f t="shared" si="17"/>
        <v>0</v>
      </c>
      <c r="P47" s="110" t="str">
        <f t="shared" si="18"/>
        <v>0</v>
      </c>
      <c r="Q47" s="110" t="str">
        <f t="shared" si="19"/>
        <v>0</v>
      </c>
      <c r="R47" s="110" t="str">
        <f t="shared" si="20"/>
        <v>0</v>
      </c>
      <c r="S47" s="110" t="str">
        <f t="shared" si="21"/>
        <v>0</v>
      </c>
      <c r="T47" s="110">
        <f t="shared" si="22"/>
        <v>0</v>
      </c>
      <c r="U47" s="110">
        <f t="shared" si="23"/>
        <v>0</v>
      </c>
      <c r="V47" s="110">
        <f t="shared" si="24"/>
        <v>0</v>
      </c>
      <c r="W47" s="110">
        <f t="shared" si="25"/>
        <v>0</v>
      </c>
      <c r="X47" s="110">
        <f t="shared" si="26"/>
        <v>0</v>
      </c>
      <c r="Y47" s="110">
        <v>0.25</v>
      </c>
      <c r="Z47" s="110">
        <f t="shared" si="27"/>
        <v>1287.5450000000001</v>
      </c>
      <c r="AA47" s="119">
        <v>0.75</v>
      </c>
      <c r="AB47" s="110">
        <f t="shared" si="28"/>
        <v>3862.6350000000002</v>
      </c>
      <c r="AC47" s="152" t="s">
        <v>346</v>
      </c>
      <c r="AD47" s="36"/>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row>
    <row r="48" spans="1:54" s="38" customFormat="1" ht="67.5" customHeight="1" x14ac:dyDescent="0.2">
      <c r="A48" s="126">
        <v>19</v>
      </c>
      <c r="B48" s="124" t="s">
        <v>111</v>
      </c>
      <c r="C48" s="127" t="s">
        <v>112</v>
      </c>
      <c r="D48" s="39" t="s">
        <v>13</v>
      </c>
      <c r="E48" s="128" t="s">
        <v>1</v>
      </c>
      <c r="F48" s="128">
        <v>166.12</v>
      </c>
      <c r="G48" s="128">
        <v>6</v>
      </c>
      <c r="H48" s="40">
        <f t="shared" si="29"/>
        <v>996.72</v>
      </c>
      <c r="I48" s="133">
        <v>0</v>
      </c>
      <c r="J48" s="40">
        <f t="shared" si="30"/>
        <v>0</v>
      </c>
      <c r="K48" s="110" t="str">
        <f t="shared" si="31"/>
        <v>0</v>
      </c>
      <c r="L48" s="110" t="str">
        <f t="shared" si="14"/>
        <v>0</v>
      </c>
      <c r="M48" s="110" t="str">
        <f t="shared" si="15"/>
        <v>0</v>
      </c>
      <c r="N48" s="110" t="str">
        <f t="shared" si="16"/>
        <v>0</v>
      </c>
      <c r="O48" s="110" t="str">
        <f t="shared" si="17"/>
        <v>0</v>
      </c>
      <c r="P48" s="110" t="str">
        <f t="shared" si="18"/>
        <v>0</v>
      </c>
      <c r="Q48" s="110" t="str">
        <f t="shared" si="19"/>
        <v>0</v>
      </c>
      <c r="R48" s="110" t="str">
        <f t="shared" si="20"/>
        <v>0</v>
      </c>
      <c r="S48" s="110" t="str">
        <f t="shared" si="21"/>
        <v>0</v>
      </c>
      <c r="T48" s="110">
        <f t="shared" si="22"/>
        <v>0</v>
      </c>
      <c r="U48" s="110">
        <f t="shared" si="23"/>
        <v>0</v>
      </c>
      <c r="V48" s="110">
        <f t="shared" si="24"/>
        <v>0</v>
      </c>
      <c r="W48" s="110">
        <f t="shared" si="25"/>
        <v>0</v>
      </c>
      <c r="X48" s="110">
        <f t="shared" si="26"/>
        <v>0</v>
      </c>
      <c r="Y48" s="110">
        <v>1.5</v>
      </c>
      <c r="Z48" s="110">
        <f t="shared" si="27"/>
        <v>249.18</v>
      </c>
      <c r="AA48" s="119">
        <v>4.5</v>
      </c>
      <c r="AB48" s="110">
        <f t="shared" si="28"/>
        <v>747.54</v>
      </c>
      <c r="AC48" s="152" t="s">
        <v>346</v>
      </c>
      <c r="AD48" s="36"/>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row>
    <row r="49" spans="1:54" s="38" customFormat="1" ht="67.5" customHeight="1" x14ac:dyDescent="0.2">
      <c r="A49" s="123">
        <v>20</v>
      </c>
      <c r="B49" s="124" t="s">
        <v>113</v>
      </c>
      <c r="C49" s="127" t="s">
        <v>114</v>
      </c>
      <c r="D49" s="39" t="s">
        <v>19</v>
      </c>
      <c r="E49" s="128" t="s">
        <v>0</v>
      </c>
      <c r="F49" s="128">
        <v>2277.09</v>
      </c>
      <c r="G49" s="128">
        <v>58.42</v>
      </c>
      <c r="H49" s="40">
        <f t="shared" si="29"/>
        <v>133027.59780000002</v>
      </c>
      <c r="I49" s="133">
        <v>95.02</v>
      </c>
      <c r="J49" s="40">
        <f>F49*I49</f>
        <v>216369.09179999999</v>
      </c>
      <c r="K49" s="110">
        <f t="shared" si="31"/>
        <v>14.605</v>
      </c>
      <c r="L49" s="110">
        <f t="shared" si="14"/>
        <v>33256.899450000004</v>
      </c>
      <c r="M49" s="110">
        <f t="shared" si="15"/>
        <v>8.7629999999999999</v>
      </c>
      <c r="N49" s="110">
        <f t="shared" si="16"/>
        <v>19954.13967</v>
      </c>
      <c r="O49" s="110">
        <f t="shared" si="17"/>
        <v>5.8420000000000005</v>
      </c>
      <c r="P49" s="110">
        <f t="shared" si="18"/>
        <v>13302.759780000002</v>
      </c>
      <c r="Q49" s="110">
        <f t="shared" si="19"/>
        <v>7.3899999999999864</v>
      </c>
      <c r="R49" s="110">
        <f t="shared" si="20"/>
        <v>16827.695099999972</v>
      </c>
      <c r="S49" s="110" t="str">
        <f t="shared" si="21"/>
        <v>0</v>
      </c>
      <c r="T49" s="110">
        <f t="shared" si="22"/>
        <v>0</v>
      </c>
      <c r="U49" s="110" t="str">
        <f t="shared" si="23"/>
        <v>0</v>
      </c>
      <c r="V49" s="110">
        <f t="shared" si="24"/>
        <v>0</v>
      </c>
      <c r="W49" s="110" t="str">
        <f t="shared" si="25"/>
        <v>0</v>
      </c>
      <c r="X49" s="110">
        <f t="shared" si="26"/>
        <v>0</v>
      </c>
      <c r="Y49" s="110">
        <v>0</v>
      </c>
      <c r="Z49" s="110">
        <f t="shared" si="27"/>
        <v>0</v>
      </c>
      <c r="AA49" s="119">
        <v>0</v>
      </c>
      <c r="AB49" s="110">
        <f t="shared" si="28"/>
        <v>0</v>
      </c>
      <c r="AC49" s="152" t="s">
        <v>73</v>
      </c>
      <c r="AD49" s="36"/>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row>
    <row r="50" spans="1:54" s="38" customFormat="1" ht="67.5" customHeight="1" x14ac:dyDescent="0.2">
      <c r="A50" s="126">
        <v>21</v>
      </c>
      <c r="B50" s="124" t="s">
        <v>115</v>
      </c>
      <c r="C50" s="127" t="s">
        <v>116</v>
      </c>
      <c r="D50" s="39" t="s">
        <v>13</v>
      </c>
      <c r="E50" s="128" t="s">
        <v>0</v>
      </c>
      <c r="F50" s="128">
        <v>166.76</v>
      </c>
      <c r="G50" s="128">
        <v>52.18</v>
      </c>
      <c r="H50" s="40">
        <f t="shared" si="29"/>
        <v>8701.5367999999999</v>
      </c>
      <c r="I50" s="133">
        <v>95.02</v>
      </c>
      <c r="J50" s="40">
        <f>F50*I50</f>
        <v>15845.535199999998</v>
      </c>
      <c r="K50" s="110" t="str">
        <f t="shared" si="31"/>
        <v>0</v>
      </c>
      <c r="L50" s="110" t="str">
        <f t="shared" si="14"/>
        <v>0</v>
      </c>
      <c r="M50" s="110" t="str">
        <f t="shared" si="15"/>
        <v>0</v>
      </c>
      <c r="N50" s="110" t="str">
        <f t="shared" si="16"/>
        <v>0</v>
      </c>
      <c r="O50" s="110" t="str">
        <f t="shared" si="17"/>
        <v>0</v>
      </c>
      <c r="P50" s="110" t="str">
        <f t="shared" si="18"/>
        <v>0</v>
      </c>
      <c r="Q50" s="110" t="str">
        <f t="shared" si="19"/>
        <v>0</v>
      </c>
      <c r="R50" s="110" t="str">
        <f t="shared" si="20"/>
        <v>0</v>
      </c>
      <c r="S50" s="110" t="str">
        <f t="shared" si="21"/>
        <v>0</v>
      </c>
      <c r="T50" s="110">
        <f t="shared" si="22"/>
        <v>0</v>
      </c>
      <c r="U50" s="110">
        <f t="shared" si="23"/>
        <v>42.839999999999996</v>
      </c>
      <c r="V50" s="110">
        <f t="shared" si="24"/>
        <v>7143.9983999999986</v>
      </c>
      <c r="W50" s="110">
        <f t="shared" si="25"/>
        <v>0</v>
      </c>
      <c r="X50" s="110">
        <f t="shared" si="26"/>
        <v>0</v>
      </c>
      <c r="Y50" s="110">
        <v>0</v>
      </c>
      <c r="Z50" s="110">
        <f t="shared" si="27"/>
        <v>0</v>
      </c>
      <c r="AA50" s="119">
        <v>0</v>
      </c>
      <c r="AB50" s="110">
        <f t="shared" si="28"/>
        <v>0</v>
      </c>
      <c r="AC50" s="152" t="s">
        <v>73</v>
      </c>
      <c r="AD50" s="36"/>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row>
    <row r="51" spans="1:54" s="38" customFormat="1" ht="67.5" customHeight="1" x14ac:dyDescent="0.2">
      <c r="A51" s="123">
        <v>22</v>
      </c>
      <c r="B51" s="124" t="s">
        <v>117</v>
      </c>
      <c r="C51" s="127" t="s">
        <v>118</v>
      </c>
      <c r="D51" s="39" t="s">
        <v>13</v>
      </c>
      <c r="E51" s="128" t="s">
        <v>1</v>
      </c>
      <c r="F51" s="128">
        <v>272.83999999999997</v>
      </c>
      <c r="G51" s="128">
        <v>63.5</v>
      </c>
      <c r="H51" s="40">
        <f t="shared" si="29"/>
        <v>17325.34</v>
      </c>
      <c r="I51" s="133">
        <v>50.99</v>
      </c>
      <c r="J51" s="40">
        <f t="shared" si="30"/>
        <v>13912.111599999998</v>
      </c>
      <c r="K51" s="110" t="str">
        <f t="shared" si="31"/>
        <v>0</v>
      </c>
      <c r="L51" s="110" t="str">
        <f t="shared" si="14"/>
        <v>0</v>
      </c>
      <c r="M51" s="110" t="str">
        <f t="shared" si="15"/>
        <v>0</v>
      </c>
      <c r="N51" s="110" t="str">
        <f t="shared" si="16"/>
        <v>0</v>
      </c>
      <c r="O51" s="110" t="str">
        <f t="shared" si="17"/>
        <v>0</v>
      </c>
      <c r="P51" s="110" t="str">
        <f t="shared" si="18"/>
        <v>0</v>
      </c>
      <c r="Q51" s="110" t="str">
        <f t="shared" si="19"/>
        <v>0</v>
      </c>
      <c r="R51" s="110" t="str">
        <f t="shared" si="20"/>
        <v>0</v>
      </c>
      <c r="S51" s="110" t="str">
        <f t="shared" si="21"/>
        <v>0</v>
      </c>
      <c r="T51" s="110">
        <f t="shared" si="22"/>
        <v>0</v>
      </c>
      <c r="U51" s="110">
        <f t="shared" si="23"/>
        <v>0</v>
      </c>
      <c r="V51" s="110">
        <f t="shared" si="24"/>
        <v>0</v>
      </c>
      <c r="W51" s="110">
        <f t="shared" si="25"/>
        <v>0</v>
      </c>
      <c r="X51" s="110">
        <f t="shared" si="26"/>
        <v>0</v>
      </c>
      <c r="Y51" s="110">
        <v>0</v>
      </c>
      <c r="Z51" s="110">
        <f t="shared" si="27"/>
        <v>0</v>
      </c>
      <c r="AA51" s="119">
        <v>0</v>
      </c>
      <c r="AB51" s="110">
        <f t="shared" si="28"/>
        <v>0</v>
      </c>
      <c r="AC51" s="152" t="s">
        <v>347</v>
      </c>
      <c r="AD51" s="36"/>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row>
    <row r="52" spans="1:54" s="38" customFormat="1" ht="67.5" customHeight="1" x14ac:dyDescent="0.2">
      <c r="A52" s="126">
        <v>23</v>
      </c>
      <c r="B52" s="124" t="s">
        <v>119</v>
      </c>
      <c r="C52" s="127" t="s">
        <v>120</v>
      </c>
      <c r="D52" s="39" t="s">
        <v>13</v>
      </c>
      <c r="E52" s="128" t="s">
        <v>1</v>
      </c>
      <c r="F52" s="128">
        <v>46.13</v>
      </c>
      <c r="G52" s="128">
        <v>52.7</v>
      </c>
      <c r="H52" s="40">
        <f t="shared" si="29"/>
        <v>2431.0510000000004</v>
      </c>
      <c r="I52" s="133">
        <v>50.99</v>
      </c>
      <c r="J52" s="40">
        <f t="shared" si="30"/>
        <v>2352.1687000000002</v>
      </c>
      <c r="K52" s="110" t="str">
        <f t="shared" si="31"/>
        <v>0</v>
      </c>
      <c r="L52" s="110" t="str">
        <f t="shared" si="14"/>
        <v>0</v>
      </c>
      <c r="M52" s="110" t="str">
        <f t="shared" si="15"/>
        <v>0</v>
      </c>
      <c r="N52" s="110" t="str">
        <f t="shared" si="16"/>
        <v>0</v>
      </c>
      <c r="O52" s="110" t="str">
        <f t="shared" si="17"/>
        <v>0</v>
      </c>
      <c r="P52" s="110" t="str">
        <f t="shared" si="18"/>
        <v>0</v>
      </c>
      <c r="Q52" s="110" t="str">
        <f t="shared" si="19"/>
        <v>0</v>
      </c>
      <c r="R52" s="110" t="str">
        <f t="shared" si="20"/>
        <v>0</v>
      </c>
      <c r="S52" s="110" t="str">
        <f t="shared" si="21"/>
        <v>0</v>
      </c>
      <c r="T52" s="110">
        <f t="shared" si="22"/>
        <v>0</v>
      </c>
      <c r="U52" s="110">
        <f t="shared" si="23"/>
        <v>0</v>
      </c>
      <c r="V52" s="110">
        <f t="shared" si="24"/>
        <v>0</v>
      </c>
      <c r="W52" s="110">
        <f t="shared" si="25"/>
        <v>0</v>
      </c>
      <c r="X52" s="110">
        <f t="shared" si="26"/>
        <v>0</v>
      </c>
      <c r="Y52" s="110">
        <v>0</v>
      </c>
      <c r="Z52" s="110">
        <f t="shared" si="27"/>
        <v>0</v>
      </c>
      <c r="AA52" s="119">
        <v>0</v>
      </c>
      <c r="AB52" s="110">
        <f t="shared" si="28"/>
        <v>0</v>
      </c>
      <c r="AC52" s="152" t="s">
        <v>347</v>
      </c>
      <c r="AD52" s="36"/>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row>
    <row r="53" spans="1:54" s="38" customFormat="1" ht="67.5" customHeight="1" x14ac:dyDescent="0.2">
      <c r="A53" s="123">
        <v>24</v>
      </c>
      <c r="B53" s="124" t="s">
        <v>121</v>
      </c>
      <c r="C53" s="127" t="s">
        <v>122</v>
      </c>
      <c r="D53" s="39" t="s">
        <v>13</v>
      </c>
      <c r="E53" s="128" t="s">
        <v>1</v>
      </c>
      <c r="F53" s="128">
        <v>1561.36</v>
      </c>
      <c r="G53" s="128">
        <v>36.39</v>
      </c>
      <c r="H53" s="40">
        <f t="shared" si="29"/>
        <v>56817.890399999997</v>
      </c>
      <c r="I53" s="133">
        <v>25</v>
      </c>
      <c r="J53" s="40">
        <f t="shared" si="30"/>
        <v>39034</v>
      </c>
      <c r="K53" s="110" t="str">
        <f t="shared" si="31"/>
        <v>0</v>
      </c>
      <c r="L53" s="110" t="str">
        <f t="shared" si="14"/>
        <v>0</v>
      </c>
      <c r="M53" s="110" t="str">
        <f t="shared" si="15"/>
        <v>0</v>
      </c>
      <c r="N53" s="110" t="str">
        <f t="shared" si="16"/>
        <v>0</v>
      </c>
      <c r="O53" s="110" t="str">
        <f t="shared" si="17"/>
        <v>0</v>
      </c>
      <c r="P53" s="110" t="str">
        <f t="shared" si="18"/>
        <v>0</v>
      </c>
      <c r="Q53" s="110" t="str">
        <f t="shared" si="19"/>
        <v>0</v>
      </c>
      <c r="R53" s="110" t="str">
        <f t="shared" si="20"/>
        <v>0</v>
      </c>
      <c r="S53" s="110" t="str">
        <f t="shared" si="21"/>
        <v>0</v>
      </c>
      <c r="T53" s="110">
        <f t="shared" si="22"/>
        <v>0</v>
      </c>
      <c r="U53" s="110">
        <f t="shared" si="23"/>
        <v>0</v>
      </c>
      <c r="V53" s="110">
        <f t="shared" si="24"/>
        <v>0</v>
      </c>
      <c r="W53" s="110">
        <f t="shared" si="25"/>
        <v>0</v>
      </c>
      <c r="X53" s="110">
        <f t="shared" si="26"/>
        <v>0</v>
      </c>
      <c r="Y53" s="110">
        <v>9.1</v>
      </c>
      <c r="Z53" s="110">
        <f t="shared" si="27"/>
        <v>14208.375999999998</v>
      </c>
      <c r="AA53" s="119">
        <v>2.29</v>
      </c>
      <c r="AB53" s="110">
        <f t="shared" si="28"/>
        <v>3575.5144</v>
      </c>
      <c r="AC53" s="152" t="s">
        <v>348</v>
      </c>
      <c r="AD53" s="36"/>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row>
    <row r="54" spans="1:54" s="38" customFormat="1" ht="67.5" customHeight="1" x14ac:dyDescent="0.2">
      <c r="A54" s="126">
        <v>25</v>
      </c>
      <c r="B54" s="129" t="s">
        <v>123</v>
      </c>
      <c r="C54" s="131" t="s">
        <v>124</v>
      </c>
      <c r="D54" s="39" t="s">
        <v>13</v>
      </c>
      <c r="E54" s="128" t="s">
        <v>1</v>
      </c>
      <c r="F54" s="128">
        <v>2576.73</v>
      </c>
      <c r="G54" s="128">
        <v>36.56</v>
      </c>
      <c r="H54" s="40">
        <f t="shared" si="29"/>
        <v>94205.248800000001</v>
      </c>
      <c r="I54" s="132">
        <v>19.12</v>
      </c>
      <c r="J54" s="40">
        <f t="shared" si="30"/>
        <v>49267.077600000004</v>
      </c>
      <c r="K54" s="110" t="str">
        <f t="shared" si="31"/>
        <v>0</v>
      </c>
      <c r="L54" s="110" t="str">
        <f t="shared" si="14"/>
        <v>0</v>
      </c>
      <c r="M54" s="110" t="str">
        <f t="shared" si="15"/>
        <v>0</v>
      </c>
      <c r="N54" s="110" t="str">
        <f t="shared" si="16"/>
        <v>0</v>
      </c>
      <c r="O54" s="110" t="str">
        <f t="shared" si="17"/>
        <v>0</v>
      </c>
      <c r="P54" s="110" t="str">
        <f t="shared" si="18"/>
        <v>0</v>
      </c>
      <c r="Q54" s="110" t="str">
        <f t="shared" si="19"/>
        <v>0</v>
      </c>
      <c r="R54" s="110" t="str">
        <f t="shared" si="20"/>
        <v>0</v>
      </c>
      <c r="S54" s="110" t="str">
        <f t="shared" si="21"/>
        <v>0</v>
      </c>
      <c r="T54" s="110">
        <f t="shared" si="22"/>
        <v>0</v>
      </c>
      <c r="U54" s="110">
        <f t="shared" si="23"/>
        <v>0</v>
      </c>
      <c r="V54" s="110">
        <f t="shared" si="24"/>
        <v>0</v>
      </c>
      <c r="W54" s="110">
        <f t="shared" si="25"/>
        <v>0</v>
      </c>
      <c r="X54" s="110">
        <f t="shared" si="26"/>
        <v>0</v>
      </c>
      <c r="Y54" s="110">
        <v>9.14</v>
      </c>
      <c r="Z54" s="110">
        <f t="shared" si="27"/>
        <v>23551.3122</v>
      </c>
      <c r="AA54" s="119">
        <v>7.3</v>
      </c>
      <c r="AB54" s="110">
        <f t="shared" si="28"/>
        <v>18810.129000000001</v>
      </c>
      <c r="AC54" s="152" t="s">
        <v>348</v>
      </c>
      <c r="AD54" s="36"/>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row>
    <row r="55" spans="1:54" s="38" customFormat="1" ht="67.5" customHeight="1" x14ac:dyDescent="0.2">
      <c r="A55" s="123">
        <v>26</v>
      </c>
      <c r="B55" s="124" t="s">
        <v>125</v>
      </c>
      <c r="C55" s="127" t="s">
        <v>126</v>
      </c>
      <c r="D55" s="39" t="s">
        <v>13</v>
      </c>
      <c r="E55" s="128" t="s">
        <v>249</v>
      </c>
      <c r="F55" s="128">
        <v>198.3</v>
      </c>
      <c r="G55" s="128">
        <v>50.4</v>
      </c>
      <c r="H55" s="40">
        <f t="shared" si="29"/>
        <v>9994.32</v>
      </c>
      <c r="I55" s="133">
        <v>0</v>
      </c>
      <c r="J55" s="40">
        <f t="shared" si="30"/>
        <v>0</v>
      </c>
      <c r="K55" s="110" t="str">
        <f t="shared" si="31"/>
        <v>0</v>
      </c>
      <c r="L55" s="110" t="str">
        <f t="shared" si="14"/>
        <v>0</v>
      </c>
      <c r="M55" s="110" t="str">
        <f t="shared" si="15"/>
        <v>0</v>
      </c>
      <c r="N55" s="110" t="str">
        <f t="shared" si="16"/>
        <v>0</v>
      </c>
      <c r="O55" s="110" t="str">
        <f t="shared" si="17"/>
        <v>0</v>
      </c>
      <c r="P55" s="110" t="str">
        <f t="shared" si="18"/>
        <v>0</v>
      </c>
      <c r="Q55" s="110" t="str">
        <f t="shared" si="19"/>
        <v>0</v>
      </c>
      <c r="R55" s="110" t="str">
        <f t="shared" si="20"/>
        <v>0</v>
      </c>
      <c r="S55" s="110" t="str">
        <f t="shared" si="21"/>
        <v>0</v>
      </c>
      <c r="T55" s="110">
        <f t="shared" si="22"/>
        <v>0</v>
      </c>
      <c r="U55" s="110">
        <f t="shared" si="23"/>
        <v>0</v>
      </c>
      <c r="V55" s="110">
        <f t="shared" si="24"/>
        <v>0</v>
      </c>
      <c r="W55" s="110">
        <v>12.6</v>
      </c>
      <c r="X55" s="110">
        <f t="shared" si="26"/>
        <v>2498.58</v>
      </c>
      <c r="Y55" s="110">
        <v>37.799999999999997</v>
      </c>
      <c r="Z55" s="110">
        <f t="shared" si="27"/>
        <v>7495.74</v>
      </c>
      <c r="AA55" s="119">
        <v>0</v>
      </c>
      <c r="AB55" s="110">
        <f t="shared" si="28"/>
        <v>0</v>
      </c>
      <c r="AC55" s="152" t="s">
        <v>347</v>
      </c>
      <c r="AD55" s="36"/>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row>
    <row r="56" spans="1:54" s="38" customFormat="1" ht="67.5" customHeight="1" x14ac:dyDescent="0.2">
      <c r="A56" s="126">
        <v>27</v>
      </c>
      <c r="B56" s="124" t="s">
        <v>127</v>
      </c>
      <c r="C56" s="127" t="s">
        <v>128</v>
      </c>
      <c r="D56" s="39" t="s">
        <v>13</v>
      </c>
      <c r="E56" s="128" t="s">
        <v>10</v>
      </c>
      <c r="F56" s="128">
        <v>139.66999999999999</v>
      </c>
      <c r="G56" s="128">
        <v>10</v>
      </c>
      <c r="H56" s="40">
        <f t="shared" si="29"/>
        <v>1396.6999999999998</v>
      </c>
      <c r="I56" s="133">
        <v>17</v>
      </c>
      <c r="J56" s="40">
        <f t="shared" si="30"/>
        <v>2374.39</v>
      </c>
      <c r="K56" s="110" t="str">
        <f t="shared" si="31"/>
        <v>0</v>
      </c>
      <c r="L56" s="110" t="str">
        <f t="shared" si="14"/>
        <v>0</v>
      </c>
      <c r="M56" s="110" t="str">
        <f t="shared" si="15"/>
        <v>0</v>
      </c>
      <c r="N56" s="110" t="str">
        <f t="shared" si="16"/>
        <v>0</v>
      </c>
      <c r="O56" s="110" t="str">
        <f t="shared" si="17"/>
        <v>0</v>
      </c>
      <c r="P56" s="110" t="str">
        <f t="shared" si="18"/>
        <v>0</v>
      </c>
      <c r="Q56" s="110" t="str">
        <f t="shared" si="19"/>
        <v>0</v>
      </c>
      <c r="R56" s="110" t="str">
        <f t="shared" si="20"/>
        <v>0</v>
      </c>
      <c r="S56" s="110" t="str">
        <f t="shared" si="21"/>
        <v>0</v>
      </c>
      <c r="T56" s="110">
        <f t="shared" si="22"/>
        <v>0</v>
      </c>
      <c r="U56" s="110">
        <f t="shared" si="23"/>
        <v>7</v>
      </c>
      <c r="V56" s="110">
        <f t="shared" si="24"/>
        <v>977.68999999999994</v>
      </c>
      <c r="W56" s="110">
        <f t="shared" si="25"/>
        <v>0</v>
      </c>
      <c r="X56" s="110">
        <f t="shared" si="26"/>
        <v>0</v>
      </c>
      <c r="Y56" s="110">
        <v>0</v>
      </c>
      <c r="Z56" s="110">
        <f t="shared" si="27"/>
        <v>0</v>
      </c>
      <c r="AA56" s="119">
        <v>0</v>
      </c>
      <c r="AB56" s="110">
        <f t="shared" si="28"/>
        <v>0</v>
      </c>
      <c r="AC56" s="152" t="s">
        <v>73</v>
      </c>
      <c r="AD56" s="36"/>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row>
    <row r="57" spans="1:54" s="38" customFormat="1" ht="67.5" customHeight="1" x14ac:dyDescent="0.2">
      <c r="A57" s="123">
        <v>28</v>
      </c>
      <c r="B57" s="124" t="s">
        <v>129</v>
      </c>
      <c r="C57" s="127" t="s">
        <v>130</v>
      </c>
      <c r="D57" s="39" t="s">
        <v>13</v>
      </c>
      <c r="E57" s="128" t="s">
        <v>10</v>
      </c>
      <c r="F57" s="128">
        <v>242.47</v>
      </c>
      <c r="G57" s="128">
        <v>6</v>
      </c>
      <c r="H57" s="40">
        <f t="shared" si="29"/>
        <v>1454.82</v>
      </c>
      <c r="I57" s="133">
        <v>0</v>
      </c>
      <c r="J57" s="40">
        <f t="shared" si="30"/>
        <v>0</v>
      </c>
      <c r="K57" s="110" t="str">
        <f t="shared" si="31"/>
        <v>0</v>
      </c>
      <c r="L57" s="110" t="str">
        <f t="shared" si="14"/>
        <v>0</v>
      </c>
      <c r="M57" s="110" t="str">
        <f t="shared" si="15"/>
        <v>0</v>
      </c>
      <c r="N57" s="110" t="str">
        <f t="shared" si="16"/>
        <v>0</v>
      </c>
      <c r="O57" s="110" t="str">
        <f t="shared" si="17"/>
        <v>0</v>
      </c>
      <c r="P57" s="110" t="str">
        <f t="shared" si="18"/>
        <v>0</v>
      </c>
      <c r="Q57" s="110" t="str">
        <f t="shared" si="19"/>
        <v>0</v>
      </c>
      <c r="R57" s="110" t="str">
        <f t="shared" si="20"/>
        <v>0</v>
      </c>
      <c r="S57" s="110" t="str">
        <f t="shared" si="21"/>
        <v>0</v>
      </c>
      <c r="T57" s="110">
        <f t="shared" si="22"/>
        <v>0</v>
      </c>
      <c r="U57" s="110">
        <f t="shared" si="23"/>
        <v>0</v>
      </c>
      <c r="V57" s="110">
        <f t="shared" si="24"/>
        <v>0</v>
      </c>
      <c r="W57" s="110">
        <f t="shared" si="25"/>
        <v>0</v>
      </c>
      <c r="X57" s="110">
        <f t="shared" si="26"/>
        <v>0</v>
      </c>
      <c r="Y57" s="110">
        <v>1.5</v>
      </c>
      <c r="Z57" s="110">
        <f t="shared" si="27"/>
        <v>363.70499999999998</v>
      </c>
      <c r="AA57" s="119">
        <v>3.5</v>
      </c>
      <c r="AB57" s="110">
        <f t="shared" si="28"/>
        <v>848.64499999999998</v>
      </c>
      <c r="AC57" s="152" t="s">
        <v>349</v>
      </c>
      <c r="AD57" s="36"/>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row>
    <row r="58" spans="1:54" s="38" customFormat="1" ht="67.5" customHeight="1" x14ac:dyDescent="0.2">
      <c r="A58" s="126">
        <v>29</v>
      </c>
      <c r="B58" s="124" t="s">
        <v>131</v>
      </c>
      <c r="C58" s="127" t="s">
        <v>132</v>
      </c>
      <c r="D58" s="39" t="s">
        <v>13</v>
      </c>
      <c r="E58" s="128" t="s">
        <v>10</v>
      </c>
      <c r="F58" s="128">
        <v>133.29</v>
      </c>
      <c r="G58" s="128">
        <v>5</v>
      </c>
      <c r="H58" s="40">
        <f t="shared" si="29"/>
        <v>666.44999999999993</v>
      </c>
      <c r="I58" s="133">
        <v>0</v>
      </c>
      <c r="J58" s="40">
        <f t="shared" si="30"/>
        <v>0</v>
      </c>
      <c r="K58" s="110" t="str">
        <f t="shared" si="31"/>
        <v>0</v>
      </c>
      <c r="L58" s="110" t="str">
        <f t="shared" si="14"/>
        <v>0</v>
      </c>
      <c r="M58" s="110" t="str">
        <f t="shared" si="15"/>
        <v>0</v>
      </c>
      <c r="N58" s="110" t="str">
        <f t="shared" si="16"/>
        <v>0</v>
      </c>
      <c r="O58" s="110" t="str">
        <f t="shared" si="17"/>
        <v>0</v>
      </c>
      <c r="P58" s="110" t="str">
        <f t="shared" si="18"/>
        <v>0</v>
      </c>
      <c r="Q58" s="110" t="str">
        <f t="shared" si="19"/>
        <v>0</v>
      </c>
      <c r="R58" s="110" t="str">
        <f t="shared" si="20"/>
        <v>0</v>
      </c>
      <c r="S58" s="110" t="str">
        <f t="shared" si="21"/>
        <v>0</v>
      </c>
      <c r="T58" s="110">
        <f t="shared" si="22"/>
        <v>0</v>
      </c>
      <c r="U58" s="110">
        <f t="shared" si="23"/>
        <v>0</v>
      </c>
      <c r="V58" s="110">
        <f t="shared" si="24"/>
        <v>0</v>
      </c>
      <c r="W58" s="110">
        <f t="shared" si="25"/>
        <v>0</v>
      </c>
      <c r="X58" s="110">
        <f t="shared" si="26"/>
        <v>0</v>
      </c>
      <c r="Y58" s="110">
        <v>1.25</v>
      </c>
      <c r="Z58" s="110">
        <f t="shared" si="27"/>
        <v>166.61249999999998</v>
      </c>
      <c r="AA58" s="119">
        <v>3.75</v>
      </c>
      <c r="AB58" s="110">
        <f t="shared" si="28"/>
        <v>499.83749999999998</v>
      </c>
      <c r="AC58" s="152" t="s">
        <v>349</v>
      </c>
      <c r="AD58" s="36"/>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row>
    <row r="59" spans="1:54" s="38" customFormat="1" ht="67.5" customHeight="1" x14ac:dyDescent="0.2">
      <c r="A59" s="123">
        <v>30</v>
      </c>
      <c r="B59" s="124" t="s">
        <v>133</v>
      </c>
      <c r="C59" s="127" t="s">
        <v>134</v>
      </c>
      <c r="D59" s="39" t="s">
        <v>13</v>
      </c>
      <c r="E59" s="128" t="s">
        <v>10</v>
      </c>
      <c r="F59" s="128">
        <v>57.79</v>
      </c>
      <c r="G59" s="128">
        <v>3</v>
      </c>
      <c r="H59" s="40">
        <f t="shared" si="29"/>
        <v>173.37</v>
      </c>
      <c r="I59" s="133">
        <v>0</v>
      </c>
      <c r="J59" s="40">
        <f t="shared" si="30"/>
        <v>0</v>
      </c>
      <c r="K59" s="110" t="str">
        <f t="shared" si="31"/>
        <v>0</v>
      </c>
      <c r="L59" s="110" t="str">
        <f t="shared" si="14"/>
        <v>0</v>
      </c>
      <c r="M59" s="110" t="str">
        <f t="shared" si="15"/>
        <v>0</v>
      </c>
      <c r="N59" s="110" t="str">
        <f t="shared" si="16"/>
        <v>0</v>
      </c>
      <c r="O59" s="110" t="str">
        <f t="shared" si="17"/>
        <v>0</v>
      </c>
      <c r="P59" s="110" t="str">
        <f t="shared" si="18"/>
        <v>0</v>
      </c>
      <c r="Q59" s="110" t="str">
        <f t="shared" si="19"/>
        <v>0</v>
      </c>
      <c r="R59" s="110" t="str">
        <f t="shared" si="20"/>
        <v>0</v>
      </c>
      <c r="S59" s="110" t="str">
        <f t="shared" si="21"/>
        <v>0</v>
      </c>
      <c r="T59" s="110">
        <f t="shared" si="22"/>
        <v>0</v>
      </c>
      <c r="U59" s="110">
        <f t="shared" si="23"/>
        <v>0</v>
      </c>
      <c r="V59" s="110">
        <f t="shared" si="24"/>
        <v>0</v>
      </c>
      <c r="W59" s="110">
        <f t="shared" si="25"/>
        <v>0</v>
      </c>
      <c r="X59" s="110">
        <f t="shared" si="26"/>
        <v>0</v>
      </c>
      <c r="Y59" s="110">
        <v>0.75</v>
      </c>
      <c r="Z59" s="110">
        <f t="shared" si="27"/>
        <v>43.342500000000001</v>
      </c>
      <c r="AA59" s="119">
        <v>2.25</v>
      </c>
      <c r="AB59" s="110">
        <f t="shared" si="28"/>
        <v>130.0275</v>
      </c>
      <c r="AC59" s="152" t="s">
        <v>349</v>
      </c>
      <c r="AD59" s="36"/>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row>
    <row r="60" spans="1:54" s="38" customFormat="1" ht="67.5" customHeight="1" x14ac:dyDescent="0.2">
      <c r="A60" s="126">
        <v>31</v>
      </c>
      <c r="B60" s="124" t="s">
        <v>135</v>
      </c>
      <c r="C60" s="127" t="s">
        <v>136</v>
      </c>
      <c r="D60" s="39" t="s">
        <v>13</v>
      </c>
      <c r="E60" s="128" t="s">
        <v>10</v>
      </c>
      <c r="F60" s="128">
        <v>111.46</v>
      </c>
      <c r="G60" s="128">
        <v>5</v>
      </c>
      <c r="H60" s="40">
        <f t="shared" si="29"/>
        <v>557.29999999999995</v>
      </c>
      <c r="I60" s="133">
        <v>0</v>
      </c>
      <c r="J60" s="40">
        <f t="shared" si="30"/>
        <v>0</v>
      </c>
      <c r="K60" s="110" t="str">
        <f t="shared" si="31"/>
        <v>0</v>
      </c>
      <c r="L60" s="110" t="str">
        <f t="shared" si="14"/>
        <v>0</v>
      </c>
      <c r="M60" s="110" t="str">
        <f t="shared" si="15"/>
        <v>0</v>
      </c>
      <c r="N60" s="110" t="str">
        <f t="shared" si="16"/>
        <v>0</v>
      </c>
      <c r="O60" s="110" t="str">
        <f t="shared" si="17"/>
        <v>0</v>
      </c>
      <c r="P60" s="110" t="str">
        <f t="shared" si="18"/>
        <v>0</v>
      </c>
      <c r="Q60" s="110" t="str">
        <f t="shared" si="19"/>
        <v>0</v>
      </c>
      <c r="R60" s="110" t="str">
        <f t="shared" si="20"/>
        <v>0</v>
      </c>
      <c r="S60" s="110" t="str">
        <f t="shared" si="21"/>
        <v>0</v>
      </c>
      <c r="T60" s="110">
        <f t="shared" si="22"/>
        <v>0</v>
      </c>
      <c r="U60" s="110">
        <f t="shared" si="23"/>
        <v>0</v>
      </c>
      <c r="V60" s="110">
        <f t="shared" si="24"/>
        <v>0</v>
      </c>
      <c r="W60" s="110">
        <f t="shared" si="25"/>
        <v>0</v>
      </c>
      <c r="X60" s="110">
        <f t="shared" si="26"/>
        <v>0</v>
      </c>
      <c r="Y60" s="110">
        <v>1.25</v>
      </c>
      <c r="Z60" s="110">
        <f t="shared" si="27"/>
        <v>139.32499999999999</v>
      </c>
      <c r="AA60" s="119">
        <v>3.75</v>
      </c>
      <c r="AB60" s="110">
        <f t="shared" si="28"/>
        <v>417.97499999999997</v>
      </c>
      <c r="AC60" s="152" t="s">
        <v>349</v>
      </c>
      <c r="AD60" s="36"/>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row>
    <row r="61" spans="1:54" s="38" customFormat="1" ht="67.5" customHeight="1" x14ac:dyDescent="0.2">
      <c r="A61" s="123">
        <v>32</v>
      </c>
      <c r="B61" s="124" t="s">
        <v>137</v>
      </c>
      <c r="C61" s="127" t="s">
        <v>138</v>
      </c>
      <c r="D61" s="39" t="s">
        <v>13</v>
      </c>
      <c r="E61" s="128" t="s">
        <v>10</v>
      </c>
      <c r="F61" s="128">
        <v>57.05</v>
      </c>
      <c r="G61" s="128">
        <v>4</v>
      </c>
      <c r="H61" s="40">
        <f t="shared" si="29"/>
        <v>228.2</v>
      </c>
      <c r="I61" s="133">
        <v>0</v>
      </c>
      <c r="J61" s="40">
        <f t="shared" si="30"/>
        <v>0</v>
      </c>
      <c r="K61" s="110" t="str">
        <f t="shared" si="31"/>
        <v>0</v>
      </c>
      <c r="L61" s="110" t="str">
        <f t="shared" si="14"/>
        <v>0</v>
      </c>
      <c r="M61" s="110" t="str">
        <f t="shared" si="15"/>
        <v>0</v>
      </c>
      <c r="N61" s="110" t="str">
        <f t="shared" si="16"/>
        <v>0</v>
      </c>
      <c r="O61" s="110" t="str">
        <f t="shared" si="17"/>
        <v>0</v>
      </c>
      <c r="P61" s="110" t="str">
        <f t="shared" si="18"/>
        <v>0</v>
      </c>
      <c r="Q61" s="110" t="str">
        <f t="shared" si="19"/>
        <v>0</v>
      </c>
      <c r="R61" s="110" t="str">
        <f t="shared" si="20"/>
        <v>0</v>
      </c>
      <c r="S61" s="110" t="str">
        <f t="shared" si="21"/>
        <v>0</v>
      </c>
      <c r="T61" s="110">
        <f t="shared" si="22"/>
        <v>0</v>
      </c>
      <c r="U61" s="110">
        <f t="shared" si="23"/>
        <v>0</v>
      </c>
      <c r="V61" s="110">
        <f t="shared" si="24"/>
        <v>0</v>
      </c>
      <c r="W61" s="110">
        <f t="shared" si="25"/>
        <v>0</v>
      </c>
      <c r="X61" s="110">
        <f t="shared" si="26"/>
        <v>0</v>
      </c>
      <c r="Y61" s="110">
        <v>1</v>
      </c>
      <c r="Z61" s="110">
        <f t="shared" si="27"/>
        <v>57.05</v>
      </c>
      <c r="AA61" s="119">
        <v>3</v>
      </c>
      <c r="AB61" s="110">
        <f t="shared" si="28"/>
        <v>171.14999999999998</v>
      </c>
      <c r="AC61" s="152" t="s">
        <v>349</v>
      </c>
      <c r="AD61" s="36"/>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row>
    <row r="62" spans="1:54" s="38" customFormat="1" ht="67.5" customHeight="1" x14ac:dyDescent="0.2">
      <c r="A62" s="126">
        <v>33</v>
      </c>
      <c r="B62" s="124" t="s">
        <v>139</v>
      </c>
      <c r="C62" s="127" t="s">
        <v>140</v>
      </c>
      <c r="D62" s="39" t="s">
        <v>13</v>
      </c>
      <c r="E62" s="128" t="s">
        <v>10</v>
      </c>
      <c r="F62" s="128">
        <v>259.76</v>
      </c>
      <c r="G62" s="128">
        <v>18</v>
      </c>
      <c r="H62" s="40">
        <f t="shared" si="29"/>
        <v>4675.68</v>
      </c>
      <c r="I62" s="133">
        <v>13</v>
      </c>
      <c r="J62" s="40">
        <f t="shared" si="30"/>
        <v>3376.88</v>
      </c>
      <c r="K62" s="110" t="str">
        <f t="shared" si="31"/>
        <v>0</v>
      </c>
      <c r="L62" s="110" t="str">
        <f t="shared" si="14"/>
        <v>0</v>
      </c>
      <c r="M62" s="110" t="str">
        <f t="shared" si="15"/>
        <v>0</v>
      </c>
      <c r="N62" s="110" t="str">
        <f t="shared" si="16"/>
        <v>0</v>
      </c>
      <c r="O62" s="110" t="str">
        <f t="shared" si="17"/>
        <v>0</v>
      </c>
      <c r="P62" s="110" t="str">
        <f t="shared" si="18"/>
        <v>0</v>
      </c>
      <c r="Q62" s="110" t="str">
        <f t="shared" si="19"/>
        <v>0</v>
      </c>
      <c r="R62" s="110" t="str">
        <f t="shared" si="20"/>
        <v>0</v>
      </c>
      <c r="S62" s="110" t="str">
        <f t="shared" si="21"/>
        <v>0</v>
      </c>
      <c r="T62" s="110">
        <f t="shared" si="22"/>
        <v>0</v>
      </c>
      <c r="U62" s="110">
        <f t="shared" si="23"/>
        <v>0</v>
      </c>
      <c r="V62" s="110">
        <f t="shared" si="24"/>
        <v>0</v>
      </c>
      <c r="W62" s="110">
        <f t="shared" si="25"/>
        <v>0</v>
      </c>
      <c r="X62" s="110">
        <f t="shared" si="26"/>
        <v>0</v>
      </c>
      <c r="Y62" s="110">
        <v>4.5</v>
      </c>
      <c r="Z62" s="110">
        <f t="shared" si="27"/>
        <v>1168.92</v>
      </c>
      <c r="AA62" s="119">
        <v>0.5</v>
      </c>
      <c r="AB62" s="110">
        <f t="shared" si="28"/>
        <v>129.88</v>
      </c>
      <c r="AC62" s="152" t="s">
        <v>340</v>
      </c>
      <c r="AD62" s="36"/>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row>
    <row r="63" spans="1:54" s="38" customFormat="1" ht="67.5" customHeight="1" x14ac:dyDescent="0.2">
      <c r="A63" s="123">
        <v>34</v>
      </c>
      <c r="B63" s="124" t="s">
        <v>141</v>
      </c>
      <c r="C63" s="127" t="s">
        <v>142</v>
      </c>
      <c r="D63" s="39" t="s">
        <v>13</v>
      </c>
      <c r="E63" s="128" t="s">
        <v>10</v>
      </c>
      <c r="F63" s="128">
        <v>69.08</v>
      </c>
      <c r="G63" s="128">
        <v>34</v>
      </c>
      <c r="H63" s="40">
        <f t="shared" si="29"/>
        <v>2348.7199999999998</v>
      </c>
      <c r="I63" s="133">
        <v>0</v>
      </c>
      <c r="J63" s="40">
        <f t="shared" si="30"/>
        <v>0</v>
      </c>
      <c r="K63" s="110" t="str">
        <f t="shared" si="31"/>
        <v>0</v>
      </c>
      <c r="L63" s="110" t="str">
        <f t="shared" si="14"/>
        <v>0</v>
      </c>
      <c r="M63" s="110" t="str">
        <f t="shared" si="15"/>
        <v>0</v>
      </c>
      <c r="N63" s="110" t="str">
        <f t="shared" si="16"/>
        <v>0</v>
      </c>
      <c r="O63" s="110" t="str">
        <f t="shared" si="17"/>
        <v>0</v>
      </c>
      <c r="P63" s="110" t="str">
        <f t="shared" si="18"/>
        <v>0</v>
      </c>
      <c r="Q63" s="110" t="str">
        <f t="shared" si="19"/>
        <v>0</v>
      </c>
      <c r="R63" s="110" t="str">
        <f t="shared" si="20"/>
        <v>0</v>
      </c>
      <c r="S63" s="110" t="str">
        <f t="shared" si="21"/>
        <v>0</v>
      </c>
      <c r="T63" s="110">
        <f t="shared" si="22"/>
        <v>0</v>
      </c>
      <c r="U63" s="110">
        <f t="shared" si="23"/>
        <v>0</v>
      </c>
      <c r="V63" s="110">
        <f t="shared" si="24"/>
        <v>0</v>
      </c>
      <c r="W63" s="110">
        <f t="shared" si="25"/>
        <v>0</v>
      </c>
      <c r="X63" s="110">
        <f t="shared" si="26"/>
        <v>0</v>
      </c>
      <c r="Y63" s="110">
        <v>8.5</v>
      </c>
      <c r="Z63" s="110">
        <f t="shared" si="27"/>
        <v>587.17999999999995</v>
      </c>
      <c r="AA63" s="119">
        <v>25.5</v>
      </c>
      <c r="AB63" s="110">
        <f t="shared" si="28"/>
        <v>1761.54</v>
      </c>
      <c r="AC63" s="152" t="s">
        <v>350</v>
      </c>
      <c r="AD63" s="36"/>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row>
    <row r="64" spans="1:54" s="38" customFormat="1" ht="67.5" customHeight="1" x14ac:dyDescent="0.2">
      <c r="A64" s="126">
        <v>35</v>
      </c>
      <c r="B64" s="124" t="s">
        <v>143</v>
      </c>
      <c r="C64" s="127" t="s">
        <v>144</v>
      </c>
      <c r="D64" s="39" t="s">
        <v>13</v>
      </c>
      <c r="E64" s="128" t="s">
        <v>10</v>
      </c>
      <c r="F64" s="128">
        <v>169.09</v>
      </c>
      <c r="G64" s="128">
        <v>5</v>
      </c>
      <c r="H64" s="40">
        <f t="shared" si="29"/>
        <v>845.45</v>
      </c>
      <c r="I64" s="133">
        <v>0</v>
      </c>
      <c r="J64" s="40">
        <f t="shared" si="30"/>
        <v>0</v>
      </c>
      <c r="K64" s="110" t="str">
        <f t="shared" si="31"/>
        <v>0</v>
      </c>
      <c r="L64" s="110" t="str">
        <f t="shared" si="14"/>
        <v>0</v>
      </c>
      <c r="M64" s="110" t="str">
        <f t="shared" si="15"/>
        <v>0</v>
      </c>
      <c r="N64" s="110" t="str">
        <f t="shared" si="16"/>
        <v>0</v>
      </c>
      <c r="O64" s="110" t="str">
        <f t="shared" si="17"/>
        <v>0</v>
      </c>
      <c r="P64" s="110" t="str">
        <f t="shared" si="18"/>
        <v>0</v>
      </c>
      <c r="Q64" s="110" t="str">
        <f t="shared" si="19"/>
        <v>0</v>
      </c>
      <c r="R64" s="110" t="str">
        <f t="shared" si="20"/>
        <v>0</v>
      </c>
      <c r="S64" s="110" t="str">
        <f t="shared" si="21"/>
        <v>0</v>
      </c>
      <c r="T64" s="110">
        <f t="shared" si="22"/>
        <v>0</v>
      </c>
      <c r="U64" s="110">
        <f t="shared" si="23"/>
        <v>0</v>
      </c>
      <c r="V64" s="110">
        <f t="shared" si="24"/>
        <v>0</v>
      </c>
      <c r="W64" s="110">
        <f t="shared" si="25"/>
        <v>0</v>
      </c>
      <c r="X64" s="110">
        <f t="shared" si="26"/>
        <v>0</v>
      </c>
      <c r="Y64" s="110">
        <v>1.25</v>
      </c>
      <c r="Z64" s="110">
        <f t="shared" si="27"/>
        <v>211.36250000000001</v>
      </c>
      <c r="AA64" s="119">
        <v>3.75</v>
      </c>
      <c r="AB64" s="110">
        <f t="shared" si="28"/>
        <v>634.08749999999998</v>
      </c>
      <c r="AC64" s="152" t="s">
        <v>350</v>
      </c>
      <c r="AD64" s="36"/>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row>
    <row r="65" spans="1:54" s="38" customFormat="1" ht="67.5" customHeight="1" x14ac:dyDescent="0.2">
      <c r="A65" s="123">
        <v>36</v>
      </c>
      <c r="B65" s="124" t="s">
        <v>145</v>
      </c>
      <c r="C65" s="127" t="s">
        <v>146</v>
      </c>
      <c r="D65" s="39" t="s">
        <v>13</v>
      </c>
      <c r="E65" s="128" t="s">
        <v>10</v>
      </c>
      <c r="F65" s="128">
        <v>27.08</v>
      </c>
      <c r="G65" s="128">
        <v>40</v>
      </c>
      <c r="H65" s="40">
        <f t="shared" si="29"/>
        <v>1083.1999999999998</v>
      </c>
      <c r="I65" s="133">
        <v>0</v>
      </c>
      <c r="J65" s="40">
        <f t="shared" si="30"/>
        <v>0</v>
      </c>
      <c r="K65" s="110" t="str">
        <f t="shared" si="31"/>
        <v>0</v>
      </c>
      <c r="L65" s="110" t="str">
        <f t="shared" si="14"/>
        <v>0</v>
      </c>
      <c r="M65" s="110" t="str">
        <f t="shared" si="15"/>
        <v>0</v>
      </c>
      <c r="N65" s="110" t="str">
        <f t="shared" si="16"/>
        <v>0</v>
      </c>
      <c r="O65" s="110" t="str">
        <f t="shared" si="17"/>
        <v>0</v>
      </c>
      <c r="P65" s="110" t="str">
        <f t="shared" si="18"/>
        <v>0</v>
      </c>
      <c r="Q65" s="110" t="str">
        <f t="shared" si="19"/>
        <v>0</v>
      </c>
      <c r="R65" s="110" t="str">
        <f t="shared" si="20"/>
        <v>0</v>
      </c>
      <c r="S65" s="110" t="str">
        <f t="shared" si="21"/>
        <v>0</v>
      </c>
      <c r="T65" s="110">
        <f t="shared" si="22"/>
        <v>0</v>
      </c>
      <c r="U65" s="110">
        <f t="shared" si="23"/>
        <v>0</v>
      </c>
      <c r="V65" s="110">
        <f t="shared" si="24"/>
        <v>0</v>
      </c>
      <c r="W65" s="110">
        <f t="shared" si="25"/>
        <v>0</v>
      </c>
      <c r="X65" s="110">
        <f t="shared" si="26"/>
        <v>0</v>
      </c>
      <c r="Y65" s="110">
        <v>10</v>
      </c>
      <c r="Z65" s="110">
        <f t="shared" si="27"/>
        <v>270.79999999999995</v>
      </c>
      <c r="AA65" s="119">
        <v>30</v>
      </c>
      <c r="AB65" s="110">
        <f t="shared" si="28"/>
        <v>812.4</v>
      </c>
      <c r="AC65" s="152" t="s">
        <v>350</v>
      </c>
      <c r="AD65" s="36"/>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row>
    <row r="66" spans="1:54" s="38" customFormat="1" ht="67.5" customHeight="1" x14ac:dyDescent="0.2">
      <c r="A66" s="126">
        <v>37</v>
      </c>
      <c r="B66" s="129" t="s">
        <v>147</v>
      </c>
      <c r="C66" s="131" t="s">
        <v>148</v>
      </c>
      <c r="D66" s="39" t="s">
        <v>13</v>
      </c>
      <c r="E66" s="128" t="s">
        <v>10</v>
      </c>
      <c r="F66" s="128">
        <v>84.29</v>
      </c>
      <c r="G66" s="128">
        <v>10</v>
      </c>
      <c r="H66" s="40">
        <f t="shared" si="29"/>
        <v>842.90000000000009</v>
      </c>
      <c r="I66" s="132">
        <v>6</v>
      </c>
      <c r="J66" s="40">
        <f t="shared" si="30"/>
        <v>505.74</v>
      </c>
      <c r="K66" s="110" t="str">
        <f t="shared" si="31"/>
        <v>0</v>
      </c>
      <c r="L66" s="110" t="str">
        <f t="shared" si="14"/>
        <v>0</v>
      </c>
      <c r="M66" s="110" t="str">
        <f t="shared" si="15"/>
        <v>0</v>
      </c>
      <c r="N66" s="110" t="str">
        <f t="shared" si="16"/>
        <v>0</v>
      </c>
      <c r="O66" s="110" t="str">
        <f t="shared" si="17"/>
        <v>0</v>
      </c>
      <c r="P66" s="110" t="str">
        <f t="shared" si="18"/>
        <v>0</v>
      </c>
      <c r="Q66" s="110" t="str">
        <f t="shared" si="19"/>
        <v>0</v>
      </c>
      <c r="R66" s="110" t="str">
        <f t="shared" si="20"/>
        <v>0</v>
      </c>
      <c r="S66" s="110" t="str">
        <f t="shared" si="21"/>
        <v>0</v>
      </c>
      <c r="T66" s="110">
        <f t="shared" si="22"/>
        <v>0</v>
      </c>
      <c r="U66" s="110">
        <f t="shared" si="23"/>
        <v>0</v>
      </c>
      <c r="V66" s="110">
        <f t="shared" si="24"/>
        <v>0</v>
      </c>
      <c r="W66" s="110">
        <f t="shared" si="25"/>
        <v>0</v>
      </c>
      <c r="X66" s="110">
        <f t="shared" si="26"/>
        <v>0</v>
      </c>
      <c r="Y66" s="110">
        <v>2.5</v>
      </c>
      <c r="Z66" s="110">
        <f t="shared" si="27"/>
        <v>210.72500000000002</v>
      </c>
      <c r="AA66" s="119">
        <v>1.5</v>
      </c>
      <c r="AB66" s="110">
        <f t="shared" si="28"/>
        <v>126.435</v>
      </c>
      <c r="AC66" s="152" t="s">
        <v>347</v>
      </c>
      <c r="AD66" s="36"/>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row>
    <row r="67" spans="1:54" s="38" customFormat="1" ht="67.5" customHeight="1" x14ac:dyDescent="0.2">
      <c r="A67" s="123">
        <v>38</v>
      </c>
      <c r="B67" s="124" t="s">
        <v>149</v>
      </c>
      <c r="C67" s="127" t="s">
        <v>150</v>
      </c>
      <c r="D67" s="39" t="s">
        <v>13</v>
      </c>
      <c r="E67" s="128" t="s">
        <v>10</v>
      </c>
      <c r="F67" s="128">
        <v>35.340000000000003</v>
      </c>
      <c r="G67" s="128">
        <v>6</v>
      </c>
      <c r="H67" s="40">
        <f t="shared" si="29"/>
        <v>212.04000000000002</v>
      </c>
      <c r="I67" s="133">
        <v>11</v>
      </c>
      <c r="J67" s="40">
        <f t="shared" si="30"/>
        <v>388.74</v>
      </c>
      <c r="K67" s="110" t="str">
        <f t="shared" si="31"/>
        <v>0</v>
      </c>
      <c r="L67" s="110" t="str">
        <f t="shared" si="14"/>
        <v>0</v>
      </c>
      <c r="M67" s="110" t="str">
        <f t="shared" si="15"/>
        <v>0</v>
      </c>
      <c r="N67" s="110" t="str">
        <f t="shared" si="16"/>
        <v>0</v>
      </c>
      <c r="O67" s="110" t="str">
        <f t="shared" si="17"/>
        <v>0</v>
      </c>
      <c r="P67" s="110" t="str">
        <f t="shared" si="18"/>
        <v>0</v>
      </c>
      <c r="Q67" s="110" t="str">
        <f t="shared" si="19"/>
        <v>0</v>
      </c>
      <c r="R67" s="110" t="str">
        <f t="shared" si="20"/>
        <v>0</v>
      </c>
      <c r="S67" s="110" t="str">
        <f t="shared" si="21"/>
        <v>0</v>
      </c>
      <c r="T67" s="110">
        <f t="shared" si="22"/>
        <v>0</v>
      </c>
      <c r="U67" s="110">
        <f t="shared" si="23"/>
        <v>5</v>
      </c>
      <c r="V67" s="110">
        <f t="shared" si="24"/>
        <v>176.70000000000002</v>
      </c>
      <c r="W67" s="110">
        <f t="shared" si="25"/>
        <v>0</v>
      </c>
      <c r="X67" s="110">
        <f t="shared" si="26"/>
        <v>0</v>
      </c>
      <c r="Y67" s="110">
        <v>0</v>
      </c>
      <c r="Z67" s="110">
        <f t="shared" si="27"/>
        <v>0</v>
      </c>
      <c r="AA67" s="119">
        <v>0</v>
      </c>
      <c r="AB67" s="110">
        <f t="shared" si="28"/>
        <v>0</v>
      </c>
      <c r="AC67" s="152" t="s">
        <v>73</v>
      </c>
      <c r="AD67" s="36"/>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row>
    <row r="68" spans="1:54" s="38" customFormat="1" ht="67.5" customHeight="1" x14ac:dyDescent="0.2">
      <c r="A68" s="126">
        <v>39</v>
      </c>
      <c r="B68" s="124" t="s">
        <v>151</v>
      </c>
      <c r="C68" s="127" t="s">
        <v>152</v>
      </c>
      <c r="D68" s="39" t="s">
        <v>13</v>
      </c>
      <c r="E68" s="128" t="s">
        <v>10</v>
      </c>
      <c r="F68" s="128">
        <v>27.21</v>
      </c>
      <c r="G68" s="128">
        <v>8</v>
      </c>
      <c r="H68" s="40">
        <f t="shared" si="29"/>
        <v>217.68</v>
      </c>
      <c r="I68" s="133">
        <v>9</v>
      </c>
      <c r="J68" s="40">
        <f t="shared" si="30"/>
        <v>244.89000000000001</v>
      </c>
      <c r="K68" s="110" t="str">
        <f t="shared" si="31"/>
        <v>0</v>
      </c>
      <c r="L68" s="110" t="str">
        <f t="shared" si="14"/>
        <v>0</v>
      </c>
      <c r="M68" s="110" t="str">
        <f t="shared" si="15"/>
        <v>0</v>
      </c>
      <c r="N68" s="110" t="str">
        <f t="shared" si="16"/>
        <v>0</v>
      </c>
      <c r="O68" s="110" t="str">
        <f t="shared" si="17"/>
        <v>0</v>
      </c>
      <c r="P68" s="110" t="str">
        <f t="shared" si="18"/>
        <v>0</v>
      </c>
      <c r="Q68" s="110" t="str">
        <f t="shared" si="19"/>
        <v>0</v>
      </c>
      <c r="R68" s="110" t="str">
        <f t="shared" si="20"/>
        <v>0</v>
      </c>
      <c r="S68" s="110" t="str">
        <f t="shared" si="21"/>
        <v>0</v>
      </c>
      <c r="T68" s="110">
        <f t="shared" si="22"/>
        <v>0</v>
      </c>
      <c r="U68" s="110">
        <f t="shared" si="23"/>
        <v>1</v>
      </c>
      <c r="V68" s="110">
        <f t="shared" si="24"/>
        <v>27.21</v>
      </c>
      <c r="W68" s="110">
        <f t="shared" si="25"/>
        <v>0</v>
      </c>
      <c r="X68" s="110">
        <f t="shared" si="26"/>
        <v>0</v>
      </c>
      <c r="Y68" s="110">
        <v>0</v>
      </c>
      <c r="Z68" s="110">
        <f t="shared" si="27"/>
        <v>0</v>
      </c>
      <c r="AA68" s="119">
        <v>0</v>
      </c>
      <c r="AB68" s="110">
        <f t="shared" si="28"/>
        <v>0</v>
      </c>
      <c r="AC68" s="152" t="s">
        <v>73</v>
      </c>
      <c r="AD68" s="36"/>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row>
    <row r="69" spans="1:54" s="38" customFormat="1" ht="67.5" customHeight="1" x14ac:dyDescent="0.2">
      <c r="A69" s="123">
        <v>40</v>
      </c>
      <c r="B69" s="124" t="s">
        <v>153</v>
      </c>
      <c r="C69" s="127" t="s">
        <v>154</v>
      </c>
      <c r="D69" s="39" t="s">
        <v>13</v>
      </c>
      <c r="E69" s="128" t="s">
        <v>10</v>
      </c>
      <c r="F69" s="128">
        <v>15.42</v>
      </c>
      <c r="G69" s="128">
        <v>6</v>
      </c>
      <c r="H69" s="40">
        <f t="shared" si="29"/>
        <v>92.52</v>
      </c>
      <c r="I69" s="133">
        <v>23</v>
      </c>
      <c r="J69" s="40">
        <f t="shared" si="30"/>
        <v>354.66</v>
      </c>
      <c r="K69" s="110" t="str">
        <f t="shared" si="31"/>
        <v>0</v>
      </c>
      <c r="L69" s="110" t="str">
        <f t="shared" si="14"/>
        <v>0</v>
      </c>
      <c r="M69" s="110" t="str">
        <f t="shared" si="15"/>
        <v>0</v>
      </c>
      <c r="N69" s="110" t="str">
        <f t="shared" si="16"/>
        <v>0</v>
      </c>
      <c r="O69" s="110" t="str">
        <f t="shared" si="17"/>
        <v>0</v>
      </c>
      <c r="P69" s="110" t="str">
        <f t="shared" si="18"/>
        <v>0</v>
      </c>
      <c r="Q69" s="110" t="str">
        <f t="shared" si="19"/>
        <v>0</v>
      </c>
      <c r="R69" s="110" t="str">
        <f t="shared" si="20"/>
        <v>0</v>
      </c>
      <c r="S69" s="110" t="str">
        <f t="shared" si="21"/>
        <v>0</v>
      </c>
      <c r="T69" s="110">
        <f t="shared" si="22"/>
        <v>0</v>
      </c>
      <c r="U69" s="110">
        <f t="shared" si="23"/>
        <v>6</v>
      </c>
      <c r="V69" s="110">
        <f t="shared" si="24"/>
        <v>92.52</v>
      </c>
      <c r="W69" s="110">
        <f t="shared" si="25"/>
        <v>11</v>
      </c>
      <c r="X69" s="110">
        <f t="shared" si="26"/>
        <v>169.62</v>
      </c>
      <c r="Y69" s="110">
        <v>0</v>
      </c>
      <c r="Z69" s="110">
        <f t="shared" si="27"/>
        <v>0</v>
      </c>
      <c r="AA69" s="119">
        <v>0</v>
      </c>
      <c r="AB69" s="110">
        <f t="shared" si="28"/>
        <v>0</v>
      </c>
      <c r="AC69" s="152" t="s">
        <v>73</v>
      </c>
      <c r="AD69" s="36"/>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row>
    <row r="70" spans="1:54" s="38" customFormat="1" ht="67.5" customHeight="1" x14ac:dyDescent="0.2">
      <c r="A70" s="126">
        <v>41</v>
      </c>
      <c r="B70" s="124" t="s">
        <v>155</v>
      </c>
      <c r="C70" s="127" t="s">
        <v>156</v>
      </c>
      <c r="D70" s="39" t="s">
        <v>13</v>
      </c>
      <c r="E70" s="128" t="s">
        <v>249</v>
      </c>
      <c r="F70" s="128">
        <v>387.59</v>
      </c>
      <c r="G70" s="128">
        <v>30.32</v>
      </c>
      <c r="H70" s="40">
        <f t="shared" si="29"/>
        <v>11751.728799999999</v>
      </c>
      <c r="I70" s="133">
        <v>67.489999999999995</v>
      </c>
      <c r="J70" s="40">
        <f t="shared" si="30"/>
        <v>26158.449099999998</v>
      </c>
      <c r="K70" s="110" t="str">
        <f t="shared" si="31"/>
        <v>0</v>
      </c>
      <c r="L70" s="110" t="str">
        <f t="shared" si="14"/>
        <v>0</v>
      </c>
      <c r="M70" s="110" t="str">
        <f t="shared" si="15"/>
        <v>0</v>
      </c>
      <c r="N70" s="110" t="str">
        <f t="shared" si="16"/>
        <v>0</v>
      </c>
      <c r="O70" s="110" t="str">
        <f t="shared" si="17"/>
        <v>0</v>
      </c>
      <c r="P70" s="110" t="str">
        <f t="shared" si="18"/>
        <v>0</v>
      </c>
      <c r="Q70" s="110" t="str">
        <f t="shared" si="19"/>
        <v>0</v>
      </c>
      <c r="R70" s="110" t="str">
        <f t="shared" si="20"/>
        <v>0</v>
      </c>
      <c r="S70" s="110" t="str">
        <f t="shared" si="21"/>
        <v>0</v>
      </c>
      <c r="T70" s="110">
        <f t="shared" si="22"/>
        <v>0</v>
      </c>
      <c r="U70" s="110">
        <f t="shared" si="23"/>
        <v>30.32</v>
      </c>
      <c r="V70" s="110">
        <f t="shared" si="24"/>
        <v>11751.728799999999</v>
      </c>
      <c r="W70" s="110">
        <f t="shared" si="25"/>
        <v>6.8499999999999943</v>
      </c>
      <c r="X70" s="110">
        <f t="shared" si="26"/>
        <v>2654.9914999999978</v>
      </c>
      <c r="Y70" s="110">
        <v>0</v>
      </c>
      <c r="Z70" s="110">
        <f t="shared" si="27"/>
        <v>0</v>
      </c>
      <c r="AA70" s="119">
        <v>0</v>
      </c>
      <c r="AB70" s="110">
        <f t="shared" si="28"/>
        <v>0</v>
      </c>
      <c r="AC70" s="152" t="s">
        <v>73</v>
      </c>
      <c r="AD70" s="36"/>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row>
    <row r="71" spans="1:54" s="38" customFormat="1" ht="67.5" customHeight="1" x14ac:dyDescent="0.2">
      <c r="A71" s="123">
        <v>42</v>
      </c>
      <c r="B71" s="124" t="s">
        <v>157</v>
      </c>
      <c r="C71" s="127" t="s">
        <v>158</v>
      </c>
      <c r="D71" s="39" t="s">
        <v>13</v>
      </c>
      <c r="E71" s="128" t="s">
        <v>1</v>
      </c>
      <c r="F71" s="128">
        <v>2138.27</v>
      </c>
      <c r="G71" s="128">
        <v>5.64</v>
      </c>
      <c r="H71" s="40">
        <f t="shared" si="29"/>
        <v>12059.842799999999</v>
      </c>
      <c r="I71" s="133">
        <v>16.57</v>
      </c>
      <c r="J71" s="40">
        <f t="shared" si="30"/>
        <v>35431.133900000001</v>
      </c>
      <c r="K71" s="110" t="str">
        <f t="shared" si="31"/>
        <v>0</v>
      </c>
      <c r="L71" s="110" t="str">
        <f t="shared" si="14"/>
        <v>0</v>
      </c>
      <c r="M71" s="110" t="str">
        <f t="shared" si="15"/>
        <v>0</v>
      </c>
      <c r="N71" s="110" t="str">
        <f t="shared" si="16"/>
        <v>0</v>
      </c>
      <c r="O71" s="110" t="str">
        <f t="shared" si="17"/>
        <v>0</v>
      </c>
      <c r="P71" s="110" t="str">
        <f t="shared" si="18"/>
        <v>0</v>
      </c>
      <c r="Q71" s="110" t="str">
        <f t="shared" si="19"/>
        <v>0</v>
      </c>
      <c r="R71" s="110" t="str">
        <f t="shared" si="20"/>
        <v>0</v>
      </c>
      <c r="S71" s="110" t="str">
        <f t="shared" si="21"/>
        <v>0</v>
      </c>
      <c r="T71" s="110">
        <f t="shared" si="22"/>
        <v>0</v>
      </c>
      <c r="U71" s="110">
        <f t="shared" si="23"/>
        <v>5.64</v>
      </c>
      <c r="V71" s="110">
        <f t="shared" si="24"/>
        <v>12059.842799999999</v>
      </c>
      <c r="W71" s="110">
        <f t="shared" si="25"/>
        <v>5.2900000000000009</v>
      </c>
      <c r="X71" s="110">
        <f t="shared" si="26"/>
        <v>11311.448300000002</v>
      </c>
      <c r="Y71" s="110">
        <v>0</v>
      </c>
      <c r="Z71" s="110">
        <f t="shared" si="27"/>
        <v>0</v>
      </c>
      <c r="AA71" s="119">
        <v>0</v>
      </c>
      <c r="AB71" s="110">
        <f t="shared" si="28"/>
        <v>0</v>
      </c>
      <c r="AC71" s="152" t="s">
        <v>73</v>
      </c>
      <c r="AD71" s="36"/>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row>
    <row r="72" spans="1:54" s="38" customFormat="1" ht="67.5" customHeight="1" x14ac:dyDescent="0.2">
      <c r="A72" s="126">
        <v>43</v>
      </c>
      <c r="B72" s="124" t="s">
        <v>159</v>
      </c>
      <c r="C72" s="127" t="s">
        <v>160</v>
      </c>
      <c r="D72" s="39" t="s">
        <v>13</v>
      </c>
      <c r="E72" s="128" t="s">
        <v>1</v>
      </c>
      <c r="F72" s="128">
        <v>2608.6799999999998</v>
      </c>
      <c r="G72" s="128">
        <v>2</v>
      </c>
      <c r="H72" s="40">
        <f t="shared" si="29"/>
        <v>5217.3599999999997</v>
      </c>
      <c r="I72" s="133">
        <v>0</v>
      </c>
      <c r="J72" s="40">
        <f t="shared" si="30"/>
        <v>0</v>
      </c>
      <c r="K72" s="110" t="str">
        <f t="shared" si="31"/>
        <v>0</v>
      </c>
      <c r="L72" s="110" t="str">
        <f t="shared" si="14"/>
        <v>0</v>
      </c>
      <c r="M72" s="110" t="str">
        <f t="shared" si="15"/>
        <v>0</v>
      </c>
      <c r="N72" s="110" t="str">
        <f t="shared" si="16"/>
        <v>0</v>
      </c>
      <c r="O72" s="110" t="str">
        <f t="shared" si="17"/>
        <v>0</v>
      </c>
      <c r="P72" s="110" t="str">
        <f t="shared" si="18"/>
        <v>0</v>
      </c>
      <c r="Q72" s="110" t="str">
        <f t="shared" si="19"/>
        <v>0</v>
      </c>
      <c r="R72" s="110" t="str">
        <f t="shared" si="20"/>
        <v>0</v>
      </c>
      <c r="S72" s="110" t="str">
        <f t="shared" si="21"/>
        <v>0</v>
      </c>
      <c r="T72" s="110">
        <f t="shared" si="22"/>
        <v>0</v>
      </c>
      <c r="U72" s="110">
        <f t="shared" si="23"/>
        <v>0</v>
      </c>
      <c r="V72" s="110">
        <f t="shared" si="24"/>
        <v>0</v>
      </c>
      <c r="W72" s="110">
        <f t="shared" si="25"/>
        <v>0</v>
      </c>
      <c r="X72" s="110">
        <f t="shared" si="26"/>
        <v>0</v>
      </c>
      <c r="Y72" s="110">
        <v>0.5</v>
      </c>
      <c r="Z72" s="110">
        <f t="shared" si="27"/>
        <v>1304.3399999999999</v>
      </c>
      <c r="AA72" s="119">
        <v>1.5</v>
      </c>
      <c r="AB72" s="110">
        <f t="shared" si="28"/>
        <v>3913.0199999999995</v>
      </c>
      <c r="AC72" s="152" t="s">
        <v>350</v>
      </c>
      <c r="AD72" s="36"/>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row>
    <row r="73" spans="1:54" s="38" customFormat="1" ht="67.5" customHeight="1" x14ac:dyDescent="0.2">
      <c r="A73" s="123">
        <v>44</v>
      </c>
      <c r="B73" s="124" t="s">
        <v>161</v>
      </c>
      <c r="C73" s="127" t="s">
        <v>162</v>
      </c>
      <c r="D73" s="39" t="s">
        <v>13</v>
      </c>
      <c r="E73" s="128" t="s">
        <v>1</v>
      </c>
      <c r="F73" s="128">
        <v>2404.4899999999998</v>
      </c>
      <c r="G73" s="128">
        <v>4</v>
      </c>
      <c r="H73" s="40">
        <f t="shared" si="29"/>
        <v>9617.9599999999991</v>
      </c>
      <c r="I73" s="133">
        <v>3.81</v>
      </c>
      <c r="J73" s="40">
        <f t="shared" si="30"/>
        <v>9161.1068999999989</v>
      </c>
      <c r="K73" s="110" t="str">
        <f t="shared" si="31"/>
        <v>0</v>
      </c>
      <c r="L73" s="110" t="str">
        <f t="shared" si="14"/>
        <v>0</v>
      </c>
      <c r="M73" s="110" t="str">
        <f t="shared" si="15"/>
        <v>0</v>
      </c>
      <c r="N73" s="110" t="str">
        <f t="shared" si="16"/>
        <v>0</v>
      </c>
      <c r="O73" s="110" t="str">
        <f t="shared" si="17"/>
        <v>0</v>
      </c>
      <c r="P73" s="110" t="str">
        <f t="shared" si="18"/>
        <v>0</v>
      </c>
      <c r="Q73" s="110" t="str">
        <f t="shared" si="19"/>
        <v>0</v>
      </c>
      <c r="R73" s="110" t="str">
        <f t="shared" si="20"/>
        <v>0</v>
      </c>
      <c r="S73" s="110" t="str">
        <f t="shared" si="21"/>
        <v>0</v>
      </c>
      <c r="T73" s="110">
        <f t="shared" si="22"/>
        <v>0</v>
      </c>
      <c r="U73" s="110">
        <f t="shared" si="23"/>
        <v>0</v>
      </c>
      <c r="V73" s="110">
        <f t="shared" si="24"/>
        <v>0</v>
      </c>
      <c r="W73" s="110">
        <f t="shared" si="25"/>
        <v>0</v>
      </c>
      <c r="X73" s="110">
        <f t="shared" si="26"/>
        <v>0</v>
      </c>
      <c r="Y73" s="110">
        <v>0.19</v>
      </c>
      <c r="Z73" s="110">
        <f t="shared" si="27"/>
        <v>456.85309999999998</v>
      </c>
      <c r="AA73" s="119">
        <v>0</v>
      </c>
      <c r="AB73" s="110">
        <f t="shared" si="28"/>
        <v>0</v>
      </c>
      <c r="AC73" s="152" t="s">
        <v>351</v>
      </c>
      <c r="AD73" s="36"/>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row>
    <row r="74" spans="1:54" s="38" customFormat="1" ht="67.5" customHeight="1" x14ac:dyDescent="0.2">
      <c r="A74" s="126">
        <v>45</v>
      </c>
      <c r="B74" s="124" t="s">
        <v>163</v>
      </c>
      <c r="C74" s="127" t="s">
        <v>164</v>
      </c>
      <c r="D74" s="39" t="s">
        <v>13</v>
      </c>
      <c r="E74" s="128" t="s">
        <v>1</v>
      </c>
      <c r="F74" s="128">
        <v>1360.11</v>
      </c>
      <c r="G74" s="128">
        <v>10</v>
      </c>
      <c r="H74" s="40">
        <f t="shared" si="29"/>
        <v>13601.099999999999</v>
      </c>
      <c r="I74" s="133">
        <v>16.14</v>
      </c>
      <c r="J74" s="40">
        <f t="shared" si="30"/>
        <v>21952.1754</v>
      </c>
      <c r="K74" s="110" t="str">
        <f t="shared" si="31"/>
        <v>0</v>
      </c>
      <c r="L74" s="110" t="str">
        <f t="shared" si="14"/>
        <v>0</v>
      </c>
      <c r="M74" s="110" t="str">
        <f t="shared" si="15"/>
        <v>0</v>
      </c>
      <c r="N74" s="110" t="str">
        <f t="shared" si="16"/>
        <v>0</v>
      </c>
      <c r="O74" s="110" t="str">
        <f t="shared" si="17"/>
        <v>0</v>
      </c>
      <c r="P74" s="110" t="str">
        <f t="shared" si="18"/>
        <v>0</v>
      </c>
      <c r="Q74" s="110" t="str">
        <f t="shared" si="19"/>
        <v>0</v>
      </c>
      <c r="R74" s="110" t="str">
        <f t="shared" si="20"/>
        <v>0</v>
      </c>
      <c r="S74" s="110" t="str">
        <f t="shared" si="21"/>
        <v>0</v>
      </c>
      <c r="T74" s="110">
        <f t="shared" si="22"/>
        <v>0</v>
      </c>
      <c r="U74" s="110">
        <f t="shared" si="23"/>
        <v>6.1400000000000006</v>
      </c>
      <c r="V74" s="110">
        <f t="shared" si="24"/>
        <v>8351.0753999999997</v>
      </c>
      <c r="W74" s="110">
        <f t="shared" si="25"/>
        <v>0</v>
      </c>
      <c r="X74" s="110">
        <f t="shared" si="26"/>
        <v>0</v>
      </c>
      <c r="Y74" s="110">
        <v>0</v>
      </c>
      <c r="Z74" s="110">
        <f t="shared" si="27"/>
        <v>0</v>
      </c>
      <c r="AA74" s="119">
        <v>0</v>
      </c>
      <c r="AB74" s="110">
        <f t="shared" si="28"/>
        <v>0</v>
      </c>
      <c r="AC74" s="152" t="s">
        <v>73</v>
      </c>
      <c r="AD74" s="36"/>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row>
    <row r="75" spans="1:54" s="38" customFormat="1" ht="67.5" customHeight="1" x14ac:dyDescent="0.2">
      <c r="A75" s="123">
        <v>46</v>
      </c>
      <c r="B75" s="124" t="s">
        <v>165</v>
      </c>
      <c r="C75" s="127" t="s">
        <v>166</v>
      </c>
      <c r="D75" s="39" t="s">
        <v>13</v>
      </c>
      <c r="E75" s="128" t="s">
        <v>1</v>
      </c>
      <c r="F75" s="128">
        <v>768.14</v>
      </c>
      <c r="G75" s="128">
        <v>26.5</v>
      </c>
      <c r="H75" s="40">
        <f t="shared" si="29"/>
        <v>20355.71</v>
      </c>
      <c r="I75" s="133">
        <v>19.64</v>
      </c>
      <c r="J75" s="40">
        <f t="shared" si="30"/>
        <v>15086.2696</v>
      </c>
      <c r="K75" s="110" t="str">
        <f t="shared" si="31"/>
        <v>0</v>
      </c>
      <c r="L75" s="110" t="str">
        <f t="shared" si="14"/>
        <v>0</v>
      </c>
      <c r="M75" s="110" t="str">
        <f t="shared" si="15"/>
        <v>0</v>
      </c>
      <c r="N75" s="110" t="str">
        <f t="shared" si="16"/>
        <v>0</v>
      </c>
      <c r="O75" s="110" t="str">
        <f t="shared" si="17"/>
        <v>0</v>
      </c>
      <c r="P75" s="110" t="str">
        <f t="shared" si="18"/>
        <v>0</v>
      </c>
      <c r="Q75" s="110" t="str">
        <f t="shared" si="19"/>
        <v>0</v>
      </c>
      <c r="R75" s="110" t="str">
        <f t="shared" si="20"/>
        <v>0</v>
      </c>
      <c r="S75" s="110" t="str">
        <f t="shared" si="21"/>
        <v>0</v>
      </c>
      <c r="T75" s="110">
        <f t="shared" si="22"/>
        <v>0</v>
      </c>
      <c r="U75" s="110">
        <f t="shared" si="23"/>
        <v>0</v>
      </c>
      <c r="V75" s="110">
        <f t="shared" si="24"/>
        <v>0</v>
      </c>
      <c r="W75" s="110">
        <f t="shared" si="25"/>
        <v>0</v>
      </c>
      <c r="X75" s="110">
        <f t="shared" si="26"/>
        <v>0</v>
      </c>
      <c r="Y75" s="110">
        <v>6.625</v>
      </c>
      <c r="Z75" s="110">
        <f t="shared" si="27"/>
        <v>5088.9274999999998</v>
      </c>
      <c r="AA75" s="119">
        <v>0.23499999999999999</v>
      </c>
      <c r="AB75" s="110">
        <f t="shared" si="28"/>
        <v>180.51289999999997</v>
      </c>
      <c r="AC75" s="152" t="s">
        <v>73</v>
      </c>
      <c r="AD75" s="36"/>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row>
    <row r="76" spans="1:54" s="38" customFormat="1" ht="67.5" customHeight="1" x14ac:dyDescent="0.2">
      <c r="A76" s="126">
        <v>47</v>
      </c>
      <c r="B76" s="124" t="s">
        <v>167</v>
      </c>
      <c r="C76" s="127" t="s">
        <v>168</v>
      </c>
      <c r="D76" s="39" t="s">
        <v>13</v>
      </c>
      <c r="E76" s="128" t="s">
        <v>10</v>
      </c>
      <c r="F76" s="128">
        <v>1837.16</v>
      </c>
      <c r="G76" s="128">
        <v>2</v>
      </c>
      <c r="H76" s="40">
        <f t="shared" si="29"/>
        <v>3674.32</v>
      </c>
      <c r="I76" s="133">
        <v>0</v>
      </c>
      <c r="J76" s="40">
        <f t="shared" si="30"/>
        <v>0</v>
      </c>
      <c r="K76" s="110" t="str">
        <f t="shared" si="31"/>
        <v>0</v>
      </c>
      <c r="L76" s="110" t="str">
        <f t="shared" si="14"/>
        <v>0</v>
      </c>
      <c r="M76" s="110" t="str">
        <f t="shared" si="15"/>
        <v>0</v>
      </c>
      <c r="N76" s="110" t="str">
        <f t="shared" si="16"/>
        <v>0</v>
      </c>
      <c r="O76" s="110" t="str">
        <f t="shared" si="17"/>
        <v>0</v>
      </c>
      <c r="P76" s="110" t="str">
        <f t="shared" si="18"/>
        <v>0</v>
      </c>
      <c r="Q76" s="110" t="str">
        <f t="shared" si="19"/>
        <v>0</v>
      </c>
      <c r="R76" s="110" t="str">
        <f t="shared" si="20"/>
        <v>0</v>
      </c>
      <c r="S76" s="110" t="str">
        <f t="shared" si="21"/>
        <v>0</v>
      </c>
      <c r="T76" s="110">
        <f t="shared" si="22"/>
        <v>0</v>
      </c>
      <c r="U76" s="110">
        <f t="shared" si="23"/>
        <v>0</v>
      </c>
      <c r="V76" s="110">
        <f t="shared" si="24"/>
        <v>0</v>
      </c>
      <c r="W76" s="110">
        <f t="shared" si="25"/>
        <v>0</v>
      </c>
      <c r="X76" s="110">
        <f t="shared" si="26"/>
        <v>0</v>
      </c>
      <c r="Y76" s="110">
        <v>0.5</v>
      </c>
      <c r="Z76" s="110">
        <f t="shared" si="27"/>
        <v>918.58</v>
      </c>
      <c r="AA76" s="119">
        <v>1.5</v>
      </c>
      <c r="AB76" s="110">
        <f t="shared" si="28"/>
        <v>2755.7400000000002</v>
      </c>
      <c r="AC76" s="152" t="s">
        <v>348</v>
      </c>
      <c r="AD76" s="36"/>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row>
    <row r="77" spans="1:54" s="38" customFormat="1" ht="67.5" customHeight="1" x14ac:dyDescent="0.2">
      <c r="A77" s="123">
        <v>48</v>
      </c>
      <c r="B77" s="124" t="s">
        <v>169</v>
      </c>
      <c r="C77" s="127" t="s">
        <v>170</v>
      </c>
      <c r="D77" s="39" t="s">
        <v>13</v>
      </c>
      <c r="E77" s="128" t="s">
        <v>1</v>
      </c>
      <c r="F77" s="128">
        <v>1728.47</v>
      </c>
      <c r="G77" s="128">
        <v>50</v>
      </c>
      <c r="H77" s="40">
        <f t="shared" si="29"/>
        <v>86423.5</v>
      </c>
      <c r="I77" s="133">
        <v>0</v>
      </c>
      <c r="J77" s="40">
        <f t="shared" si="30"/>
        <v>0</v>
      </c>
      <c r="K77" s="110" t="str">
        <f t="shared" si="31"/>
        <v>0</v>
      </c>
      <c r="L77" s="110" t="str">
        <f t="shared" si="14"/>
        <v>0</v>
      </c>
      <c r="M77" s="110" t="str">
        <f t="shared" si="15"/>
        <v>0</v>
      </c>
      <c r="N77" s="110" t="str">
        <f t="shared" si="16"/>
        <v>0</v>
      </c>
      <c r="O77" s="110" t="str">
        <f t="shared" si="17"/>
        <v>0</v>
      </c>
      <c r="P77" s="110" t="str">
        <f t="shared" si="18"/>
        <v>0</v>
      </c>
      <c r="Q77" s="110" t="str">
        <f t="shared" si="19"/>
        <v>0</v>
      </c>
      <c r="R77" s="110" t="str">
        <f t="shared" si="20"/>
        <v>0</v>
      </c>
      <c r="S77" s="110" t="str">
        <f t="shared" si="21"/>
        <v>0</v>
      </c>
      <c r="T77" s="110">
        <f t="shared" si="22"/>
        <v>0</v>
      </c>
      <c r="U77" s="110">
        <f t="shared" si="23"/>
        <v>0</v>
      </c>
      <c r="V77" s="110">
        <f t="shared" si="24"/>
        <v>0</v>
      </c>
      <c r="W77" s="110">
        <f t="shared" si="25"/>
        <v>0</v>
      </c>
      <c r="X77" s="110">
        <f t="shared" si="26"/>
        <v>0</v>
      </c>
      <c r="Y77" s="110">
        <v>12.5</v>
      </c>
      <c r="Z77" s="110">
        <f t="shared" si="27"/>
        <v>21605.875</v>
      </c>
      <c r="AA77" s="119">
        <v>37.5</v>
      </c>
      <c r="AB77" s="110">
        <f t="shared" si="28"/>
        <v>64817.625</v>
      </c>
      <c r="AC77" s="152" t="s">
        <v>347</v>
      </c>
      <c r="AD77" s="36"/>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row>
    <row r="78" spans="1:54" s="38" customFormat="1" ht="67.5" customHeight="1" x14ac:dyDescent="0.2">
      <c r="A78" s="126">
        <v>49</v>
      </c>
      <c r="B78" s="129" t="s">
        <v>171</v>
      </c>
      <c r="C78" s="131" t="s">
        <v>172</v>
      </c>
      <c r="D78" s="39" t="s">
        <v>13</v>
      </c>
      <c r="E78" s="128" t="s">
        <v>1</v>
      </c>
      <c r="F78" s="128">
        <v>630.52</v>
      </c>
      <c r="G78" s="128">
        <v>26.5</v>
      </c>
      <c r="H78" s="40">
        <f t="shared" si="29"/>
        <v>16708.78</v>
      </c>
      <c r="I78" s="132">
        <v>39.840000000000003</v>
      </c>
      <c r="J78" s="40">
        <f t="shared" si="30"/>
        <v>25119.916800000003</v>
      </c>
      <c r="K78" s="110" t="str">
        <f t="shared" si="31"/>
        <v>0</v>
      </c>
      <c r="L78" s="110" t="str">
        <f t="shared" si="14"/>
        <v>0</v>
      </c>
      <c r="M78" s="110" t="str">
        <f t="shared" si="15"/>
        <v>0</v>
      </c>
      <c r="N78" s="110" t="str">
        <f t="shared" si="16"/>
        <v>0</v>
      </c>
      <c r="O78" s="110" t="str">
        <f t="shared" si="17"/>
        <v>0</v>
      </c>
      <c r="P78" s="110" t="str">
        <f t="shared" si="18"/>
        <v>0</v>
      </c>
      <c r="Q78" s="110" t="str">
        <f t="shared" si="19"/>
        <v>0</v>
      </c>
      <c r="R78" s="110" t="str">
        <f t="shared" si="20"/>
        <v>0</v>
      </c>
      <c r="S78" s="110" t="str">
        <f t="shared" si="21"/>
        <v>0</v>
      </c>
      <c r="T78" s="110">
        <f t="shared" si="22"/>
        <v>0</v>
      </c>
      <c r="U78" s="110">
        <f t="shared" si="23"/>
        <v>13.340000000000003</v>
      </c>
      <c r="V78" s="110">
        <f t="shared" si="24"/>
        <v>8411.136800000002</v>
      </c>
      <c r="W78" s="110">
        <f t="shared" si="25"/>
        <v>0</v>
      </c>
      <c r="X78" s="110">
        <f t="shared" si="26"/>
        <v>0</v>
      </c>
      <c r="Y78" s="110">
        <v>0</v>
      </c>
      <c r="Z78" s="110">
        <f t="shared" si="27"/>
        <v>0</v>
      </c>
      <c r="AA78" s="119">
        <v>0</v>
      </c>
      <c r="AB78" s="110">
        <f t="shared" si="28"/>
        <v>0</v>
      </c>
      <c r="AC78" s="152" t="s">
        <v>73</v>
      </c>
      <c r="AD78" s="36"/>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row>
    <row r="79" spans="1:54" s="38" customFormat="1" ht="67.5" customHeight="1" x14ac:dyDescent="0.2">
      <c r="A79" s="123">
        <v>50</v>
      </c>
      <c r="B79" s="124" t="s">
        <v>173</v>
      </c>
      <c r="C79" s="127" t="s">
        <v>174</v>
      </c>
      <c r="D79" s="39" t="s">
        <v>19</v>
      </c>
      <c r="E79" s="128" t="s">
        <v>1</v>
      </c>
      <c r="F79" s="128">
        <v>98.53</v>
      </c>
      <c r="G79" s="128">
        <v>2280</v>
      </c>
      <c r="H79" s="40">
        <f t="shared" si="29"/>
        <v>224648.4</v>
      </c>
      <c r="I79" s="133">
        <v>4831.8999999999996</v>
      </c>
      <c r="J79" s="40">
        <f t="shared" si="30"/>
        <v>476087.10699999996</v>
      </c>
      <c r="K79" s="110">
        <f t="shared" si="31"/>
        <v>570</v>
      </c>
      <c r="L79" s="110">
        <f t="shared" si="14"/>
        <v>56162.1</v>
      </c>
      <c r="M79" s="110">
        <f t="shared" si="15"/>
        <v>342</v>
      </c>
      <c r="N79" s="110">
        <f t="shared" si="16"/>
        <v>33697.26</v>
      </c>
      <c r="O79" s="110">
        <f t="shared" si="17"/>
        <v>228</v>
      </c>
      <c r="P79" s="110">
        <f t="shared" si="18"/>
        <v>22464.84</v>
      </c>
      <c r="Q79" s="110">
        <f t="shared" si="19"/>
        <v>1411.8999999999996</v>
      </c>
      <c r="R79" s="110">
        <f t="shared" si="20"/>
        <v>139114.50699999995</v>
      </c>
      <c r="S79" s="110" t="str">
        <f t="shared" si="21"/>
        <v>0</v>
      </c>
      <c r="T79" s="110">
        <f t="shared" si="22"/>
        <v>0</v>
      </c>
      <c r="U79" s="110" t="str">
        <f t="shared" si="23"/>
        <v>0</v>
      </c>
      <c r="V79" s="110">
        <f t="shared" si="24"/>
        <v>0</v>
      </c>
      <c r="W79" s="110" t="str">
        <f t="shared" si="25"/>
        <v>0</v>
      </c>
      <c r="X79" s="110">
        <f t="shared" si="26"/>
        <v>0</v>
      </c>
      <c r="Y79" s="110">
        <v>0</v>
      </c>
      <c r="Z79" s="110">
        <f t="shared" si="27"/>
        <v>0</v>
      </c>
      <c r="AA79" s="119">
        <v>0</v>
      </c>
      <c r="AB79" s="110">
        <f t="shared" si="28"/>
        <v>0</v>
      </c>
      <c r="AC79" s="152" t="s">
        <v>341</v>
      </c>
      <c r="AD79" s="36"/>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row>
    <row r="80" spans="1:54" s="38" customFormat="1" ht="67.5" customHeight="1" x14ac:dyDescent="0.2">
      <c r="A80" s="126">
        <v>51</v>
      </c>
      <c r="B80" s="124" t="s">
        <v>175</v>
      </c>
      <c r="C80" s="127" t="s">
        <v>176</v>
      </c>
      <c r="D80" s="39" t="s">
        <v>13</v>
      </c>
      <c r="E80" s="128" t="s">
        <v>1</v>
      </c>
      <c r="F80" s="128">
        <v>136.9</v>
      </c>
      <c r="G80" s="128">
        <v>140.51</v>
      </c>
      <c r="H80" s="40">
        <f t="shared" si="29"/>
        <v>19235.819</v>
      </c>
      <c r="I80" s="133">
        <v>472</v>
      </c>
      <c r="J80" s="40">
        <f t="shared" si="30"/>
        <v>64616.800000000003</v>
      </c>
      <c r="K80" s="110" t="str">
        <f t="shared" si="31"/>
        <v>0</v>
      </c>
      <c r="L80" s="110" t="str">
        <f t="shared" si="14"/>
        <v>0</v>
      </c>
      <c r="M80" s="110" t="str">
        <f t="shared" si="15"/>
        <v>0</v>
      </c>
      <c r="N80" s="110" t="str">
        <f t="shared" si="16"/>
        <v>0</v>
      </c>
      <c r="O80" s="110" t="str">
        <f t="shared" si="17"/>
        <v>0</v>
      </c>
      <c r="P80" s="110" t="str">
        <f t="shared" si="18"/>
        <v>0</v>
      </c>
      <c r="Q80" s="110" t="str">
        <f t="shared" si="19"/>
        <v>0</v>
      </c>
      <c r="R80" s="110" t="str">
        <f t="shared" si="20"/>
        <v>0</v>
      </c>
      <c r="S80" s="110" t="str">
        <f t="shared" si="21"/>
        <v>0</v>
      </c>
      <c r="T80" s="110">
        <f t="shared" si="22"/>
        <v>0</v>
      </c>
      <c r="U80" s="110">
        <f t="shared" si="23"/>
        <v>140.51</v>
      </c>
      <c r="V80" s="110">
        <f t="shared" si="24"/>
        <v>19235.819</v>
      </c>
      <c r="W80" s="110">
        <f t="shared" si="25"/>
        <v>190.98000000000002</v>
      </c>
      <c r="X80" s="110">
        <f t="shared" si="26"/>
        <v>26145.162000000004</v>
      </c>
      <c r="Y80" s="110">
        <v>0</v>
      </c>
      <c r="Z80" s="110">
        <f t="shared" si="27"/>
        <v>0</v>
      </c>
      <c r="AA80" s="119">
        <v>0</v>
      </c>
      <c r="AB80" s="110">
        <f t="shared" si="28"/>
        <v>0</v>
      </c>
      <c r="AC80" s="152" t="s">
        <v>73</v>
      </c>
      <c r="AD80" s="36"/>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row>
    <row r="81" spans="1:54" s="38" customFormat="1" ht="67.5" customHeight="1" x14ac:dyDescent="0.2">
      <c r="A81" s="123">
        <v>52</v>
      </c>
      <c r="B81" s="124" t="s">
        <v>177</v>
      </c>
      <c r="C81" s="127" t="s">
        <v>178</v>
      </c>
      <c r="D81" s="39" t="s">
        <v>13</v>
      </c>
      <c r="E81" s="128" t="s">
        <v>1</v>
      </c>
      <c r="F81" s="128">
        <v>574.75</v>
      </c>
      <c r="G81" s="128">
        <v>94</v>
      </c>
      <c r="H81" s="40">
        <f t="shared" si="29"/>
        <v>54026.5</v>
      </c>
      <c r="I81" s="133">
        <v>10.62</v>
      </c>
      <c r="J81" s="40">
        <f t="shared" si="30"/>
        <v>6103.8449999999993</v>
      </c>
      <c r="K81" s="110" t="str">
        <f t="shared" si="31"/>
        <v>0</v>
      </c>
      <c r="L81" s="110" t="str">
        <f t="shared" si="14"/>
        <v>0</v>
      </c>
      <c r="M81" s="110" t="str">
        <f t="shared" si="15"/>
        <v>0</v>
      </c>
      <c r="N81" s="110" t="str">
        <f t="shared" si="16"/>
        <v>0</v>
      </c>
      <c r="O81" s="110" t="str">
        <f t="shared" si="17"/>
        <v>0</v>
      </c>
      <c r="P81" s="110" t="str">
        <f t="shared" si="18"/>
        <v>0</v>
      </c>
      <c r="Q81" s="110" t="str">
        <f t="shared" si="19"/>
        <v>0</v>
      </c>
      <c r="R81" s="110" t="str">
        <f t="shared" si="20"/>
        <v>0</v>
      </c>
      <c r="S81" s="110" t="str">
        <f t="shared" si="21"/>
        <v>0</v>
      </c>
      <c r="T81" s="110">
        <f t="shared" si="22"/>
        <v>0</v>
      </c>
      <c r="U81" s="110">
        <f t="shared" si="23"/>
        <v>0</v>
      </c>
      <c r="V81" s="110">
        <f t="shared" si="24"/>
        <v>0</v>
      </c>
      <c r="W81" s="110">
        <f t="shared" si="25"/>
        <v>0</v>
      </c>
      <c r="X81" s="110">
        <f t="shared" si="26"/>
        <v>0</v>
      </c>
      <c r="Y81" s="110">
        <v>23.5</v>
      </c>
      <c r="Z81" s="110">
        <f t="shared" si="27"/>
        <v>13506.625</v>
      </c>
      <c r="AA81" s="119">
        <v>59.88</v>
      </c>
      <c r="AB81" s="110">
        <f t="shared" si="28"/>
        <v>34416.03</v>
      </c>
      <c r="AC81" s="152" t="s">
        <v>348</v>
      </c>
      <c r="AD81" s="36"/>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row>
    <row r="82" spans="1:54" s="38" customFormat="1" ht="67.5" customHeight="1" x14ac:dyDescent="0.2">
      <c r="A82" s="126">
        <v>53</v>
      </c>
      <c r="B82" s="124" t="s">
        <v>179</v>
      </c>
      <c r="C82" s="127" t="s">
        <v>180</v>
      </c>
      <c r="D82" s="39" t="s">
        <v>13</v>
      </c>
      <c r="E82" s="128" t="s">
        <v>1</v>
      </c>
      <c r="F82" s="128">
        <v>528.39</v>
      </c>
      <c r="G82" s="128">
        <v>15.12</v>
      </c>
      <c r="H82" s="40">
        <f t="shared" si="29"/>
        <v>7989.2567999999992</v>
      </c>
      <c r="I82" s="133">
        <v>52.58</v>
      </c>
      <c r="J82" s="40">
        <f t="shared" si="30"/>
        <v>27782.746199999998</v>
      </c>
      <c r="K82" s="110" t="str">
        <f t="shared" si="31"/>
        <v>0</v>
      </c>
      <c r="L82" s="110" t="str">
        <f t="shared" si="14"/>
        <v>0</v>
      </c>
      <c r="M82" s="110" t="str">
        <f t="shared" si="15"/>
        <v>0</v>
      </c>
      <c r="N82" s="110" t="str">
        <f t="shared" si="16"/>
        <v>0</v>
      </c>
      <c r="O82" s="110" t="str">
        <f t="shared" si="17"/>
        <v>0</v>
      </c>
      <c r="P82" s="110" t="str">
        <f t="shared" si="18"/>
        <v>0</v>
      </c>
      <c r="Q82" s="110" t="str">
        <f t="shared" si="19"/>
        <v>0</v>
      </c>
      <c r="R82" s="110" t="str">
        <f t="shared" si="20"/>
        <v>0</v>
      </c>
      <c r="S82" s="110" t="str">
        <f t="shared" si="21"/>
        <v>0</v>
      </c>
      <c r="T82" s="110">
        <f t="shared" si="22"/>
        <v>0</v>
      </c>
      <c r="U82" s="110">
        <f t="shared" si="23"/>
        <v>15.12</v>
      </c>
      <c r="V82" s="110">
        <f t="shared" si="24"/>
        <v>7989.2567999999992</v>
      </c>
      <c r="W82" s="110">
        <f t="shared" si="25"/>
        <v>22.34</v>
      </c>
      <c r="X82" s="110">
        <f t="shared" si="26"/>
        <v>11804.232599999999</v>
      </c>
      <c r="Y82" s="110">
        <v>0</v>
      </c>
      <c r="Z82" s="110">
        <f t="shared" si="27"/>
        <v>0</v>
      </c>
      <c r="AA82" s="119">
        <v>0</v>
      </c>
      <c r="AB82" s="110">
        <f t="shared" si="28"/>
        <v>0</v>
      </c>
      <c r="AC82" s="152" t="s">
        <v>352</v>
      </c>
      <c r="AD82" s="36"/>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row>
    <row r="83" spans="1:54" s="38" customFormat="1" ht="67.5" customHeight="1" x14ac:dyDescent="0.2">
      <c r="A83" s="123">
        <v>54</v>
      </c>
      <c r="B83" s="124" t="s">
        <v>181</v>
      </c>
      <c r="C83" s="127" t="s">
        <v>182</v>
      </c>
      <c r="D83" s="39" t="s">
        <v>13</v>
      </c>
      <c r="E83" s="128" t="s">
        <v>1</v>
      </c>
      <c r="F83" s="128">
        <v>671.29</v>
      </c>
      <c r="G83" s="128">
        <v>81.31</v>
      </c>
      <c r="H83" s="40">
        <f t="shared" si="29"/>
        <v>54582.589899999999</v>
      </c>
      <c r="I83" s="133">
        <v>58.89</v>
      </c>
      <c r="J83" s="40">
        <f t="shared" si="30"/>
        <v>39532.268100000001</v>
      </c>
      <c r="K83" s="110" t="str">
        <f t="shared" si="31"/>
        <v>0</v>
      </c>
      <c r="L83" s="110" t="str">
        <f t="shared" si="14"/>
        <v>0</v>
      </c>
      <c r="M83" s="110" t="str">
        <f t="shared" si="15"/>
        <v>0</v>
      </c>
      <c r="N83" s="110" t="str">
        <f t="shared" si="16"/>
        <v>0</v>
      </c>
      <c r="O83" s="110" t="str">
        <f t="shared" si="17"/>
        <v>0</v>
      </c>
      <c r="P83" s="110" t="str">
        <f t="shared" si="18"/>
        <v>0</v>
      </c>
      <c r="Q83" s="110" t="str">
        <f t="shared" si="19"/>
        <v>0</v>
      </c>
      <c r="R83" s="110" t="str">
        <f t="shared" si="20"/>
        <v>0</v>
      </c>
      <c r="S83" s="110" t="str">
        <f t="shared" si="21"/>
        <v>0</v>
      </c>
      <c r="T83" s="110">
        <f t="shared" si="22"/>
        <v>0</v>
      </c>
      <c r="U83" s="110">
        <v>20.329999999999998</v>
      </c>
      <c r="V83" s="110">
        <f t="shared" si="24"/>
        <v>13647.325699999998</v>
      </c>
      <c r="W83" s="110">
        <v>2.09</v>
      </c>
      <c r="X83" s="110">
        <f t="shared" si="26"/>
        <v>1402.9960999999998</v>
      </c>
      <c r="Y83" s="110">
        <v>0</v>
      </c>
      <c r="Z83" s="110">
        <f t="shared" si="27"/>
        <v>0</v>
      </c>
      <c r="AA83" s="119">
        <v>0</v>
      </c>
      <c r="AB83" s="110">
        <f t="shared" si="28"/>
        <v>0</v>
      </c>
      <c r="AC83" s="152" t="s">
        <v>340</v>
      </c>
      <c r="AD83" s="36"/>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row>
    <row r="84" spans="1:54" s="38" customFormat="1" ht="67.5" customHeight="1" x14ac:dyDescent="0.2">
      <c r="A84" s="126">
        <v>55</v>
      </c>
      <c r="B84" s="124" t="s">
        <v>183</v>
      </c>
      <c r="C84" s="127" t="s">
        <v>184</v>
      </c>
      <c r="D84" s="39" t="s">
        <v>19</v>
      </c>
      <c r="E84" s="128" t="s">
        <v>1</v>
      </c>
      <c r="F84" s="128">
        <v>477.57</v>
      </c>
      <c r="G84" s="128">
        <v>315</v>
      </c>
      <c r="H84" s="40">
        <f t="shared" si="29"/>
        <v>150434.54999999999</v>
      </c>
      <c r="I84" s="133">
        <v>42.92</v>
      </c>
      <c r="J84" s="40">
        <f t="shared" si="30"/>
        <v>20497.304400000001</v>
      </c>
      <c r="K84" s="110">
        <f t="shared" si="31"/>
        <v>0</v>
      </c>
      <c r="L84" s="110">
        <f t="shared" si="14"/>
        <v>0</v>
      </c>
      <c r="M84" s="110" t="str">
        <f t="shared" si="15"/>
        <v>0</v>
      </c>
      <c r="N84" s="110" t="str">
        <f t="shared" si="16"/>
        <v>0</v>
      </c>
      <c r="O84" s="110" t="str">
        <f t="shared" si="17"/>
        <v>0</v>
      </c>
      <c r="P84" s="110" t="str">
        <f t="shared" si="18"/>
        <v>0</v>
      </c>
      <c r="Q84" s="110" t="str">
        <f t="shared" si="19"/>
        <v>0</v>
      </c>
      <c r="R84" s="110" t="str">
        <f t="shared" si="20"/>
        <v>0</v>
      </c>
      <c r="S84" s="110" t="str">
        <f t="shared" si="21"/>
        <v>0</v>
      </c>
      <c r="T84" s="110">
        <f t="shared" si="22"/>
        <v>0</v>
      </c>
      <c r="U84" s="110" t="str">
        <f t="shared" si="23"/>
        <v>0</v>
      </c>
      <c r="V84" s="110">
        <f t="shared" si="24"/>
        <v>0</v>
      </c>
      <c r="W84" s="110" t="str">
        <f t="shared" si="25"/>
        <v>0</v>
      </c>
      <c r="X84" s="110">
        <f t="shared" si="26"/>
        <v>0</v>
      </c>
      <c r="Y84" s="110">
        <v>78.75</v>
      </c>
      <c r="Z84" s="110">
        <f t="shared" si="27"/>
        <v>37608.637499999997</v>
      </c>
      <c r="AA84" s="119">
        <v>193.33</v>
      </c>
      <c r="AB84" s="110">
        <f t="shared" si="28"/>
        <v>92328.608099999998</v>
      </c>
      <c r="AC84" s="152" t="s">
        <v>348</v>
      </c>
      <c r="AD84" s="36"/>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row>
    <row r="85" spans="1:54" s="38" customFormat="1" ht="67.5" customHeight="1" x14ac:dyDescent="0.2">
      <c r="A85" s="123">
        <v>56</v>
      </c>
      <c r="B85" s="124" t="s">
        <v>185</v>
      </c>
      <c r="C85" s="127" t="s">
        <v>186</v>
      </c>
      <c r="D85" s="39" t="s">
        <v>13</v>
      </c>
      <c r="E85" s="128" t="s">
        <v>1</v>
      </c>
      <c r="F85" s="128">
        <v>656.15</v>
      </c>
      <c r="G85" s="128">
        <v>21.34</v>
      </c>
      <c r="H85" s="40">
        <f t="shared" si="29"/>
        <v>14002.241</v>
      </c>
      <c r="I85" s="133">
        <v>17.46</v>
      </c>
      <c r="J85" s="40">
        <f t="shared" si="30"/>
        <v>11456.379000000001</v>
      </c>
      <c r="K85" s="110" t="str">
        <f t="shared" si="31"/>
        <v>0</v>
      </c>
      <c r="L85" s="110" t="str">
        <f t="shared" si="14"/>
        <v>0</v>
      </c>
      <c r="M85" s="110" t="str">
        <f t="shared" si="15"/>
        <v>0</v>
      </c>
      <c r="N85" s="110" t="str">
        <f t="shared" si="16"/>
        <v>0</v>
      </c>
      <c r="O85" s="110" t="str">
        <f t="shared" si="17"/>
        <v>0</v>
      </c>
      <c r="P85" s="110" t="str">
        <f t="shared" si="18"/>
        <v>0</v>
      </c>
      <c r="Q85" s="110" t="str">
        <f t="shared" si="19"/>
        <v>0</v>
      </c>
      <c r="R85" s="110" t="str">
        <f t="shared" si="20"/>
        <v>0</v>
      </c>
      <c r="S85" s="110" t="str">
        <f t="shared" si="21"/>
        <v>0</v>
      </c>
      <c r="T85" s="110">
        <f t="shared" si="22"/>
        <v>0</v>
      </c>
      <c r="U85" s="110">
        <f t="shared" si="23"/>
        <v>0</v>
      </c>
      <c r="V85" s="110">
        <f t="shared" si="24"/>
        <v>0</v>
      </c>
      <c r="W85" s="110">
        <f t="shared" si="25"/>
        <v>0</v>
      </c>
      <c r="X85" s="110">
        <f t="shared" si="26"/>
        <v>0</v>
      </c>
      <c r="Y85" s="110">
        <v>3.88</v>
      </c>
      <c r="Z85" s="110">
        <f t="shared" si="27"/>
        <v>2545.8619999999996</v>
      </c>
      <c r="AA85" s="119">
        <v>0</v>
      </c>
      <c r="AB85" s="110">
        <f t="shared" si="28"/>
        <v>0</v>
      </c>
      <c r="AC85" s="152" t="s">
        <v>348</v>
      </c>
      <c r="AD85" s="36"/>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row>
    <row r="86" spans="1:54" s="38" customFormat="1" ht="67.5" customHeight="1" x14ac:dyDescent="0.2">
      <c r="A86" s="126">
        <v>57</v>
      </c>
      <c r="B86" s="124" t="s">
        <v>187</v>
      </c>
      <c r="C86" s="127" t="s">
        <v>188</v>
      </c>
      <c r="D86" s="39" t="s">
        <v>13</v>
      </c>
      <c r="E86" s="128" t="s">
        <v>1</v>
      </c>
      <c r="F86" s="128">
        <v>953.79</v>
      </c>
      <c r="G86" s="128">
        <v>81</v>
      </c>
      <c r="H86" s="40">
        <f t="shared" si="29"/>
        <v>77256.989999999991</v>
      </c>
      <c r="I86" s="133">
        <v>57.92</v>
      </c>
      <c r="J86" s="40">
        <f t="shared" si="30"/>
        <v>55243.516799999998</v>
      </c>
      <c r="K86" s="110" t="str">
        <f t="shared" si="31"/>
        <v>0</v>
      </c>
      <c r="L86" s="110" t="str">
        <f t="shared" si="14"/>
        <v>0</v>
      </c>
      <c r="M86" s="110" t="str">
        <f t="shared" si="15"/>
        <v>0</v>
      </c>
      <c r="N86" s="110" t="str">
        <f t="shared" si="16"/>
        <v>0</v>
      </c>
      <c r="O86" s="110" t="str">
        <f t="shared" si="17"/>
        <v>0</v>
      </c>
      <c r="P86" s="110" t="str">
        <f t="shared" si="18"/>
        <v>0</v>
      </c>
      <c r="Q86" s="110" t="str">
        <f t="shared" si="19"/>
        <v>0</v>
      </c>
      <c r="R86" s="110" t="str">
        <f t="shared" si="20"/>
        <v>0</v>
      </c>
      <c r="S86" s="110" t="str">
        <f t="shared" si="21"/>
        <v>0</v>
      </c>
      <c r="T86" s="110">
        <f t="shared" si="22"/>
        <v>0</v>
      </c>
      <c r="U86" s="110">
        <f t="shared" si="23"/>
        <v>0</v>
      </c>
      <c r="V86" s="110">
        <f t="shared" si="24"/>
        <v>0</v>
      </c>
      <c r="W86" s="110">
        <f t="shared" si="25"/>
        <v>0</v>
      </c>
      <c r="X86" s="110">
        <f t="shared" si="26"/>
        <v>0</v>
      </c>
      <c r="Y86" s="110">
        <v>20.25</v>
      </c>
      <c r="Z86" s="110">
        <f t="shared" si="27"/>
        <v>19314.247499999998</v>
      </c>
      <c r="AA86" s="119">
        <v>2.83</v>
      </c>
      <c r="AB86" s="110">
        <f t="shared" si="28"/>
        <v>2699.2257</v>
      </c>
      <c r="AC86" s="152" t="s">
        <v>348</v>
      </c>
      <c r="AD86" s="36"/>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row>
    <row r="87" spans="1:54" s="38" customFormat="1" ht="67.5" customHeight="1" x14ac:dyDescent="0.2">
      <c r="A87" s="123">
        <v>58</v>
      </c>
      <c r="B87" s="124" t="s">
        <v>189</v>
      </c>
      <c r="C87" s="127" t="s">
        <v>190</v>
      </c>
      <c r="D87" s="39" t="s">
        <v>13</v>
      </c>
      <c r="E87" s="128" t="s">
        <v>1</v>
      </c>
      <c r="F87" s="128">
        <v>2499.87</v>
      </c>
      <c r="G87" s="128">
        <v>2.88</v>
      </c>
      <c r="H87" s="40">
        <f t="shared" si="29"/>
        <v>7199.6255999999994</v>
      </c>
      <c r="I87" s="133">
        <v>14.36</v>
      </c>
      <c r="J87" s="40">
        <f t="shared" si="30"/>
        <v>35898.133199999997</v>
      </c>
      <c r="K87" s="110" t="str">
        <f t="shared" si="31"/>
        <v>0</v>
      </c>
      <c r="L87" s="110" t="str">
        <f t="shared" si="14"/>
        <v>0</v>
      </c>
      <c r="M87" s="110" t="str">
        <f t="shared" si="15"/>
        <v>0</v>
      </c>
      <c r="N87" s="110" t="str">
        <f t="shared" si="16"/>
        <v>0</v>
      </c>
      <c r="O87" s="110" t="str">
        <f t="shared" si="17"/>
        <v>0</v>
      </c>
      <c r="P87" s="110" t="str">
        <f t="shared" si="18"/>
        <v>0</v>
      </c>
      <c r="Q87" s="110" t="str">
        <f t="shared" si="19"/>
        <v>0</v>
      </c>
      <c r="R87" s="110" t="str">
        <f t="shared" si="20"/>
        <v>0</v>
      </c>
      <c r="S87" s="110" t="str">
        <f t="shared" si="21"/>
        <v>0</v>
      </c>
      <c r="T87" s="110">
        <f t="shared" si="22"/>
        <v>0</v>
      </c>
      <c r="U87" s="110">
        <f t="shared" si="23"/>
        <v>2.88</v>
      </c>
      <c r="V87" s="110">
        <f t="shared" si="24"/>
        <v>7199.6255999999994</v>
      </c>
      <c r="W87" s="110">
        <f t="shared" si="25"/>
        <v>8.6</v>
      </c>
      <c r="X87" s="110">
        <f t="shared" si="26"/>
        <v>21498.881999999998</v>
      </c>
      <c r="Y87" s="110">
        <v>0</v>
      </c>
      <c r="Z87" s="110">
        <f t="shared" si="27"/>
        <v>0</v>
      </c>
      <c r="AA87" s="119">
        <v>0</v>
      </c>
      <c r="AB87" s="110">
        <f t="shared" si="28"/>
        <v>0</v>
      </c>
      <c r="AC87" s="152" t="s">
        <v>353</v>
      </c>
      <c r="AD87" s="36"/>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row>
    <row r="88" spans="1:54" s="38" customFormat="1" ht="67.5" customHeight="1" x14ac:dyDescent="0.2">
      <c r="A88" s="126">
        <v>59</v>
      </c>
      <c r="B88" s="124" t="s">
        <v>191</v>
      </c>
      <c r="C88" s="127" t="s">
        <v>192</v>
      </c>
      <c r="D88" s="39" t="s">
        <v>13</v>
      </c>
      <c r="E88" s="128" t="s">
        <v>1</v>
      </c>
      <c r="F88" s="128">
        <v>2141.89</v>
      </c>
      <c r="G88" s="128">
        <v>21</v>
      </c>
      <c r="H88" s="40">
        <f t="shared" si="29"/>
        <v>44979.689999999995</v>
      </c>
      <c r="I88" s="133">
        <v>188.14</v>
      </c>
      <c r="J88" s="40">
        <f t="shared" si="30"/>
        <v>402975.18459999992</v>
      </c>
      <c r="K88" s="110" t="str">
        <f t="shared" si="31"/>
        <v>0</v>
      </c>
      <c r="L88" s="110" t="str">
        <f t="shared" si="14"/>
        <v>0</v>
      </c>
      <c r="M88" s="110" t="str">
        <f t="shared" si="15"/>
        <v>0</v>
      </c>
      <c r="N88" s="110" t="str">
        <f t="shared" si="16"/>
        <v>0</v>
      </c>
      <c r="O88" s="110" t="str">
        <f t="shared" si="17"/>
        <v>0</v>
      </c>
      <c r="P88" s="110" t="str">
        <f t="shared" si="18"/>
        <v>0</v>
      </c>
      <c r="Q88" s="110" t="str">
        <f t="shared" si="19"/>
        <v>0</v>
      </c>
      <c r="R88" s="110" t="str">
        <f t="shared" si="20"/>
        <v>0</v>
      </c>
      <c r="S88" s="110" t="str">
        <f t="shared" si="21"/>
        <v>0</v>
      </c>
      <c r="T88" s="110">
        <f t="shared" si="22"/>
        <v>0</v>
      </c>
      <c r="U88" s="110">
        <f t="shared" si="23"/>
        <v>21</v>
      </c>
      <c r="V88" s="110">
        <f t="shared" si="24"/>
        <v>44979.689999999995</v>
      </c>
      <c r="W88" s="110">
        <f t="shared" si="25"/>
        <v>146.13999999999999</v>
      </c>
      <c r="X88" s="110">
        <f t="shared" si="26"/>
        <v>313015.80459999997</v>
      </c>
      <c r="Y88" s="110">
        <v>0</v>
      </c>
      <c r="Z88" s="110">
        <f t="shared" si="27"/>
        <v>0</v>
      </c>
      <c r="AA88" s="119">
        <v>0</v>
      </c>
      <c r="AB88" s="110">
        <f t="shared" si="28"/>
        <v>0</v>
      </c>
      <c r="AC88" s="152" t="s">
        <v>353</v>
      </c>
      <c r="AD88" s="36"/>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row>
    <row r="89" spans="1:54" s="38" customFormat="1" ht="67.5" customHeight="1" x14ac:dyDescent="0.2">
      <c r="A89" s="123">
        <v>60</v>
      </c>
      <c r="B89" s="124" t="s">
        <v>193</v>
      </c>
      <c r="C89" s="127" t="s">
        <v>194</v>
      </c>
      <c r="D89" s="39" t="s">
        <v>13</v>
      </c>
      <c r="E89" s="128" t="s">
        <v>1</v>
      </c>
      <c r="F89" s="128">
        <v>1188.83</v>
      </c>
      <c r="G89" s="128">
        <v>21.6</v>
      </c>
      <c r="H89" s="40">
        <f t="shared" si="29"/>
        <v>25678.727999999999</v>
      </c>
      <c r="I89" s="133">
        <v>20.100000000000001</v>
      </c>
      <c r="J89" s="40">
        <f t="shared" si="30"/>
        <v>23895.483</v>
      </c>
      <c r="K89" s="110" t="str">
        <f t="shared" si="31"/>
        <v>0</v>
      </c>
      <c r="L89" s="110" t="str">
        <f t="shared" si="14"/>
        <v>0</v>
      </c>
      <c r="M89" s="110" t="str">
        <f t="shared" si="15"/>
        <v>0</v>
      </c>
      <c r="N89" s="110" t="str">
        <f t="shared" si="16"/>
        <v>0</v>
      </c>
      <c r="O89" s="110" t="str">
        <f t="shared" si="17"/>
        <v>0</v>
      </c>
      <c r="P89" s="110" t="str">
        <f t="shared" si="18"/>
        <v>0</v>
      </c>
      <c r="Q89" s="110" t="str">
        <f t="shared" si="19"/>
        <v>0</v>
      </c>
      <c r="R89" s="110" t="str">
        <f t="shared" si="20"/>
        <v>0</v>
      </c>
      <c r="S89" s="110" t="str">
        <f t="shared" si="21"/>
        <v>0</v>
      </c>
      <c r="T89" s="110">
        <f t="shared" si="22"/>
        <v>0</v>
      </c>
      <c r="U89" s="110">
        <f t="shared" si="23"/>
        <v>0</v>
      </c>
      <c r="V89" s="110">
        <f t="shared" si="24"/>
        <v>0</v>
      </c>
      <c r="W89" s="110">
        <f t="shared" si="25"/>
        <v>0</v>
      </c>
      <c r="X89" s="110">
        <f t="shared" si="26"/>
        <v>0</v>
      </c>
      <c r="Y89" s="110">
        <v>1.5</v>
      </c>
      <c r="Z89" s="110">
        <f t="shared" si="27"/>
        <v>1783.2449999999999</v>
      </c>
      <c r="AA89" s="119">
        <v>0</v>
      </c>
      <c r="AB89" s="110">
        <f t="shared" si="28"/>
        <v>0</v>
      </c>
      <c r="AC89" s="152" t="s">
        <v>348</v>
      </c>
      <c r="AD89" s="36"/>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row>
    <row r="90" spans="1:54" s="38" customFormat="1" ht="67.5" customHeight="1" x14ac:dyDescent="0.2">
      <c r="A90" s="126">
        <v>61</v>
      </c>
      <c r="B90" s="129" t="s">
        <v>195</v>
      </c>
      <c r="C90" s="131" t="s">
        <v>196</v>
      </c>
      <c r="D90" s="39" t="s">
        <v>13</v>
      </c>
      <c r="E90" s="128" t="s">
        <v>249</v>
      </c>
      <c r="F90" s="128">
        <v>119.14</v>
      </c>
      <c r="G90" s="128">
        <v>31.9</v>
      </c>
      <c r="H90" s="40">
        <f t="shared" si="29"/>
        <v>3800.5659999999998</v>
      </c>
      <c r="I90" s="132">
        <v>114.35</v>
      </c>
      <c r="J90" s="40">
        <f t="shared" si="30"/>
        <v>13623.659</v>
      </c>
      <c r="K90" s="110" t="str">
        <f t="shared" si="31"/>
        <v>0</v>
      </c>
      <c r="L90" s="110" t="str">
        <f t="shared" si="14"/>
        <v>0</v>
      </c>
      <c r="M90" s="110" t="str">
        <f t="shared" si="15"/>
        <v>0</v>
      </c>
      <c r="N90" s="110" t="str">
        <f t="shared" si="16"/>
        <v>0</v>
      </c>
      <c r="O90" s="110" t="str">
        <f t="shared" si="17"/>
        <v>0</v>
      </c>
      <c r="P90" s="110" t="str">
        <f t="shared" si="18"/>
        <v>0</v>
      </c>
      <c r="Q90" s="110" t="str">
        <f t="shared" si="19"/>
        <v>0</v>
      </c>
      <c r="R90" s="110" t="str">
        <f t="shared" si="20"/>
        <v>0</v>
      </c>
      <c r="S90" s="110" t="str">
        <f t="shared" si="21"/>
        <v>0</v>
      </c>
      <c r="T90" s="110">
        <f t="shared" si="22"/>
        <v>0</v>
      </c>
      <c r="U90" s="110">
        <f t="shared" si="23"/>
        <v>31.9</v>
      </c>
      <c r="V90" s="110">
        <f t="shared" si="24"/>
        <v>3800.5659999999998</v>
      </c>
      <c r="W90" s="110">
        <f t="shared" si="25"/>
        <v>50.55</v>
      </c>
      <c r="X90" s="110">
        <f t="shared" si="26"/>
        <v>6022.527</v>
      </c>
      <c r="Y90" s="110">
        <v>0</v>
      </c>
      <c r="Z90" s="110">
        <f t="shared" si="27"/>
        <v>0</v>
      </c>
      <c r="AA90" s="119">
        <v>0</v>
      </c>
      <c r="AB90" s="110">
        <f t="shared" si="28"/>
        <v>0</v>
      </c>
      <c r="AC90" s="152" t="s">
        <v>353</v>
      </c>
      <c r="AD90" s="36"/>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row>
    <row r="91" spans="1:54" s="38" customFormat="1" ht="67.5" customHeight="1" x14ac:dyDescent="0.2">
      <c r="A91" s="123">
        <v>62</v>
      </c>
      <c r="B91" s="157">
        <v>106100</v>
      </c>
      <c r="C91" s="127" t="s">
        <v>197</v>
      </c>
      <c r="D91" s="39" t="s">
        <v>13</v>
      </c>
      <c r="E91" s="128" t="s">
        <v>1</v>
      </c>
      <c r="F91" s="128">
        <v>680.61</v>
      </c>
      <c r="G91" s="128">
        <v>83.54</v>
      </c>
      <c r="H91" s="40">
        <f t="shared" si="29"/>
        <v>56858.159400000004</v>
      </c>
      <c r="I91" s="133">
        <v>188.43</v>
      </c>
      <c r="J91" s="40">
        <f t="shared" si="30"/>
        <v>128247.3423</v>
      </c>
      <c r="K91" s="110" t="str">
        <f t="shared" si="31"/>
        <v>0</v>
      </c>
      <c r="L91" s="110" t="str">
        <f t="shared" si="14"/>
        <v>0</v>
      </c>
      <c r="M91" s="110" t="str">
        <f t="shared" si="15"/>
        <v>0</v>
      </c>
      <c r="N91" s="110" t="str">
        <f t="shared" si="16"/>
        <v>0</v>
      </c>
      <c r="O91" s="110" t="str">
        <f t="shared" si="17"/>
        <v>0</v>
      </c>
      <c r="P91" s="110" t="str">
        <f t="shared" si="18"/>
        <v>0</v>
      </c>
      <c r="Q91" s="110" t="str">
        <f t="shared" si="19"/>
        <v>0</v>
      </c>
      <c r="R91" s="110" t="str">
        <f t="shared" si="20"/>
        <v>0</v>
      </c>
      <c r="S91" s="110" t="str">
        <f t="shared" si="21"/>
        <v>0</v>
      </c>
      <c r="T91" s="110">
        <f t="shared" si="22"/>
        <v>0</v>
      </c>
      <c r="U91" s="110">
        <f t="shared" si="23"/>
        <v>83.54</v>
      </c>
      <c r="V91" s="110">
        <f t="shared" si="24"/>
        <v>56858.159400000004</v>
      </c>
      <c r="W91" s="110">
        <f t="shared" si="25"/>
        <v>21.349999999999994</v>
      </c>
      <c r="X91" s="110">
        <f t="shared" si="26"/>
        <v>14531.023499999996</v>
      </c>
      <c r="Y91" s="110">
        <v>0</v>
      </c>
      <c r="Z91" s="110">
        <f t="shared" si="27"/>
        <v>0</v>
      </c>
      <c r="AA91" s="119">
        <v>0</v>
      </c>
      <c r="AB91" s="110">
        <f t="shared" si="28"/>
        <v>0</v>
      </c>
      <c r="AC91" s="152" t="s">
        <v>354</v>
      </c>
      <c r="AD91" s="36"/>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row>
    <row r="92" spans="1:54" s="38" customFormat="1" ht="67.5" customHeight="1" x14ac:dyDescent="0.2">
      <c r="A92" s="126">
        <v>63</v>
      </c>
      <c r="B92" s="157">
        <v>106111</v>
      </c>
      <c r="C92" s="127" t="s">
        <v>198</v>
      </c>
      <c r="D92" s="39" t="s">
        <v>13</v>
      </c>
      <c r="E92" s="128" t="s">
        <v>1</v>
      </c>
      <c r="F92" s="128">
        <v>647.44000000000005</v>
      </c>
      <c r="G92" s="128">
        <v>75</v>
      </c>
      <c r="H92" s="40">
        <f t="shared" si="29"/>
        <v>48558.000000000007</v>
      </c>
      <c r="I92" s="133">
        <v>0</v>
      </c>
      <c r="J92" s="40">
        <f t="shared" si="30"/>
        <v>0</v>
      </c>
      <c r="K92" s="110" t="str">
        <f t="shared" si="31"/>
        <v>0</v>
      </c>
      <c r="L92" s="110" t="str">
        <f t="shared" si="14"/>
        <v>0</v>
      </c>
      <c r="M92" s="110" t="str">
        <f t="shared" si="15"/>
        <v>0</v>
      </c>
      <c r="N92" s="110" t="str">
        <f t="shared" si="16"/>
        <v>0</v>
      </c>
      <c r="O92" s="110" t="str">
        <f t="shared" si="17"/>
        <v>0</v>
      </c>
      <c r="P92" s="110" t="str">
        <f t="shared" si="18"/>
        <v>0</v>
      </c>
      <c r="Q92" s="110" t="str">
        <f t="shared" si="19"/>
        <v>0</v>
      </c>
      <c r="R92" s="110" t="str">
        <f t="shared" si="20"/>
        <v>0</v>
      </c>
      <c r="S92" s="110" t="str">
        <f t="shared" si="21"/>
        <v>0</v>
      </c>
      <c r="T92" s="110">
        <f t="shared" si="22"/>
        <v>0</v>
      </c>
      <c r="U92" s="110">
        <f t="shared" si="23"/>
        <v>0</v>
      </c>
      <c r="V92" s="110">
        <f t="shared" si="24"/>
        <v>0</v>
      </c>
      <c r="W92" s="110">
        <f t="shared" si="25"/>
        <v>0</v>
      </c>
      <c r="X92" s="110">
        <f t="shared" si="26"/>
        <v>0</v>
      </c>
      <c r="Y92" s="110">
        <v>18.75</v>
      </c>
      <c r="Z92" s="110">
        <f t="shared" si="27"/>
        <v>12139.500000000002</v>
      </c>
      <c r="AA92" s="119">
        <v>56.25</v>
      </c>
      <c r="AB92" s="110">
        <f t="shared" si="28"/>
        <v>36418.5</v>
      </c>
      <c r="AC92" s="152" t="s">
        <v>348</v>
      </c>
      <c r="AD92" s="36"/>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row>
    <row r="93" spans="1:54" s="38" customFormat="1" ht="67.5" customHeight="1" x14ac:dyDescent="0.2">
      <c r="A93" s="123">
        <v>64</v>
      </c>
      <c r="B93" s="157">
        <v>106112</v>
      </c>
      <c r="C93" s="127" t="s">
        <v>199</v>
      </c>
      <c r="D93" s="39" t="s">
        <v>13</v>
      </c>
      <c r="E93" s="128" t="s">
        <v>1</v>
      </c>
      <c r="F93" s="128">
        <v>723.52</v>
      </c>
      <c r="G93" s="128">
        <v>8</v>
      </c>
      <c r="H93" s="40">
        <f t="shared" si="29"/>
        <v>5788.16</v>
      </c>
      <c r="I93" s="133">
        <v>0</v>
      </c>
      <c r="J93" s="40">
        <f t="shared" si="30"/>
        <v>0</v>
      </c>
      <c r="K93" s="110" t="str">
        <f t="shared" si="31"/>
        <v>0</v>
      </c>
      <c r="L93" s="110" t="str">
        <f t="shared" si="14"/>
        <v>0</v>
      </c>
      <c r="M93" s="110" t="str">
        <f t="shared" si="15"/>
        <v>0</v>
      </c>
      <c r="N93" s="110" t="str">
        <f t="shared" si="16"/>
        <v>0</v>
      </c>
      <c r="O93" s="110" t="str">
        <f t="shared" si="17"/>
        <v>0</v>
      </c>
      <c r="P93" s="110" t="str">
        <f t="shared" si="18"/>
        <v>0</v>
      </c>
      <c r="Q93" s="110" t="str">
        <f t="shared" si="19"/>
        <v>0</v>
      </c>
      <c r="R93" s="110" t="str">
        <f t="shared" si="20"/>
        <v>0</v>
      </c>
      <c r="S93" s="110" t="str">
        <f t="shared" si="21"/>
        <v>0</v>
      </c>
      <c r="T93" s="110">
        <f t="shared" si="22"/>
        <v>0</v>
      </c>
      <c r="U93" s="110">
        <f t="shared" si="23"/>
        <v>0</v>
      </c>
      <c r="V93" s="110">
        <f t="shared" si="24"/>
        <v>0</v>
      </c>
      <c r="W93" s="110">
        <f t="shared" si="25"/>
        <v>0</v>
      </c>
      <c r="X93" s="110">
        <f t="shared" si="26"/>
        <v>0</v>
      </c>
      <c r="Y93" s="110">
        <v>2</v>
      </c>
      <c r="Z93" s="110">
        <f t="shared" si="27"/>
        <v>1447.04</v>
      </c>
      <c r="AA93" s="119">
        <v>6</v>
      </c>
      <c r="AB93" s="110">
        <f t="shared" si="28"/>
        <v>4341.12</v>
      </c>
      <c r="AC93" s="152" t="s">
        <v>348</v>
      </c>
      <c r="AD93" s="36"/>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row>
    <row r="94" spans="1:54" s="38" customFormat="1" ht="67.5" customHeight="1" x14ac:dyDescent="0.2">
      <c r="A94" s="126">
        <v>65</v>
      </c>
      <c r="B94" s="157">
        <v>106120</v>
      </c>
      <c r="C94" s="127" t="s">
        <v>200</v>
      </c>
      <c r="D94" s="39" t="s">
        <v>13</v>
      </c>
      <c r="E94" s="128" t="s">
        <v>1</v>
      </c>
      <c r="F94" s="128">
        <v>188.25</v>
      </c>
      <c r="G94" s="128">
        <v>65.900000000000006</v>
      </c>
      <c r="H94" s="40">
        <f t="shared" si="29"/>
        <v>12405.675000000001</v>
      </c>
      <c r="I94" s="133">
        <v>0</v>
      </c>
      <c r="J94" s="40">
        <f t="shared" si="30"/>
        <v>0</v>
      </c>
      <c r="K94" s="110" t="str">
        <f t="shared" si="31"/>
        <v>0</v>
      </c>
      <c r="L94" s="110" t="str">
        <f t="shared" ref="L94:L141" si="32">IF(ISNONTEXT(K94),$F94*K94,"0")</f>
        <v>0</v>
      </c>
      <c r="M94" s="110" t="str">
        <f t="shared" ref="M94:M142" si="33">IF(D94="NF",IF($K94&gt;0,IF($G94*1.25&lt;$I94,IF(($G94*1.4)&lt;$I94,$G94*0.15,$I94-($G94+$K94)),"0"),"0"),"0")</f>
        <v>0</v>
      </c>
      <c r="N94" s="110" t="str">
        <f t="shared" ref="N94:N141" si="34">IF(ISNONTEXT(M94),$F94*M94,"0")</f>
        <v>0</v>
      </c>
      <c r="O94" s="110" t="str">
        <f t="shared" ref="O94:O142" si="35">IF(D94="NF",IF($M94&gt;0,IF($G94*1.4&lt;$I94,IF(($G94*1.5)&lt;$I94,$G94*0.1,$I94-($G94+$K94+$M94)),"0"),"0"),"0")</f>
        <v>0</v>
      </c>
      <c r="P94" s="110" t="str">
        <f t="shared" ref="P94:P142" si="36">IF(ISNONTEXT(O94),$F94*O94,"0")</f>
        <v>0</v>
      </c>
      <c r="Q94" s="110" t="str">
        <f t="shared" ref="Q94:Q142" si="37">IF(D94="NF",IF(G94*1.5&lt;I94,I94-(G94+K94+M94+O94),"0"),"0")</f>
        <v>0</v>
      </c>
      <c r="R94" s="110" t="str">
        <f t="shared" ref="R94:R142" si="38">IF(ISNONTEXT(Q94),$F94*Q94,"0")</f>
        <v>0</v>
      </c>
      <c r="S94" s="110" t="str">
        <f t="shared" ref="S94:S142" si="39">IF(D94="F",IF(I94&gt;G94, I94-G94,0),"0")</f>
        <v>0</v>
      </c>
      <c r="T94" s="110">
        <f t="shared" ref="T94:T142" si="40">S94*F94</f>
        <v>0</v>
      </c>
      <c r="U94" s="110">
        <f t="shared" ref="U94:U142" si="41">IF(D94="m",IF(I94&gt;G94*2,G94*1,IF(I94&gt;G94,I94-G94,0)),"0")</f>
        <v>0</v>
      </c>
      <c r="V94" s="110">
        <f t="shared" ref="V94:V142" si="42">U94*F94</f>
        <v>0</v>
      </c>
      <c r="W94" s="110">
        <f t="shared" ref="W94:W142" si="43">IF(D94="M",IF(I94&gt;G94*2,I94-G94*2,0),"0")</f>
        <v>0</v>
      </c>
      <c r="X94" s="110">
        <f t="shared" ref="X94:X142" si="44">W94*F94</f>
        <v>0</v>
      </c>
      <c r="Y94" s="110">
        <v>16.47</v>
      </c>
      <c r="Z94" s="110">
        <f t="shared" ref="Z94:Z142" si="45">Y94*F94</f>
        <v>3100.4775</v>
      </c>
      <c r="AA94" s="119">
        <v>49.43</v>
      </c>
      <c r="AB94" s="110">
        <f t="shared" ref="AB94:AB142" si="46">AA94*F94</f>
        <v>9305.1975000000002</v>
      </c>
      <c r="AC94" s="152" t="s">
        <v>348</v>
      </c>
      <c r="AD94" s="36"/>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row>
    <row r="95" spans="1:54" s="38" customFormat="1" ht="67.5" customHeight="1" x14ac:dyDescent="0.2">
      <c r="A95" s="123">
        <v>66</v>
      </c>
      <c r="B95" s="157">
        <v>111012</v>
      </c>
      <c r="C95" s="127" t="s">
        <v>201</v>
      </c>
      <c r="D95" s="39" t="s">
        <v>13</v>
      </c>
      <c r="E95" s="128" t="s">
        <v>1</v>
      </c>
      <c r="F95" s="128">
        <v>67.02</v>
      </c>
      <c r="G95" s="128">
        <v>657.41</v>
      </c>
      <c r="H95" s="40">
        <f t="shared" si="29"/>
        <v>44059.618199999997</v>
      </c>
      <c r="I95" s="133">
        <v>1123.51</v>
      </c>
      <c r="J95" s="40">
        <f t="shared" si="30"/>
        <v>75297.640199999994</v>
      </c>
      <c r="K95" s="110" t="str">
        <f t="shared" si="31"/>
        <v>0</v>
      </c>
      <c r="L95" s="110" t="str">
        <f t="shared" si="32"/>
        <v>0</v>
      </c>
      <c r="M95" s="110" t="str">
        <f t="shared" si="33"/>
        <v>0</v>
      </c>
      <c r="N95" s="110" t="str">
        <f t="shared" si="34"/>
        <v>0</v>
      </c>
      <c r="O95" s="110" t="str">
        <f t="shared" si="35"/>
        <v>0</v>
      </c>
      <c r="P95" s="110" t="str">
        <f t="shared" si="36"/>
        <v>0</v>
      </c>
      <c r="Q95" s="110" t="str">
        <f t="shared" si="37"/>
        <v>0</v>
      </c>
      <c r="R95" s="110" t="str">
        <f t="shared" si="38"/>
        <v>0</v>
      </c>
      <c r="S95" s="110" t="str">
        <f t="shared" si="39"/>
        <v>0</v>
      </c>
      <c r="T95" s="110">
        <f t="shared" si="40"/>
        <v>0</v>
      </c>
      <c r="U95" s="110">
        <f t="shared" si="41"/>
        <v>466.1</v>
      </c>
      <c r="V95" s="110">
        <f t="shared" si="42"/>
        <v>31238.022000000001</v>
      </c>
      <c r="W95" s="110">
        <f t="shared" si="43"/>
        <v>0</v>
      </c>
      <c r="X95" s="110">
        <f t="shared" si="44"/>
        <v>0</v>
      </c>
      <c r="Y95" s="110">
        <v>0</v>
      </c>
      <c r="Z95" s="110">
        <f t="shared" si="45"/>
        <v>0</v>
      </c>
      <c r="AA95" s="119">
        <v>0</v>
      </c>
      <c r="AB95" s="110">
        <f t="shared" si="46"/>
        <v>0</v>
      </c>
      <c r="AC95" s="152" t="s">
        <v>73</v>
      </c>
      <c r="AD95" s="36"/>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row>
    <row r="96" spans="1:54" s="38" customFormat="1" ht="67.5" customHeight="1" x14ac:dyDescent="0.2">
      <c r="A96" s="126">
        <v>67</v>
      </c>
      <c r="B96" s="157">
        <v>111022</v>
      </c>
      <c r="C96" s="127" t="s">
        <v>202</v>
      </c>
      <c r="D96" s="39" t="s">
        <v>13</v>
      </c>
      <c r="E96" s="128" t="s">
        <v>1</v>
      </c>
      <c r="F96" s="128">
        <v>77.03</v>
      </c>
      <c r="G96" s="128">
        <v>28.03</v>
      </c>
      <c r="H96" s="40">
        <f t="shared" ref="H96:H142" si="47">F96*G96</f>
        <v>2159.1509000000001</v>
      </c>
      <c r="I96" s="133">
        <v>76.83</v>
      </c>
      <c r="J96" s="40">
        <f t="shared" ref="J96:J142" si="48">F96*I96</f>
        <v>5918.2148999999999</v>
      </c>
      <c r="K96" s="110" t="str">
        <f t="shared" ref="K96:K142" si="49">IF(D96="NF",IF(I96&gt;G96*1.25,G96*0.25,IF(I96&gt;G96,I96-G96,0)),"0")</f>
        <v>0</v>
      </c>
      <c r="L96" s="110" t="str">
        <f t="shared" si="32"/>
        <v>0</v>
      </c>
      <c r="M96" s="110" t="str">
        <f t="shared" si="33"/>
        <v>0</v>
      </c>
      <c r="N96" s="110" t="str">
        <f t="shared" si="34"/>
        <v>0</v>
      </c>
      <c r="O96" s="110" t="str">
        <f t="shared" si="35"/>
        <v>0</v>
      </c>
      <c r="P96" s="110" t="str">
        <f t="shared" si="36"/>
        <v>0</v>
      </c>
      <c r="Q96" s="110" t="str">
        <f t="shared" si="37"/>
        <v>0</v>
      </c>
      <c r="R96" s="110" t="str">
        <f t="shared" si="38"/>
        <v>0</v>
      </c>
      <c r="S96" s="110" t="str">
        <f t="shared" si="39"/>
        <v>0</v>
      </c>
      <c r="T96" s="110">
        <f t="shared" si="40"/>
        <v>0</v>
      </c>
      <c r="U96" s="110">
        <f t="shared" si="41"/>
        <v>28.03</v>
      </c>
      <c r="V96" s="110">
        <f t="shared" si="42"/>
        <v>2159.1509000000001</v>
      </c>
      <c r="W96" s="110">
        <f t="shared" si="43"/>
        <v>20.769999999999996</v>
      </c>
      <c r="X96" s="110">
        <f t="shared" si="44"/>
        <v>1599.9130999999998</v>
      </c>
      <c r="Y96" s="110">
        <v>0</v>
      </c>
      <c r="Z96" s="110">
        <f t="shared" si="45"/>
        <v>0</v>
      </c>
      <c r="AA96" s="119">
        <v>0</v>
      </c>
      <c r="AB96" s="110">
        <f t="shared" si="46"/>
        <v>0</v>
      </c>
      <c r="AC96" s="152" t="s">
        <v>73</v>
      </c>
      <c r="AD96" s="36"/>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row>
    <row r="97" spans="1:54" s="38" customFormat="1" ht="67.5" customHeight="1" x14ac:dyDescent="0.2">
      <c r="A97" s="123">
        <v>68</v>
      </c>
      <c r="B97" s="157">
        <v>111110</v>
      </c>
      <c r="C97" s="127" t="s">
        <v>203</v>
      </c>
      <c r="D97" s="39" t="s">
        <v>13</v>
      </c>
      <c r="E97" s="128" t="s">
        <v>1</v>
      </c>
      <c r="F97" s="128">
        <v>103.39</v>
      </c>
      <c r="G97" s="128">
        <v>640.66999999999996</v>
      </c>
      <c r="H97" s="40">
        <f t="shared" si="47"/>
        <v>66238.871299999999</v>
      </c>
      <c r="I97" s="133">
        <v>640.66999999999996</v>
      </c>
      <c r="J97" s="40">
        <f t="shared" si="48"/>
        <v>66238.871299999999</v>
      </c>
      <c r="K97" s="110" t="str">
        <f t="shared" si="49"/>
        <v>0</v>
      </c>
      <c r="L97" s="110" t="str">
        <f t="shared" si="32"/>
        <v>0</v>
      </c>
      <c r="M97" s="110" t="str">
        <f t="shared" si="33"/>
        <v>0</v>
      </c>
      <c r="N97" s="110" t="str">
        <f t="shared" si="34"/>
        <v>0</v>
      </c>
      <c r="O97" s="110" t="str">
        <f t="shared" si="35"/>
        <v>0</v>
      </c>
      <c r="P97" s="110" t="str">
        <f t="shared" si="36"/>
        <v>0</v>
      </c>
      <c r="Q97" s="110" t="str">
        <f t="shared" si="37"/>
        <v>0</v>
      </c>
      <c r="R97" s="110" t="str">
        <f t="shared" si="38"/>
        <v>0</v>
      </c>
      <c r="S97" s="110" t="str">
        <f t="shared" si="39"/>
        <v>0</v>
      </c>
      <c r="T97" s="110">
        <f t="shared" si="40"/>
        <v>0</v>
      </c>
      <c r="U97" s="110">
        <f t="shared" si="41"/>
        <v>0</v>
      </c>
      <c r="V97" s="110">
        <f t="shared" si="42"/>
        <v>0</v>
      </c>
      <c r="W97" s="110">
        <f t="shared" si="43"/>
        <v>0</v>
      </c>
      <c r="X97" s="110">
        <f t="shared" si="44"/>
        <v>0</v>
      </c>
      <c r="Y97" s="110">
        <v>0</v>
      </c>
      <c r="Z97" s="110">
        <f t="shared" si="45"/>
        <v>0</v>
      </c>
      <c r="AA97" s="119">
        <v>0</v>
      </c>
      <c r="AB97" s="110">
        <f t="shared" si="46"/>
        <v>0</v>
      </c>
      <c r="AC97" s="152" t="s">
        <v>348</v>
      </c>
      <c r="AD97" s="36"/>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row>
    <row r="98" spans="1:54" s="38" customFormat="1" ht="67.5" customHeight="1" x14ac:dyDescent="0.2">
      <c r="A98" s="126">
        <v>69</v>
      </c>
      <c r="B98" s="157">
        <v>112040</v>
      </c>
      <c r="C98" s="127" t="s">
        <v>204</v>
      </c>
      <c r="D98" s="39" t="s">
        <v>13</v>
      </c>
      <c r="E98" s="128" t="s">
        <v>1</v>
      </c>
      <c r="F98" s="128">
        <v>72.61</v>
      </c>
      <c r="G98" s="128">
        <v>440</v>
      </c>
      <c r="H98" s="40">
        <f t="shared" si="47"/>
        <v>31948.400000000001</v>
      </c>
      <c r="I98" s="133">
        <v>566.48</v>
      </c>
      <c r="J98" s="40">
        <f t="shared" si="48"/>
        <v>41132.112800000003</v>
      </c>
      <c r="K98" s="110" t="str">
        <f t="shared" si="49"/>
        <v>0</v>
      </c>
      <c r="L98" s="110" t="str">
        <f t="shared" si="32"/>
        <v>0</v>
      </c>
      <c r="M98" s="110" t="str">
        <f t="shared" si="33"/>
        <v>0</v>
      </c>
      <c r="N98" s="110" t="str">
        <f t="shared" si="34"/>
        <v>0</v>
      </c>
      <c r="O98" s="110" t="str">
        <f t="shared" si="35"/>
        <v>0</v>
      </c>
      <c r="P98" s="110" t="str">
        <f t="shared" si="36"/>
        <v>0</v>
      </c>
      <c r="Q98" s="110" t="str">
        <f t="shared" si="37"/>
        <v>0</v>
      </c>
      <c r="R98" s="110" t="str">
        <f t="shared" si="38"/>
        <v>0</v>
      </c>
      <c r="S98" s="110" t="str">
        <f t="shared" si="39"/>
        <v>0</v>
      </c>
      <c r="T98" s="110">
        <f t="shared" si="40"/>
        <v>0</v>
      </c>
      <c r="U98" s="110">
        <f t="shared" si="41"/>
        <v>126.48000000000002</v>
      </c>
      <c r="V98" s="110">
        <f t="shared" si="42"/>
        <v>9183.7128000000012</v>
      </c>
      <c r="W98" s="110">
        <f t="shared" si="43"/>
        <v>0</v>
      </c>
      <c r="X98" s="110">
        <f t="shared" si="44"/>
        <v>0</v>
      </c>
      <c r="Y98" s="110">
        <v>0</v>
      </c>
      <c r="Z98" s="110">
        <f t="shared" si="45"/>
        <v>0</v>
      </c>
      <c r="AA98" s="119">
        <v>0</v>
      </c>
      <c r="AB98" s="110">
        <f t="shared" si="46"/>
        <v>0</v>
      </c>
      <c r="AC98" s="152" t="s">
        <v>355</v>
      </c>
      <c r="AD98" s="36"/>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row>
    <row r="99" spans="1:54" s="38" customFormat="1" ht="67.5" customHeight="1" x14ac:dyDescent="0.2">
      <c r="A99" s="123">
        <v>70</v>
      </c>
      <c r="B99" s="157">
        <v>114041</v>
      </c>
      <c r="C99" s="127" t="s">
        <v>205</v>
      </c>
      <c r="D99" s="39" t="s">
        <v>13</v>
      </c>
      <c r="E99" s="128" t="s">
        <v>1</v>
      </c>
      <c r="F99" s="128">
        <v>78.05</v>
      </c>
      <c r="G99" s="128">
        <v>1170</v>
      </c>
      <c r="H99" s="40">
        <f t="shared" si="47"/>
        <v>91318.5</v>
      </c>
      <c r="I99" s="133">
        <v>950</v>
      </c>
      <c r="J99" s="40">
        <f t="shared" si="48"/>
        <v>74147.5</v>
      </c>
      <c r="K99" s="110" t="str">
        <f t="shared" si="49"/>
        <v>0</v>
      </c>
      <c r="L99" s="110" t="str">
        <f t="shared" si="32"/>
        <v>0</v>
      </c>
      <c r="M99" s="110" t="str">
        <f t="shared" si="33"/>
        <v>0</v>
      </c>
      <c r="N99" s="110" t="str">
        <f t="shared" si="34"/>
        <v>0</v>
      </c>
      <c r="O99" s="110" t="str">
        <f t="shared" si="35"/>
        <v>0</v>
      </c>
      <c r="P99" s="110" t="str">
        <f t="shared" si="36"/>
        <v>0</v>
      </c>
      <c r="Q99" s="110" t="str">
        <f t="shared" si="37"/>
        <v>0</v>
      </c>
      <c r="R99" s="110" t="str">
        <f t="shared" si="38"/>
        <v>0</v>
      </c>
      <c r="S99" s="110" t="str">
        <f t="shared" si="39"/>
        <v>0</v>
      </c>
      <c r="T99" s="110">
        <f t="shared" si="40"/>
        <v>0</v>
      </c>
      <c r="U99" s="110">
        <f t="shared" si="41"/>
        <v>0</v>
      </c>
      <c r="V99" s="110">
        <f t="shared" si="42"/>
        <v>0</v>
      </c>
      <c r="W99" s="110">
        <f t="shared" si="43"/>
        <v>0</v>
      </c>
      <c r="X99" s="110">
        <f t="shared" si="44"/>
        <v>0</v>
      </c>
      <c r="Y99" s="110">
        <v>220</v>
      </c>
      <c r="Z99" s="110">
        <f t="shared" si="45"/>
        <v>17171</v>
      </c>
      <c r="AA99" s="119">
        <v>0</v>
      </c>
      <c r="AB99" s="110">
        <f t="shared" si="46"/>
        <v>0</v>
      </c>
      <c r="AC99" s="152" t="s">
        <v>348</v>
      </c>
      <c r="AD99" s="36"/>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row>
    <row r="100" spans="1:54" s="38" customFormat="1" ht="67.5" customHeight="1" x14ac:dyDescent="0.2">
      <c r="A100" s="126">
        <v>71</v>
      </c>
      <c r="B100" s="157">
        <v>115060</v>
      </c>
      <c r="C100" s="127" t="s">
        <v>206</v>
      </c>
      <c r="D100" s="39" t="s">
        <v>13</v>
      </c>
      <c r="E100" s="128" t="s">
        <v>1</v>
      </c>
      <c r="F100" s="128">
        <v>21.75</v>
      </c>
      <c r="G100" s="128">
        <v>440</v>
      </c>
      <c r="H100" s="40">
        <f t="shared" si="47"/>
        <v>9570</v>
      </c>
      <c r="I100" s="133">
        <v>635.17999999999995</v>
      </c>
      <c r="J100" s="40">
        <f t="shared" si="48"/>
        <v>13815.164999999999</v>
      </c>
      <c r="K100" s="110" t="str">
        <f t="shared" si="49"/>
        <v>0</v>
      </c>
      <c r="L100" s="110" t="str">
        <f t="shared" si="32"/>
        <v>0</v>
      </c>
      <c r="M100" s="110" t="str">
        <f t="shared" si="33"/>
        <v>0</v>
      </c>
      <c r="N100" s="110" t="str">
        <f t="shared" si="34"/>
        <v>0</v>
      </c>
      <c r="O100" s="110" t="str">
        <f t="shared" si="35"/>
        <v>0</v>
      </c>
      <c r="P100" s="110" t="str">
        <f t="shared" si="36"/>
        <v>0</v>
      </c>
      <c r="Q100" s="110" t="str">
        <f t="shared" si="37"/>
        <v>0</v>
      </c>
      <c r="R100" s="110" t="str">
        <f t="shared" si="38"/>
        <v>0</v>
      </c>
      <c r="S100" s="110" t="str">
        <f t="shared" si="39"/>
        <v>0</v>
      </c>
      <c r="T100" s="110">
        <f t="shared" si="40"/>
        <v>0</v>
      </c>
      <c r="U100" s="110">
        <f t="shared" si="41"/>
        <v>195.17999999999995</v>
      </c>
      <c r="V100" s="110">
        <f t="shared" si="42"/>
        <v>4245.1649999999991</v>
      </c>
      <c r="W100" s="110">
        <f t="shared" si="43"/>
        <v>0</v>
      </c>
      <c r="X100" s="110">
        <f t="shared" si="44"/>
        <v>0</v>
      </c>
      <c r="Y100" s="110">
        <v>0</v>
      </c>
      <c r="Z100" s="110">
        <f t="shared" si="45"/>
        <v>0</v>
      </c>
      <c r="AA100" s="119">
        <v>0</v>
      </c>
      <c r="AB100" s="110">
        <f t="shared" si="46"/>
        <v>0</v>
      </c>
      <c r="AC100" s="152" t="s">
        <v>355</v>
      </c>
      <c r="AD100" s="36"/>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row>
    <row r="101" spans="1:54" s="38" customFormat="1" ht="67.5" customHeight="1" x14ac:dyDescent="0.2">
      <c r="A101" s="123">
        <v>72</v>
      </c>
      <c r="B101" s="157">
        <v>123101</v>
      </c>
      <c r="C101" s="127" t="s">
        <v>207</v>
      </c>
      <c r="D101" s="39" t="s">
        <v>13</v>
      </c>
      <c r="E101" s="128" t="s">
        <v>10</v>
      </c>
      <c r="F101" s="128">
        <v>193.55</v>
      </c>
      <c r="G101" s="128">
        <v>10</v>
      </c>
      <c r="H101" s="40">
        <f t="shared" si="47"/>
        <v>1935.5</v>
      </c>
      <c r="I101" s="133">
        <v>0</v>
      </c>
      <c r="J101" s="40">
        <f t="shared" si="48"/>
        <v>0</v>
      </c>
      <c r="K101" s="110" t="str">
        <f t="shared" si="49"/>
        <v>0</v>
      </c>
      <c r="L101" s="110" t="str">
        <f t="shared" si="32"/>
        <v>0</v>
      </c>
      <c r="M101" s="110" t="str">
        <f t="shared" si="33"/>
        <v>0</v>
      </c>
      <c r="N101" s="110" t="str">
        <f t="shared" si="34"/>
        <v>0</v>
      </c>
      <c r="O101" s="110" t="str">
        <f t="shared" si="35"/>
        <v>0</v>
      </c>
      <c r="P101" s="110" t="str">
        <f t="shared" si="36"/>
        <v>0</v>
      </c>
      <c r="Q101" s="110" t="str">
        <f t="shared" si="37"/>
        <v>0</v>
      </c>
      <c r="R101" s="110" t="str">
        <f t="shared" si="38"/>
        <v>0</v>
      </c>
      <c r="S101" s="110" t="str">
        <f t="shared" si="39"/>
        <v>0</v>
      </c>
      <c r="T101" s="110">
        <f t="shared" si="40"/>
        <v>0</v>
      </c>
      <c r="U101" s="110">
        <f t="shared" si="41"/>
        <v>0</v>
      </c>
      <c r="V101" s="110">
        <f t="shared" si="42"/>
        <v>0</v>
      </c>
      <c r="W101" s="110">
        <f t="shared" si="43"/>
        <v>0</v>
      </c>
      <c r="X101" s="110">
        <f t="shared" si="44"/>
        <v>0</v>
      </c>
      <c r="Y101" s="110">
        <v>2.5</v>
      </c>
      <c r="Z101" s="110">
        <f t="shared" si="45"/>
        <v>483.875</v>
      </c>
      <c r="AA101" s="119">
        <v>7.5</v>
      </c>
      <c r="AB101" s="110">
        <f t="shared" si="46"/>
        <v>1451.625</v>
      </c>
      <c r="AC101" s="152" t="s">
        <v>348</v>
      </c>
      <c r="AD101" s="36"/>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row>
    <row r="102" spans="1:54" s="38" customFormat="1" ht="67.5" customHeight="1" x14ac:dyDescent="0.2">
      <c r="A102" s="126">
        <v>73</v>
      </c>
      <c r="B102" s="156">
        <v>115090</v>
      </c>
      <c r="C102" s="131" t="s">
        <v>208</v>
      </c>
      <c r="D102" s="39" t="s">
        <v>13</v>
      </c>
      <c r="E102" s="128" t="s">
        <v>1</v>
      </c>
      <c r="F102" s="128">
        <v>53.05</v>
      </c>
      <c r="G102" s="128">
        <v>65.900000000000006</v>
      </c>
      <c r="H102" s="40">
        <f t="shared" si="47"/>
        <v>3495.9949999999999</v>
      </c>
      <c r="I102" s="132">
        <v>674.45</v>
      </c>
      <c r="J102" s="40">
        <f t="shared" si="48"/>
        <v>35779.572500000002</v>
      </c>
      <c r="K102" s="110" t="str">
        <f t="shared" si="49"/>
        <v>0</v>
      </c>
      <c r="L102" s="110" t="str">
        <f t="shared" si="32"/>
        <v>0</v>
      </c>
      <c r="M102" s="110" t="str">
        <f t="shared" si="33"/>
        <v>0</v>
      </c>
      <c r="N102" s="110" t="str">
        <f t="shared" si="34"/>
        <v>0</v>
      </c>
      <c r="O102" s="110" t="str">
        <f t="shared" si="35"/>
        <v>0</v>
      </c>
      <c r="P102" s="110" t="str">
        <f t="shared" si="36"/>
        <v>0</v>
      </c>
      <c r="Q102" s="110" t="str">
        <f t="shared" si="37"/>
        <v>0</v>
      </c>
      <c r="R102" s="110" t="str">
        <f t="shared" si="38"/>
        <v>0</v>
      </c>
      <c r="S102" s="110" t="str">
        <f t="shared" si="39"/>
        <v>0</v>
      </c>
      <c r="T102" s="110">
        <f t="shared" si="40"/>
        <v>0</v>
      </c>
      <c r="U102" s="110">
        <f t="shared" si="41"/>
        <v>65.900000000000006</v>
      </c>
      <c r="V102" s="110">
        <f t="shared" si="42"/>
        <v>3495.9949999999999</v>
      </c>
      <c r="W102" s="110">
        <f t="shared" si="43"/>
        <v>542.65000000000009</v>
      </c>
      <c r="X102" s="110">
        <f t="shared" si="44"/>
        <v>28787.582500000004</v>
      </c>
      <c r="Y102" s="110">
        <v>0</v>
      </c>
      <c r="Z102" s="110">
        <f t="shared" si="45"/>
        <v>0</v>
      </c>
      <c r="AA102" s="119">
        <v>0</v>
      </c>
      <c r="AB102" s="110">
        <f t="shared" si="46"/>
        <v>0</v>
      </c>
      <c r="AC102" s="152" t="s">
        <v>355</v>
      </c>
      <c r="AD102" s="36"/>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row>
    <row r="103" spans="1:54" s="38" customFormat="1" ht="67.5" customHeight="1" x14ac:dyDescent="0.2">
      <c r="A103" s="123">
        <v>74</v>
      </c>
      <c r="B103" s="157">
        <v>115091</v>
      </c>
      <c r="C103" s="127" t="s">
        <v>209</v>
      </c>
      <c r="D103" s="39" t="s">
        <v>13</v>
      </c>
      <c r="E103" s="128" t="s">
        <v>1</v>
      </c>
      <c r="F103" s="128">
        <v>10.39</v>
      </c>
      <c r="G103" s="128">
        <v>296.55</v>
      </c>
      <c r="H103" s="40">
        <f t="shared" si="47"/>
        <v>3081.1545000000001</v>
      </c>
      <c r="I103" s="133">
        <v>724.43</v>
      </c>
      <c r="J103" s="40">
        <f t="shared" si="48"/>
        <v>7526.8276999999998</v>
      </c>
      <c r="K103" s="110" t="str">
        <f t="shared" si="49"/>
        <v>0</v>
      </c>
      <c r="L103" s="110" t="str">
        <f t="shared" si="32"/>
        <v>0</v>
      </c>
      <c r="M103" s="110" t="str">
        <f t="shared" si="33"/>
        <v>0</v>
      </c>
      <c r="N103" s="110" t="str">
        <f t="shared" si="34"/>
        <v>0</v>
      </c>
      <c r="O103" s="110" t="str">
        <f t="shared" si="35"/>
        <v>0</v>
      </c>
      <c r="P103" s="110" t="str">
        <f t="shared" si="36"/>
        <v>0</v>
      </c>
      <c r="Q103" s="110" t="str">
        <f t="shared" si="37"/>
        <v>0</v>
      </c>
      <c r="R103" s="110" t="str">
        <f t="shared" si="38"/>
        <v>0</v>
      </c>
      <c r="S103" s="110" t="str">
        <f t="shared" si="39"/>
        <v>0</v>
      </c>
      <c r="T103" s="110">
        <f t="shared" si="40"/>
        <v>0</v>
      </c>
      <c r="U103" s="110">
        <f t="shared" si="41"/>
        <v>296.55</v>
      </c>
      <c r="V103" s="110">
        <f t="shared" si="42"/>
        <v>3081.1545000000001</v>
      </c>
      <c r="W103" s="110">
        <f t="shared" si="43"/>
        <v>131.32999999999993</v>
      </c>
      <c r="X103" s="110">
        <f t="shared" si="44"/>
        <v>1364.5186999999994</v>
      </c>
      <c r="Y103" s="110">
        <v>0</v>
      </c>
      <c r="Z103" s="110">
        <f t="shared" si="45"/>
        <v>0</v>
      </c>
      <c r="AA103" s="119">
        <v>0</v>
      </c>
      <c r="AB103" s="110">
        <f t="shared" si="46"/>
        <v>0</v>
      </c>
      <c r="AC103" s="152" t="s">
        <v>355</v>
      </c>
      <c r="AD103" s="36"/>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row>
    <row r="104" spans="1:54" s="38" customFormat="1" ht="67.5" customHeight="1" x14ac:dyDescent="0.2">
      <c r="A104" s="126">
        <v>75</v>
      </c>
      <c r="B104" s="157">
        <v>117092</v>
      </c>
      <c r="C104" s="127" t="s">
        <v>210</v>
      </c>
      <c r="D104" s="39" t="s">
        <v>13</v>
      </c>
      <c r="E104" s="128" t="s">
        <v>1</v>
      </c>
      <c r="F104" s="128">
        <v>58.01</v>
      </c>
      <c r="G104" s="128">
        <v>230.66</v>
      </c>
      <c r="H104" s="40">
        <f t="shared" si="47"/>
        <v>13380.586599999999</v>
      </c>
      <c r="I104" s="133">
        <v>457.21</v>
      </c>
      <c r="J104" s="40">
        <f t="shared" si="48"/>
        <v>26522.752099999998</v>
      </c>
      <c r="K104" s="110" t="str">
        <f t="shared" si="49"/>
        <v>0</v>
      </c>
      <c r="L104" s="110" t="str">
        <f t="shared" si="32"/>
        <v>0</v>
      </c>
      <c r="M104" s="110" t="str">
        <f t="shared" si="33"/>
        <v>0</v>
      </c>
      <c r="N104" s="110" t="str">
        <f t="shared" si="34"/>
        <v>0</v>
      </c>
      <c r="O104" s="110" t="str">
        <f t="shared" si="35"/>
        <v>0</v>
      </c>
      <c r="P104" s="110" t="str">
        <f t="shared" si="36"/>
        <v>0</v>
      </c>
      <c r="Q104" s="110" t="str">
        <f t="shared" si="37"/>
        <v>0</v>
      </c>
      <c r="R104" s="110" t="str">
        <f t="shared" si="38"/>
        <v>0</v>
      </c>
      <c r="S104" s="110" t="str">
        <f t="shared" si="39"/>
        <v>0</v>
      </c>
      <c r="T104" s="110">
        <f t="shared" si="40"/>
        <v>0</v>
      </c>
      <c r="U104" s="110">
        <f t="shared" si="41"/>
        <v>226.54999999999998</v>
      </c>
      <c r="V104" s="110">
        <f t="shared" si="42"/>
        <v>13142.165499999999</v>
      </c>
      <c r="W104" s="110">
        <f t="shared" si="43"/>
        <v>0</v>
      </c>
      <c r="X104" s="110">
        <f t="shared" si="44"/>
        <v>0</v>
      </c>
      <c r="Y104" s="110">
        <v>0</v>
      </c>
      <c r="Z104" s="110">
        <f t="shared" si="45"/>
        <v>0</v>
      </c>
      <c r="AA104" s="119">
        <v>0</v>
      </c>
      <c r="AB104" s="110">
        <f t="shared" si="46"/>
        <v>0</v>
      </c>
      <c r="AC104" s="152" t="s">
        <v>355</v>
      </c>
      <c r="AD104" s="36"/>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row>
    <row r="105" spans="1:54" s="38" customFormat="1" ht="67.5" customHeight="1" x14ac:dyDescent="0.2">
      <c r="A105" s="123">
        <v>76</v>
      </c>
      <c r="B105" s="157">
        <v>121013</v>
      </c>
      <c r="C105" s="127" t="s">
        <v>211</v>
      </c>
      <c r="D105" s="39" t="s">
        <v>13</v>
      </c>
      <c r="E105" s="128" t="s">
        <v>1</v>
      </c>
      <c r="F105" s="128">
        <v>18.82</v>
      </c>
      <c r="G105" s="128">
        <v>20</v>
      </c>
      <c r="H105" s="40">
        <f t="shared" si="47"/>
        <v>376.4</v>
      </c>
      <c r="I105" s="133">
        <v>0</v>
      </c>
      <c r="J105" s="40">
        <f t="shared" si="48"/>
        <v>0</v>
      </c>
      <c r="K105" s="110" t="str">
        <f t="shared" si="49"/>
        <v>0</v>
      </c>
      <c r="L105" s="110" t="str">
        <f t="shared" si="32"/>
        <v>0</v>
      </c>
      <c r="M105" s="110" t="str">
        <f t="shared" si="33"/>
        <v>0</v>
      </c>
      <c r="N105" s="110" t="str">
        <f t="shared" si="34"/>
        <v>0</v>
      </c>
      <c r="O105" s="110" t="str">
        <f t="shared" si="35"/>
        <v>0</v>
      </c>
      <c r="P105" s="110" t="str">
        <f t="shared" si="36"/>
        <v>0</v>
      </c>
      <c r="Q105" s="110" t="str">
        <f t="shared" si="37"/>
        <v>0</v>
      </c>
      <c r="R105" s="110" t="str">
        <f t="shared" si="38"/>
        <v>0</v>
      </c>
      <c r="S105" s="110" t="str">
        <f t="shared" si="39"/>
        <v>0</v>
      </c>
      <c r="T105" s="110">
        <f t="shared" si="40"/>
        <v>0</v>
      </c>
      <c r="U105" s="110">
        <f t="shared" si="41"/>
        <v>0</v>
      </c>
      <c r="V105" s="110">
        <f t="shared" si="42"/>
        <v>0</v>
      </c>
      <c r="W105" s="110">
        <f t="shared" si="43"/>
        <v>0</v>
      </c>
      <c r="X105" s="110">
        <f t="shared" si="44"/>
        <v>0</v>
      </c>
      <c r="Y105" s="110">
        <v>5</v>
      </c>
      <c r="Z105" s="110">
        <f t="shared" si="45"/>
        <v>94.1</v>
      </c>
      <c r="AA105" s="119">
        <v>15</v>
      </c>
      <c r="AB105" s="110">
        <f t="shared" si="46"/>
        <v>282.3</v>
      </c>
      <c r="AC105" s="152" t="s">
        <v>346</v>
      </c>
      <c r="AD105" s="36"/>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row>
    <row r="106" spans="1:54" s="38" customFormat="1" ht="67.5" customHeight="1" x14ac:dyDescent="0.2">
      <c r="A106" s="126">
        <v>77</v>
      </c>
      <c r="B106" s="157">
        <v>121051</v>
      </c>
      <c r="C106" s="127" t="s">
        <v>212</v>
      </c>
      <c r="D106" s="39" t="s">
        <v>13</v>
      </c>
      <c r="E106" s="128" t="s">
        <v>1</v>
      </c>
      <c r="F106" s="128">
        <v>47.41</v>
      </c>
      <c r="G106" s="128">
        <v>240</v>
      </c>
      <c r="H106" s="40">
        <f t="shared" si="47"/>
        <v>11378.4</v>
      </c>
      <c r="I106" s="133">
        <v>240</v>
      </c>
      <c r="J106" s="40">
        <f t="shared" si="48"/>
        <v>11378.4</v>
      </c>
      <c r="K106" s="110" t="str">
        <f t="shared" si="49"/>
        <v>0</v>
      </c>
      <c r="L106" s="110" t="str">
        <f t="shared" si="32"/>
        <v>0</v>
      </c>
      <c r="M106" s="110" t="str">
        <f t="shared" si="33"/>
        <v>0</v>
      </c>
      <c r="N106" s="110" t="str">
        <f t="shared" si="34"/>
        <v>0</v>
      </c>
      <c r="O106" s="110" t="str">
        <f t="shared" si="35"/>
        <v>0</v>
      </c>
      <c r="P106" s="110" t="str">
        <f t="shared" si="36"/>
        <v>0</v>
      </c>
      <c r="Q106" s="110" t="str">
        <f t="shared" si="37"/>
        <v>0</v>
      </c>
      <c r="R106" s="110" t="str">
        <f t="shared" si="38"/>
        <v>0</v>
      </c>
      <c r="S106" s="110" t="str">
        <f t="shared" si="39"/>
        <v>0</v>
      </c>
      <c r="T106" s="110">
        <f t="shared" si="40"/>
        <v>0</v>
      </c>
      <c r="U106" s="110">
        <f t="shared" si="41"/>
        <v>0</v>
      </c>
      <c r="V106" s="110">
        <f t="shared" si="42"/>
        <v>0</v>
      </c>
      <c r="W106" s="110">
        <f t="shared" si="43"/>
        <v>0</v>
      </c>
      <c r="X106" s="110">
        <f t="shared" si="44"/>
        <v>0</v>
      </c>
      <c r="Y106" s="110">
        <v>0</v>
      </c>
      <c r="Z106" s="110">
        <f t="shared" si="45"/>
        <v>0</v>
      </c>
      <c r="AA106" s="119">
        <v>0</v>
      </c>
      <c r="AB106" s="110">
        <f t="shared" si="46"/>
        <v>0</v>
      </c>
      <c r="AC106" s="152" t="s">
        <v>356</v>
      </c>
      <c r="AD106" s="36"/>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row>
    <row r="107" spans="1:54" s="38" customFormat="1" ht="67.5" customHeight="1" x14ac:dyDescent="0.2">
      <c r="A107" s="123">
        <v>78</v>
      </c>
      <c r="B107" s="157">
        <v>121052</v>
      </c>
      <c r="C107" s="127" t="s">
        <v>213</v>
      </c>
      <c r="D107" s="39" t="s">
        <v>13</v>
      </c>
      <c r="E107" s="128" t="s">
        <v>1</v>
      </c>
      <c r="F107" s="128">
        <v>30.76</v>
      </c>
      <c r="G107" s="128">
        <v>19.55</v>
      </c>
      <c r="H107" s="40">
        <f t="shared" si="47"/>
        <v>601.35800000000006</v>
      </c>
      <c r="I107" s="133">
        <v>0</v>
      </c>
      <c r="J107" s="40">
        <f t="shared" si="48"/>
        <v>0</v>
      </c>
      <c r="K107" s="110" t="str">
        <f t="shared" si="49"/>
        <v>0</v>
      </c>
      <c r="L107" s="110" t="str">
        <f t="shared" si="32"/>
        <v>0</v>
      </c>
      <c r="M107" s="110" t="str">
        <f t="shared" si="33"/>
        <v>0</v>
      </c>
      <c r="N107" s="110" t="str">
        <f t="shared" si="34"/>
        <v>0</v>
      </c>
      <c r="O107" s="110" t="str">
        <f t="shared" si="35"/>
        <v>0</v>
      </c>
      <c r="P107" s="110" t="str">
        <f t="shared" si="36"/>
        <v>0</v>
      </c>
      <c r="Q107" s="110" t="str">
        <f t="shared" si="37"/>
        <v>0</v>
      </c>
      <c r="R107" s="110" t="str">
        <f t="shared" si="38"/>
        <v>0</v>
      </c>
      <c r="S107" s="110" t="str">
        <f t="shared" si="39"/>
        <v>0</v>
      </c>
      <c r="T107" s="110">
        <f t="shared" si="40"/>
        <v>0</v>
      </c>
      <c r="U107" s="110">
        <f t="shared" si="41"/>
        <v>0</v>
      </c>
      <c r="V107" s="110">
        <f t="shared" si="42"/>
        <v>0</v>
      </c>
      <c r="W107" s="110">
        <f t="shared" si="43"/>
        <v>0</v>
      </c>
      <c r="X107" s="110">
        <f t="shared" si="44"/>
        <v>0</v>
      </c>
      <c r="Y107" s="110">
        <v>4.8869999999999996</v>
      </c>
      <c r="Z107" s="110">
        <f t="shared" si="45"/>
        <v>150.32411999999999</v>
      </c>
      <c r="AA107" s="119">
        <v>14.663</v>
      </c>
      <c r="AB107" s="110">
        <f t="shared" si="46"/>
        <v>451.03388000000001</v>
      </c>
      <c r="AC107" s="152" t="s">
        <v>356</v>
      </c>
      <c r="AD107" s="36"/>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row>
    <row r="108" spans="1:54" s="38" customFormat="1" ht="67.5" customHeight="1" x14ac:dyDescent="0.2">
      <c r="A108" s="126">
        <v>79</v>
      </c>
      <c r="B108" s="157">
        <v>132190</v>
      </c>
      <c r="C108" s="127" t="s">
        <v>214</v>
      </c>
      <c r="D108" s="39" t="s">
        <v>13</v>
      </c>
      <c r="E108" s="128" t="s">
        <v>10</v>
      </c>
      <c r="F108" s="128">
        <v>365.47</v>
      </c>
      <c r="G108" s="128">
        <v>11</v>
      </c>
      <c r="H108" s="40">
        <f t="shared" si="47"/>
        <v>4020.17</v>
      </c>
      <c r="I108" s="133">
        <v>0</v>
      </c>
      <c r="J108" s="40">
        <f t="shared" si="48"/>
        <v>0</v>
      </c>
      <c r="K108" s="110" t="str">
        <f t="shared" si="49"/>
        <v>0</v>
      </c>
      <c r="L108" s="110" t="str">
        <f t="shared" si="32"/>
        <v>0</v>
      </c>
      <c r="M108" s="110" t="str">
        <f t="shared" si="33"/>
        <v>0</v>
      </c>
      <c r="N108" s="110" t="str">
        <f t="shared" si="34"/>
        <v>0</v>
      </c>
      <c r="O108" s="110" t="str">
        <f t="shared" si="35"/>
        <v>0</v>
      </c>
      <c r="P108" s="110" t="str">
        <f t="shared" si="36"/>
        <v>0</v>
      </c>
      <c r="Q108" s="110" t="str">
        <f t="shared" si="37"/>
        <v>0</v>
      </c>
      <c r="R108" s="110" t="str">
        <f t="shared" si="38"/>
        <v>0</v>
      </c>
      <c r="S108" s="110" t="str">
        <f t="shared" si="39"/>
        <v>0</v>
      </c>
      <c r="T108" s="110">
        <f t="shared" si="40"/>
        <v>0</v>
      </c>
      <c r="U108" s="110">
        <f t="shared" si="41"/>
        <v>0</v>
      </c>
      <c r="V108" s="110">
        <f t="shared" si="42"/>
        <v>0</v>
      </c>
      <c r="W108" s="110">
        <f t="shared" si="43"/>
        <v>0</v>
      </c>
      <c r="X108" s="110">
        <v>2.75</v>
      </c>
      <c r="Y108" s="110">
        <v>0</v>
      </c>
      <c r="Z108" s="110">
        <v>7.75</v>
      </c>
      <c r="AA108" s="119">
        <v>0</v>
      </c>
      <c r="AB108" s="110">
        <f t="shared" si="46"/>
        <v>0</v>
      </c>
      <c r="AC108" s="152" t="s">
        <v>356</v>
      </c>
      <c r="AD108" s="36"/>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row>
    <row r="109" spans="1:54" s="38" customFormat="1" ht="67.5" customHeight="1" x14ac:dyDescent="0.2">
      <c r="A109" s="123">
        <v>80</v>
      </c>
      <c r="B109" s="157">
        <v>132210</v>
      </c>
      <c r="C109" s="127" t="s">
        <v>215</v>
      </c>
      <c r="D109" s="39" t="s">
        <v>13</v>
      </c>
      <c r="E109" s="128" t="s">
        <v>10</v>
      </c>
      <c r="F109" s="128">
        <v>367.7</v>
      </c>
      <c r="G109" s="128">
        <v>16</v>
      </c>
      <c r="H109" s="40">
        <f t="shared" si="47"/>
        <v>5883.2</v>
      </c>
      <c r="I109" s="133">
        <v>0</v>
      </c>
      <c r="J109" s="40">
        <f t="shared" si="48"/>
        <v>0</v>
      </c>
      <c r="K109" s="110" t="str">
        <f t="shared" si="49"/>
        <v>0</v>
      </c>
      <c r="L109" s="110" t="str">
        <f t="shared" si="32"/>
        <v>0</v>
      </c>
      <c r="M109" s="110" t="str">
        <f t="shared" si="33"/>
        <v>0</v>
      </c>
      <c r="N109" s="110" t="str">
        <f t="shared" si="34"/>
        <v>0</v>
      </c>
      <c r="O109" s="110" t="str">
        <f t="shared" si="35"/>
        <v>0</v>
      </c>
      <c r="P109" s="110" t="str">
        <f t="shared" si="36"/>
        <v>0</v>
      </c>
      <c r="Q109" s="110" t="str">
        <f t="shared" si="37"/>
        <v>0</v>
      </c>
      <c r="R109" s="110" t="str">
        <f t="shared" si="38"/>
        <v>0</v>
      </c>
      <c r="S109" s="110" t="str">
        <f t="shared" si="39"/>
        <v>0</v>
      </c>
      <c r="T109" s="110">
        <f t="shared" si="40"/>
        <v>0</v>
      </c>
      <c r="U109" s="110">
        <f t="shared" si="41"/>
        <v>0</v>
      </c>
      <c r="V109" s="110">
        <f t="shared" si="42"/>
        <v>0</v>
      </c>
      <c r="W109" s="110">
        <f t="shared" si="43"/>
        <v>0</v>
      </c>
      <c r="X109" s="110">
        <f t="shared" si="44"/>
        <v>0</v>
      </c>
      <c r="Y109" s="110">
        <v>4</v>
      </c>
      <c r="Z109" s="110">
        <f t="shared" si="45"/>
        <v>1470.8</v>
      </c>
      <c r="AA109" s="119">
        <v>12</v>
      </c>
      <c r="AB109" s="110">
        <f t="shared" si="46"/>
        <v>4412.3999999999996</v>
      </c>
      <c r="AC109" s="152" t="s">
        <v>356</v>
      </c>
      <c r="AD109" s="36"/>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row>
    <row r="110" spans="1:54" s="38" customFormat="1" ht="67.5" customHeight="1" x14ac:dyDescent="0.2">
      <c r="A110" s="126">
        <v>81</v>
      </c>
      <c r="B110" s="157">
        <v>132250</v>
      </c>
      <c r="C110" s="127" t="s">
        <v>216</v>
      </c>
      <c r="D110" s="39" t="s">
        <v>13</v>
      </c>
      <c r="E110" s="128" t="s">
        <v>10</v>
      </c>
      <c r="F110" s="128">
        <v>1392.32</v>
      </c>
      <c r="G110" s="128">
        <v>3</v>
      </c>
      <c r="H110" s="40">
        <f t="shared" si="47"/>
        <v>4176.96</v>
      </c>
      <c r="I110" s="133">
        <v>0</v>
      </c>
      <c r="J110" s="40">
        <f t="shared" si="48"/>
        <v>0</v>
      </c>
      <c r="K110" s="110" t="str">
        <f t="shared" si="49"/>
        <v>0</v>
      </c>
      <c r="L110" s="110" t="str">
        <f t="shared" si="32"/>
        <v>0</v>
      </c>
      <c r="M110" s="110" t="str">
        <f t="shared" si="33"/>
        <v>0</v>
      </c>
      <c r="N110" s="110" t="str">
        <f t="shared" si="34"/>
        <v>0</v>
      </c>
      <c r="O110" s="110" t="str">
        <f t="shared" si="35"/>
        <v>0</v>
      </c>
      <c r="P110" s="110" t="str">
        <f t="shared" si="36"/>
        <v>0</v>
      </c>
      <c r="Q110" s="110" t="str">
        <f t="shared" si="37"/>
        <v>0</v>
      </c>
      <c r="R110" s="110" t="str">
        <f t="shared" si="38"/>
        <v>0</v>
      </c>
      <c r="S110" s="110" t="str">
        <f t="shared" si="39"/>
        <v>0</v>
      </c>
      <c r="T110" s="110">
        <f t="shared" si="40"/>
        <v>0</v>
      </c>
      <c r="U110" s="110">
        <f t="shared" si="41"/>
        <v>0</v>
      </c>
      <c r="V110" s="110">
        <f t="shared" si="42"/>
        <v>0</v>
      </c>
      <c r="W110" s="110">
        <f t="shared" si="43"/>
        <v>0</v>
      </c>
      <c r="X110" s="110">
        <f t="shared" si="44"/>
        <v>0</v>
      </c>
      <c r="Y110" s="110">
        <v>0.75</v>
      </c>
      <c r="Z110" s="110">
        <f t="shared" si="45"/>
        <v>1044.24</v>
      </c>
      <c r="AA110" s="119">
        <v>2.25</v>
      </c>
      <c r="AB110" s="110">
        <f t="shared" si="46"/>
        <v>3132.72</v>
      </c>
      <c r="AC110" s="152" t="s">
        <v>356</v>
      </c>
      <c r="AD110" s="36"/>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row>
    <row r="111" spans="1:54" s="38" customFormat="1" ht="67.5" customHeight="1" x14ac:dyDescent="0.2">
      <c r="A111" s="123">
        <v>82</v>
      </c>
      <c r="B111" s="157">
        <v>136150</v>
      </c>
      <c r="C111" s="127" t="s">
        <v>217</v>
      </c>
      <c r="D111" s="39" t="s">
        <v>13</v>
      </c>
      <c r="E111" s="128" t="s">
        <v>250</v>
      </c>
      <c r="F111" s="128">
        <v>6.43</v>
      </c>
      <c r="G111" s="128">
        <v>4000</v>
      </c>
      <c r="H111" s="40">
        <f t="shared" si="47"/>
        <v>25720</v>
      </c>
      <c r="I111" s="133">
        <v>4000</v>
      </c>
      <c r="J111" s="40">
        <f t="shared" si="48"/>
        <v>25720</v>
      </c>
      <c r="K111" s="110" t="str">
        <f t="shared" si="49"/>
        <v>0</v>
      </c>
      <c r="L111" s="110" t="str">
        <f t="shared" si="32"/>
        <v>0</v>
      </c>
      <c r="M111" s="110" t="str">
        <f t="shared" si="33"/>
        <v>0</v>
      </c>
      <c r="N111" s="110" t="str">
        <f t="shared" si="34"/>
        <v>0</v>
      </c>
      <c r="O111" s="110" t="str">
        <f t="shared" si="35"/>
        <v>0</v>
      </c>
      <c r="P111" s="110" t="str">
        <f t="shared" si="36"/>
        <v>0</v>
      </c>
      <c r="Q111" s="110" t="str">
        <f t="shared" si="37"/>
        <v>0</v>
      </c>
      <c r="R111" s="110" t="str">
        <f t="shared" si="38"/>
        <v>0</v>
      </c>
      <c r="S111" s="110" t="str">
        <f t="shared" si="39"/>
        <v>0</v>
      </c>
      <c r="T111" s="110">
        <f t="shared" si="40"/>
        <v>0</v>
      </c>
      <c r="U111" s="110">
        <f t="shared" si="41"/>
        <v>0</v>
      </c>
      <c r="V111" s="110">
        <f t="shared" si="42"/>
        <v>0</v>
      </c>
      <c r="W111" s="110">
        <f t="shared" si="43"/>
        <v>0</v>
      </c>
      <c r="X111" s="110">
        <f t="shared" si="44"/>
        <v>0</v>
      </c>
      <c r="Y111" s="110">
        <v>0</v>
      </c>
      <c r="Z111" s="110">
        <f t="shared" si="45"/>
        <v>0</v>
      </c>
      <c r="AA111" s="119">
        <v>0</v>
      </c>
      <c r="AB111" s="110">
        <f t="shared" si="46"/>
        <v>0</v>
      </c>
      <c r="AC111" s="152" t="s">
        <v>356</v>
      </c>
      <c r="AD111" s="36"/>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row>
    <row r="112" spans="1:54" s="38" customFormat="1" ht="67.5" customHeight="1" x14ac:dyDescent="0.2">
      <c r="A112" s="126">
        <v>83</v>
      </c>
      <c r="B112" s="157">
        <v>151031</v>
      </c>
      <c r="C112" s="127" t="s">
        <v>218</v>
      </c>
      <c r="D112" s="39" t="s">
        <v>13</v>
      </c>
      <c r="E112" s="128" t="s">
        <v>10</v>
      </c>
      <c r="F112" s="128">
        <v>4208.21</v>
      </c>
      <c r="G112" s="128">
        <v>3</v>
      </c>
      <c r="H112" s="40">
        <f t="shared" si="47"/>
        <v>12624.630000000001</v>
      </c>
      <c r="I112" s="133">
        <v>0</v>
      </c>
      <c r="J112" s="40">
        <f t="shared" si="48"/>
        <v>0</v>
      </c>
      <c r="K112" s="110" t="str">
        <f t="shared" si="49"/>
        <v>0</v>
      </c>
      <c r="L112" s="110" t="str">
        <f t="shared" si="32"/>
        <v>0</v>
      </c>
      <c r="M112" s="110" t="str">
        <f t="shared" si="33"/>
        <v>0</v>
      </c>
      <c r="N112" s="110" t="str">
        <f t="shared" si="34"/>
        <v>0</v>
      </c>
      <c r="O112" s="110" t="str">
        <f t="shared" si="35"/>
        <v>0</v>
      </c>
      <c r="P112" s="110" t="str">
        <f t="shared" si="36"/>
        <v>0</v>
      </c>
      <c r="Q112" s="110" t="str">
        <f t="shared" si="37"/>
        <v>0</v>
      </c>
      <c r="R112" s="110" t="str">
        <f t="shared" si="38"/>
        <v>0</v>
      </c>
      <c r="S112" s="110" t="str">
        <f t="shared" si="39"/>
        <v>0</v>
      </c>
      <c r="T112" s="110">
        <f t="shared" si="40"/>
        <v>0</v>
      </c>
      <c r="U112" s="110">
        <f t="shared" si="41"/>
        <v>0</v>
      </c>
      <c r="V112" s="110">
        <f t="shared" si="42"/>
        <v>0</v>
      </c>
      <c r="W112" s="110">
        <f t="shared" si="43"/>
        <v>0</v>
      </c>
      <c r="X112" s="110">
        <f t="shared" si="44"/>
        <v>0</v>
      </c>
      <c r="Y112" s="110">
        <v>0.75</v>
      </c>
      <c r="Z112" s="110">
        <f t="shared" si="45"/>
        <v>3156.1575000000003</v>
      </c>
      <c r="AA112" s="119">
        <v>2.25</v>
      </c>
      <c r="AB112" s="110">
        <f t="shared" si="46"/>
        <v>9468.4724999999999</v>
      </c>
      <c r="AC112" s="152" t="s">
        <v>356</v>
      </c>
      <c r="AD112" s="36"/>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row>
    <row r="113" spans="1:54" s="38" customFormat="1" ht="67.5" customHeight="1" x14ac:dyDescent="0.2">
      <c r="A113" s="123">
        <v>84</v>
      </c>
      <c r="B113" s="157">
        <v>151074</v>
      </c>
      <c r="C113" s="127" t="s">
        <v>219</v>
      </c>
      <c r="D113" s="39" t="s">
        <v>13</v>
      </c>
      <c r="E113" s="128" t="s">
        <v>10</v>
      </c>
      <c r="F113" s="128">
        <v>1364.59</v>
      </c>
      <c r="G113" s="128">
        <v>1</v>
      </c>
      <c r="H113" s="40">
        <f t="shared" si="47"/>
        <v>1364.59</v>
      </c>
      <c r="I113" s="133">
        <v>0</v>
      </c>
      <c r="J113" s="40">
        <f t="shared" si="48"/>
        <v>0</v>
      </c>
      <c r="K113" s="110" t="str">
        <f t="shared" si="49"/>
        <v>0</v>
      </c>
      <c r="L113" s="110" t="str">
        <f t="shared" si="32"/>
        <v>0</v>
      </c>
      <c r="M113" s="110" t="str">
        <f t="shared" si="33"/>
        <v>0</v>
      </c>
      <c r="N113" s="110" t="str">
        <f t="shared" si="34"/>
        <v>0</v>
      </c>
      <c r="O113" s="110" t="str">
        <f t="shared" si="35"/>
        <v>0</v>
      </c>
      <c r="P113" s="110" t="str">
        <f t="shared" si="36"/>
        <v>0</v>
      </c>
      <c r="Q113" s="110" t="str">
        <f t="shared" si="37"/>
        <v>0</v>
      </c>
      <c r="R113" s="110" t="str">
        <f t="shared" si="38"/>
        <v>0</v>
      </c>
      <c r="S113" s="110" t="str">
        <f t="shared" si="39"/>
        <v>0</v>
      </c>
      <c r="T113" s="110">
        <f t="shared" si="40"/>
        <v>0</v>
      </c>
      <c r="U113" s="110">
        <f t="shared" si="41"/>
        <v>0</v>
      </c>
      <c r="V113" s="110">
        <f t="shared" si="42"/>
        <v>0</v>
      </c>
      <c r="W113" s="110">
        <f t="shared" si="43"/>
        <v>0</v>
      </c>
      <c r="X113" s="110">
        <f t="shared" si="44"/>
        <v>0</v>
      </c>
      <c r="Y113" s="110">
        <v>0.25</v>
      </c>
      <c r="Z113" s="110">
        <f t="shared" si="45"/>
        <v>341.14749999999998</v>
      </c>
      <c r="AA113" s="119">
        <v>0.75</v>
      </c>
      <c r="AB113" s="110">
        <f t="shared" si="46"/>
        <v>1023.4424999999999</v>
      </c>
      <c r="AC113" s="152" t="s">
        <v>356</v>
      </c>
      <c r="AD113" s="36"/>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row>
    <row r="114" spans="1:54" s="38" customFormat="1" ht="67.5" customHeight="1" x14ac:dyDescent="0.2">
      <c r="A114" s="126">
        <v>85</v>
      </c>
      <c r="B114" s="156">
        <v>151100</v>
      </c>
      <c r="C114" s="131" t="s">
        <v>220</v>
      </c>
      <c r="D114" s="39" t="s">
        <v>13</v>
      </c>
      <c r="E114" s="128" t="s">
        <v>10</v>
      </c>
      <c r="F114" s="128">
        <v>1339.28</v>
      </c>
      <c r="G114" s="128">
        <v>3</v>
      </c>
      <c r="H114" s="40">
        <f t="shared" si="47"/>
        <v>4017.84</v>
      </c>
      <c r="I114" s="132">
        <v>0</v>
      </c>
      <c r="J114" s="40">
        <f t="shared" si="48"/>
        <v>0</v>
      </c>
      <c r="K114" s="110" t="str">
        <f t="shared" si="49"/>
        <v>0</v>
      </c>
      <c r="L114" s="110" t="str">
        <f t="shared" si="32"/>
        <v>0</v>
      </c>
      <c r="M114" s="110" t="str">
        <f t="shared" si="33"/>
        <v>0</v>
      </c>
      <c r="N114" s="110" t="str">
        <f t="shared" si="34"/>
        <v>0</v>
      </c>
      <c r="O114" s="110" t="str">
        <f t="shared" si="35"/>
        <v>0</v>
      </c>
      <c r="P114" s="110" t="str">
        <f t="shared" si="36"/>
        <v>0</v>
      </c>
      <c r="Q114" s="110" t="str">
        <f t="shared" si="37"/>
        <v>0</v>
      </c>
      <c r="R114" s="110" t="str">
        <f t="shared" si="38"/>
        <v>0</v>
      </c>
      <c r="S114" s="110" t="str">
        <f t="shared" si="39"/>
        <v>0</v>
      </c>
      <c r="T114" s="110">
        <f t="shared" si="40"/>
        <v>0</v>
      </c>
      <c r="U114" s="110">
        <f t="shared" si="41"/>
        <v>0</v>
      </c>
      <c r="V114" s="110">
        <f t="shared" si="42"/>
        <v>0</v>
      </c>
      <c r="W114" s="110">
        <f t="shared" si="43"/>
        <v>0</v>
      </c>
      <c r="X114" s="110">
        <f t="shared" si="44"/>
        <v>0</v>
      </c>
      <c r="Y114" s="110">
        <v>0.75</v>
      </c>
      <c r="Z114" s="110">
        <f t="shared" si="45"/>
        <v>1004.46</v>
      </c>
      <c r="AA114" s="119">
        <v>2.25</v>
      </c>
      <c r="AB114" s="110">
        <f t="shared" si="46"/>
        <v>3013.38</v>
      </c>
      <c r="AC114" s="152" t="s">
        <v>356</v>
      </c>
      <c r="AD114" s="36"/>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row>
    <row r="115" spans="1:54" s="38" customFormat="1" ht="67.5" customHeight="1" x14ac:dyDescent="0.2">
      <c r="A115" s="123">
        <v>86</v>
      </c>
      <c r="B115" s="157">
        <v>151110</v>
      </c>
      <c r="C115" s="127" t="s">
        <v>221</v>
      </c>
      <c r="D115" s="39" t="s">
        <v>13</v>
      </c>
      <c r="E115" s="128" t="s">
        <v>10</v>
      </c>
      <c r="F115" s="128">
        <v>1042.8399999999999</v>
      </c>
      <c r="G115" s="128">
        <v>1</v>
      </c>
      <c r="H115" s="40">
        <f t="shared" si="47"/>
        <v>1042.8399999999999</v>
      </c>
      <c r="I115" s="133">
        <v>1</v>
      </c>
      <c r="J115" s="40">
        <f t="shared" si="48"/>
        <v>1042.8399999999999</v>
      </c>
      <c r="K115" s="110" t="str">
        <f t="shared" si="49"/>
        <v>0</v>
      </c>
      <c r="L115" s="110" t="str">
        <f t="shared" si="32"/>
        <v>0</v>
      </c>
      <c r="M115" s="110" t="str">
        <f t="shared" si="33"/>
        <v>0</v>
      </c>
      <c r="N115" s="110" t="str">
        <f t="shared" si="34"/>
        <v>0</v>
      </c>
      <c r="O115" s="110" t="str">
        <f t="shared" si="35"/>
        <v>0</v>
      </c>
      <c r="P115" s="110" t="str">
        <f t="shared" si="36"/>
        <v>0</v>
      </c>
      <c r="Q115" s="110" t="str">
        <f t="shared" si="37"/>
        <v>0</v>
      </c>
      <c r="R115" s="110" t="str">
        <f t="shared" si="38"/>
        <v>0</v>
      </c>
      <c r="S115" s="110" t="str">
        <f t="shared" si="39"/>
        <v>0</v>
      </c>
      <c r="T115" s="110">
        <f t="shared" si="40"/>
        <v>0</v>
      </c>
      <c r="U115" s="110">
        <f t="shared" si="41"/>
        <v>0</v>
      </c>
      <c r="V115" s="110">
        <f t="shared" si="42"/>
        <v>0</v>
      </c>
      <c r="W115" s="110">
        <f t="shared" si="43"/>
        <v>0</v>
      </c>
      <c r="X115" s="110">
        <f t="shared" si="44"/>
        <v>0</v>
      </c>
      <c r="Y115" s="110">
        <v>0</v>
      </c>
      <c r="Z115" s="110">
        <f t="shared" si="45"/>
        <v>0</v>
      </c>
      <c r="AA115" s="119">
        <v>0</v>
      </c>
      <c r="AB115" s="110">
        <f t="shared" si="46"/>
        <v>0</v>
      </c>
      <c r="AC115" s="152" t="s">
        <v>356</v>
      </c>
      <c r="AD115" s="36"/>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row>
    <row r="116" spans="1:54" s="38" customFormat="1" ht="67.5" customHeight="1" x14ac:dyDescent="0.2">
      <c r="A116" s="126">
        <v>87</v>
      </c>
      <c r="B116" s="157">
        <v>151122</v>
      </c>
      <c r="C116" s="127" t="s">
        <v>222</v>
      </c>
      <c r="D116" s="39" t="s">
        <v>13</v>
      </c>
      <c r="E116" s="128" t="s">
        <v>10</v>
      </c>
      <c r="F116" s="128">
        <v>1240.18</v>
      </c>
      <c r="G116" s="128">
        <v>2</v>
      </c>
      <c r="H116" s="40">
        <f t="shared" si="47"/>
        <v>2480.36</v>
      </c>
      <c r="I116" s="133">
        <v>4</v>
      </c>
      <c r="J116" s="40">
        <f t="shared" si="48"/>
        <v>4960.72</v>
      </c>
      <c r="K116" s="110" t="str">
        <f t="shared" si="49"/>
        <v>0</v>
      </c>
      <c r="L116" s="110" t="str">
        <f t="shared" si="32"/>
        <v>0</v>
      </c>
      <c r="M116" s="110" t="str">
        <f t="shared" si="33"/>
        <v>0</v>
      </c>
      <c r="N116" s="110" t="str">
        <f t="shared" si="34"/>
        <v>0</v>
      </c>
      <c r="O116" s="110" t="str">
        <f t="shared" si="35"/>
        <v>0</v>
      </c>
      <c r="P116" s="110" t="str">
        <f t="shared" si="36"/>
        <v>0</v>
      </c>
      <c r="Q116" s="110" t="str">
        <f t="shared" si="37"/>
        <v>0</v>
      </c>
      <c r="R116" s="110" t="str">
        <f t="shared" si="38"/>
        <v>0</v>
      </c>
      <c r="S116" s="110" t="str">
        <f t="shared" si="39"/>
        <v>0</v>
      </c>
      <c r="T116" s="110">
        <f t="shared" si="40"/>
        <v>0</v>
      </c>
      <c r="U116" s="110">
        <f t="shared" si="41"/>
        <v>2</v>
      </c>
      <c r="V116" s="110">
        <f t="shared" si="42"/>
        <v>2480.36</v>
      </c>
      <c r="W116" s="110">
        <f t="shared" si="43"/>
        <v>0</v>
      </c>
      <c r="X116" s="110">
        <f t="shared" si="44"/>
        <v>0</v>
      </c>
      <c r="Y116" s="110">
        <v>0</v>
      </c>
      <c r="Z116" s="110">
        <f t="shared" si="45"/>
        <v>0</v>
      </c>
      <c r="AA116" s="119">
        <v>0</v>
      </c>
      <c r="AB116" s="110">
        <f t="shared" si="46"/>
        <v>0</v>
      </c>
      <c r="AC116" s="152" t="s">
        <v>73</v>
      </c>
      <c r="AD116" s="36"/>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row>
    <row r="117" spans="1:54" s="38" customFormat="1" ht="67.5" customHeight="1" x14ac:dyDescent="0.2">
      <c r="A117" s="123">
        <v>88</v>
      </c>
      <c r="B117" s="157">
        <v>151131</v>
      </c>
      <c r="C117" s="127" t="s">
        <v>223</v>
      </c>
      <c r="D117" s="39" t="s">
        <v>13</v>
      </c>
      <c r="E117" s="128" t="s">
        <v>10</v>
      </c>
      <c r="F117" s="128">
        <v>461.12</v>
      </c>
      <c r="G117" s="128">
        <v>2</v>
      </c>
      <c r="H117" s="40">
        <f t="shared" si="47"/>
        <v>922.24</v>
      </c>
      <c r="I117" s="133">
        <v>2</v>
      </c>
      <c r="J117" s="40">
        <f t="shared" si="48"/>
        <v>922.24</v>
      </c>
      <c r="K117" s="110" t="str">
        <f t="shared" si="49"/>
        <v>0</v>
      </c>
      <c r="L117" s="110" t="str">
        <f t="shared" si="32"/>
        <v>0</v>
      </c>
      <c r="M117" s="110" t="str">
        <f t="shared" si="33"/>
        <v>0</v>
      </c>
      <c r="N117" s="110" t="str">
        <f t="shared" si="34"/>
        <v>0</v>
      </c>
      <c r="O117" s="110" t="str">
        <f t="shared" si="35"/>
        <v>0</v>
      </c>
      <c r="P117" s="110" t="str">
        <f t="shared" si="36"/>
        <v>0</v>
      </c>
      <c r="Q117" s="110" t="str">
        <f t="shared" si="37"/>
        <v>0</v>
      </c>
      <c r="R117" s="110" t="str">
        <f t="shared" si="38"/>
        <v>0</v>
      </c>
      <c r="S117" s="110" t="str">
        <f t="shared" si="39"/>
        <v>0</v>
      </c>
      <c r="T117" s="110">
        <f t="shared" si="40"/>
        <v>0</v>
      </c>
      <c r="U117" s="110">
        <f t="shared" si="41"/>
        <v>0</v>
      </c>
      <c r="V117" s="110">
        <f t="shared" si="42"/>
        <v>0</v>
      </c>
      <c r="W117" s="110">
        <f t="shared" si="43"/>
        <v>0</v>
      </c>
      <c r="X117" s="110">
        <f t="shared" si="44"/>
        <v>0</v>
      </c>
      <c r="Y117" s="110">
        <v>0</v>
      </c>
      <c r="Z117" s="110">
        <f t="shared" si="45"/>
        <v>0</v>
      </c>
      <c r="AA117" s="119">
        <v>0</v>
      </c>
      <c r="AB117" s="110">
        <f t="shared" si="46"/>
        <v>0</v>
      </c>
      <c r="AC117" s="152" t="s">
        <v>348</v>
      </c>
      <c r="AD117" s="36"/>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row>
    <row r="118" spans="1:54" s="38" customFormat="1" ht="67.5" customHeight="1" x14ac:dyDescent="0.2">
      <c r="A118" s="126">
        <v>89</v>
      </c>
      <c r="B118" s="157">
        <v>151150</v>
      </c>
      <c r="C118" s="127" t="s">
        <v>224</v>
      </c>
      <c r="D118" s="39" t="s">
        <v>13</v>
      </c>
      <c r="E118" s="128" t="s">
        <v>10</v>
      </c>
      <c r="F118" s="128">
        <v>1037.22</v>
      </c>
      <c r="G118" s="128">
        <v>3</v>
      </c>
      <c r="H118" s="40">
        <f t="shared" si="47"/>
        <v>3111.66</v>
      </c>
      <c r="I118" s="133">
        <v>0</v>
      </c>
      <c r="J118" s="40">
        <f t="shared" si="48"/>
        <v>0</v>
      </c>
      <c r="K118" s="110" t="str">
        <f t="shared" si="49"/>
        <v>0</v>
      </c>
      <c r="L118" s="110" t="str">
        <f t="shared" si="32"/>
        <v>0</v>
      </c>
      <c r="M118" s="110" t="str">
        <f t="shared" si="33"/>
        <v>0</v>
      </c>
      <c r="N118" s="110" t="str">
        <f t="shared" si="34"/>
        <v>0</v>
      </c>
      <c r="O118" s="110" t="str">
        <f t="shared" si="35"/>
        <v>0</v>
      </c>
      <c r="P118" s="110" t="str">
        <f t="shared" si="36"/>
        <v>0</v>
      </c>
      <c r="Q118" s="110" t="str">
        <f t="shared" si="37"/>
        <v>0</v>
      </c>
      <c r="R118" s="110" t="str">
        <f t="shared" si="38"/>
        <v>0</v>
      </c>
      <c r="S118" s="110" t="str">
        <f t="shared" si="39"/>
        <v>0</v>
      </c>
      <c r="T118" s="110">
        <f t="shared" si="40"/>
        <v>0</v>
      </c>
      <c r="U118" s="110">
        <f t="shared" si="41"/>
        <v>0</v>
      </c>
      <c r="V118" s="110">
        <f t="shared" si="42"/>
        <v>0</v>
      </c>
      <c r="W118" s="110">
        <f t="shared" si="43"/>
        <v>0</v>
      </c>
      <c r="X118" s="110">
        <f t="shared" si="44"/>
        <v>0</v>
      </c>
      <c r="Y118" s="110">
        <v>0.75</v>
      </c>
      <c r="Z118" s="110">
        <f t="shared" si="45"/>
        <v>777.91499999999996</v>
      </c>
      <c r="AA118" s="119">
        <v>2.25</v>
      </c>
      <c r="AB118" s="110">
        <f t="shared" si="46"/>
        <v>2333.7449999999999</v>
      </c>
      <c r="AC118" s="152" t="s">
        <v>348</v>
      </c>
      <c r="AD118" s="36"/>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row>
    <row r="119" spans="1:54" s="38" customFormat="1" ht="67.5" customHeight="1" x14ac:dyDescent="0.2">
      <c r="A119" s="123">
        <v>90</v>
      </c>
      <c r="B119" s="157">
        <v>151182</v>
      </c>
      <c r="C119" s="127" t="s">
        <v>225</v>
      </c>
      <c r="D119" s="39" t="s">
        <v>13</v>
      </c>
      <c r="E119" s="128" t="s">
        <v>251</v>
      </c>
      <c r="F119" s="128">
        <v>931.04</v>
      </c>
      <c r="G119" s="128">
        <v>2</v>
      </c>
      <c r="H119" s="40">
        <f t="shared" si="47"/>
        <v>1862.08</v>
      </c>
      <c r="I119" s="133">
        <v>2</v>
      </c>
      <c r="J119" s="40">
        <f t="shared" si="48"/>
        <v>1862.08</v>
      </c>
      <c r="K119" s="110" t="str">
        <f t="shared" si="49"/>
        <v>0</v>
      </c>
      <c r="L119" s="110" t="str">
        <f t="shared" si="32"/>
        <v>0</v>
      </c>
      <c r="M119" s="110" t="str">
        <f t="shared" si="33"/>
        <v>0</v>
      </c>
      <c r="N119" s="110" t="str">
        <f t="shared" si="34"/>
        <v>0</v>
      </c>
      <c r="O119" s="110" t="str">
        <f t="shared" si="35"/>
        <v>0</v>
      </c>
      <c r="P119" s="110" t="str">
        <f t="shared" si="36"/>
        <v>0</v>
      </c>
      <c r="Q119" s="110" t="str">
        <f t="shared" si="37"/>
        <v>0</v>
      </c>
      <c r="R119" s="110" t="str">
        <f t="shared" si="38"/>
        <v>0</v>
      </c>
      <c r="S119" s="110" t="str">
        <f t="shared" si="39"/>
        <v>0</v>
      </c>
      <c r="T119" s="110">
        <f t="shared" si="40"/>
        <v>0</v>
      </c>
      <c r="U119" s="110">
        <f t="shared" si="41"/>
        <v>0</v>
      </c>
      <c r="V119" s="110">
        <f t="shared" si="42"/>
        <v>0</v>
      </c>
      <c r="W119" s="110">
        <f t="shared" si="43"/>
        <v>0</v>
      </c>
      <c r="X119" s="110">
        <f t="shared" si="44"/>
        <v>0</v>
      </c>
      <c r="Y119" s="110">
        <v>0</v>
      </c>
      <c r="Z119" s="110">
        <f t="shared" si="45"/>
        <v>0</v>
      </c>
      <c r="AA119" s="119">
        <v>0</v>
      </c>
      <c r="AB119" s="110">
        <f t="shared" si="46"/>
        <v>0</v>
      </c>
      <c r="AC119" s="152" t="s">
        <v>348</v>
      </c>
      <c r="AD119" s="36"/>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row>
    <row r="120" spans="1:54" s="38" customFormat="1" ht="67.5" customHeight="1" x14ac:dyDescent="0.2">
      <c r="A120" s="126">
        <v>91</v>
      </c>
      <c r="B120" s="157">
        <v>152122</v>
      </c>
      <c r="C120" s="127" t="s">
        <v>226</v>
      </c>
      <c r="D120" s="39" t="s">
        <v>13</v>
      </c>
      <c r="E120" s="128" t="s">
        <v>10</v>
      </c>
      <c r="F120" s="128">
        <v>629.24</v>
      </c>
      <c r="G120" s="128">
        <v>2</v>
      </c>
      <c r="H120" s="40">
        <f t="shared" si="47"/>
        <v>1258.48</v>
      </c>
      <c r="I120" s="133">
        <v>2</v>
      </c>
      <c r="J120" s="40">
        <f t="shared" si="48"/>
        <v>1258.48</v>
      </c>
      <c r="K120" s="110" t="str">
        <f t="shared" si="49"/>
        <v>0</v>
      </c>
      <c r="L120" s="110" t="str">
        <f t="shared" si="32"/>
        <v>0</v>
      </c>
      <c r="M120" s="110" t="str">
        <f t="shared" si="33"/>
        <v>0</v>
      </c>
      <c r="N120" s="110" t="str">
        <f t="shared" si="34"/>
        <v>0</v>
      </c>
      <c r="O120" s="110" t="str">
        <f t="shared" si="35"/>
        <v>0</v>
      </c>
      <c r="P120" s="110" t="str">
        <f t="shared" si="36"/>
        <v>0</v>
      </c>
      <c r="Q120" s="110" t="str">
        <f t="shared" si="37"/>
        <v>0</v>
      </c>
      <c r="R120" s="110" t="str">
        <f t="shared" si="38"/>
        <v>0</v>
      </c>
      <c r="S120" s="110" t="str">
        <f t="shared" si="39"/>
        <v>0</v>
      </c>
      <c r="T120" s="110">
        <f t="shared" si="40"/>
        <v>0</v>
      </c>
      <c r="U120" s="110">
        <f t="shared" si="41"/>
        <v>0</v>
      </c>
      <c r="V120" s="110">
        <f t="shared" si="42"/>
        <v>0</v>
      </c>
      <c r="W120" s="110">
        <f t="shared" si="43"/>
        <v>0</v>
      </c>
      <c r="X120" s="110">
        <f t="shared" si="44"/>
        <v>0</v>
      </c>
      <c r="Y120" s="110">
        <v>0</v>
      </c>
      <c r="Z120" s="110">
        <f t="shared" si="45"/>
        <v>0</v>
      </c>
      <c r="AA120" s="119">
        <v>0</v>
      </c>
      <c r="AB120" s="110">
        <f t="shared" si="46"/>
        <v>0</v>
      </c>
      <c r="AC120" s="152" t="s">
        <v>348</v>
      </c>
      <c r="AD120" s="36"/>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row>
    <row r="121" spans="1:54" s="38" customFormat="1" ht="67.5" customHeight="1" x14ac:dyDescent="0.2">
      <c r="A121" s="123">
        <v>92</v>
      </c>
      <c r="B121" s="157">
        <v>151230</v>
      </c>
      <c r="C121" s="127" t="s">
        <v>227</v>
      </c>
      <c r="D121" s="39" t="s">
        <v>13</v>
      </c>
      <c r="E121" s="128" t="s">
        <v>10</v>
      </c>
      <c r="F121" s="128">
        <v>145.19</v>
      </c>
      <c r="G121" s="128">
        <v>3</v>
      </c>
      <c r="H121" s="40">
        <f t="shared" si="47"/>
        <v>435.57</v>
      </c>
      <c r="I121" s="133">
        <v>2</v>
      </c>
      <c r="J121" s="40">
        <f t="shared" si="48"/>
        <v>290.38</v>
      </c>
      <c r="K121" s="110" t="str">
        <f t="shared" si="49"/>
        <v>0</v>
      </c>
      <c r="L121" s="110" t="str">
        <f t="shared" si="32"/>
        <v>0</v>
      </c>
      <c r="M121" s="110" t="str">
        <f t="shared" si="33"/>
        <v>0</v>
      </c>
      <c r="N121" s="110" t="str">
        <f t="shared" si="34"/>
        <v>0</v>
      </c>
      <c r="O121" s="110" t="str">
        <f t="shared" si="35"/>
        <v>0</v>
      </c>
      <c r="P121" s="110" t="str">
        <f t="shared" si="36"/>
        <v>0</v>
      </c>
      <c r="Q121" s="110" t="str">
        <f t="shared" si="37"/>
        <v>0</v>
      </c>
      <c r="R121" s="110" t="str">
        <f t="shared" si="38"/>
        <v>0</v>
      </c>
      <c r="S121" s="110" t="str">
        <f t="shared" si="39"/>
        <v>0</v>
      </c>
      <c r="T121" s="110">
        <f t="shared" si="40"/>
        <v>0</v>
      </c>
      <c r="U121" s="110">
        <f t="shared" si="41"/>
        <v>0</v>
      </c>
      <c r="V121" s="110">
        <f t="shared" si="42"/>
        <v>0</v>
      </c>
      <c r="W121" s="110">
        <f t="shared" si="43"/>
        <v>0</v>
      </c>
      <c r="X121" s="110">
        <f t="shared" si="44"/>
        <v>0</v>
      </c>
      <c r="Y121" s="110">
        <v>0.75</v>
      </c>
      <c r="Z121" s="110">
        <f t="shared" si="45"/>
        <v>108.8925</v>
      </c>
      <c r="AA121" s="119">
        <v>0.25</v>
      </c>
      <c r="AB121" s="110">
        <f t="shared" si="46"/>
        <v>36.297499999999999</v>
      </c>
      <c r="AC121" s="152" t="s">
        <v>348</v>
      </c>
      <c r="AD121" s="36"/>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row>
    <row r="122" spans="1:54" s="38" customFormat="1" ht="67.5" customHeight="1" x14ac:dyDescent="0.2">
      <c r="A122" s="126">
        <v>93</v>
      </c>
      <c r="B122" s="157">
        <v>152141</v>
      </c>
      <c r="C122" s="127" t="s">
        <v>228</v>
      </c>
      <c r="D122" s="39" t="s">
        <v>13</v>
      </c>
      <c r="E122" s="128" t="s">
        <v>10</v>
      </c>
      <c r="F122" s="128">
        <v>192.13</v>
      </c>
      <c r="G122" s="128">
        <v>3</v>
      </c>
      <c r="H122" s="40">
        <f t="shared" si="47"/>
        <v>576.39</v>
      </c>
      <c r="I122" s="133">
        <v>0</v>
      </c>
      <c r="J122" s="40">
        <f t="shared" si="48"/>
        <v>0</v>
      </c>
      <c r="K122" s="110" t="str">
        <f t="shared" si="49"/>
        <v>0</v>
      </c>
      <c r="L122" s="110" t="str">
        <f t="shared" si="32"/>
        <v>0</v>
      </c>
      <c r="M122" s="110" t="str">
        <f t="shared" si="33"/>
        <v>0</v>
      </c>
      <c r="N122" s="110" t="str">
        <f t="shared" si="34"/>
        <v>0</v>
      </c>
      <c r="O122" s="110" t="str">
        <f t="shared" si="35"/>
        <v>0</v>
      </c>
      <c r="P122" s="110" t="str">
        <f t="shared" si="36"/>
        <v>0</v>
      </c>
      <c r="Q122" s="110" t="str">
        <f t="shared" si="37"/>
        <v>0</v>
      </c>
      <c r="R122" s="110" t="str">
        <f t="shared" si="38"/>
        <v>0</v>
      </c>
      <c r="S122" s="110" t="str">
        <f t="shared" si="39"/>
        <v>0</v>
      </c>
      <c r="T122" s="110">
        <f t="shared" si="40"/>
        <v>0</v>
      </c>
      <c r="U122" s="110">
        <f t="shared" si="41"/>
        <v>0</v>
      </c>
      <c r="V122" s="110">
        <f t="shared" si="42"/>
        <v>0</v>
      </c>
      <c r="W122" s="110">
        <f t="shared" si="43"/>
        <v>0</v>
      </c>
      <c r="X122" s="110">
        <f t="shared" si="44"/>
        <v>0</v>
      </c>
      <c r="Y122" s="110">
        <v>0.75</v>
      </c>
      <c r="Z122" s="110">
        <f t="shared" si="45"/>
        <v>144.0975</v>
      </c>
      <c r="AA122" s="119">
        <v>2.25</v>
      </c>
      <c r="AB122" s="110">
        <f t="shared" si="46"/>
        <v>432.29250000000002</v>
      </c>
      <c r="AC122" s="152" t="s">
        <v>348</v>
      </c>
      <c r="AD122" s="36"/>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row>
    <row r="123" spans="1:54" s="38" customFormat="1" ht="67.5" customHeight="1" x14ac:dyDescent="0.2">
      <c r="A123" s="123">
        <v>94</v>
      </c>
      <c r="B123" s="157">
        <v>153272</v>
      </c>
      <c r="C123" s="127" t="s">
        <v>229</v>
      </c>
      <c r="D123" s="39" t="s">
        <v>13</v>
      </c>
      <c r="E123" s="128" t="s">
        <v>10</v>
      </c>
      <c r="F123" s="128">
        <v>565.71</v>
      </c>
      <c r="G123" s="128">
        <v>3</v>
      </c>
      <c r="H123" s="40">
        <f t="shared" si="47"/>
        <v>1697.13</v>
      </c>
      <c r="I123" s="133">
        <v>0</v>
      </c>
      <c r="J123" s="40">
        <f t="shared" si="48"/>
        <v>0</v>
      </c>
      <c r="K123" s="110" t="str">
        <f t="shared" si="49"/>
        <v>0</v>
      </c>
      <c r="L123" s="110" t="str">
        <f t="shared" si="32"/>
        <v>0</v>
      </c>
      <c r="M123" s="110" t="str">
        <f t="shared" si="33"/>
        <v>0</v>
      </c>
      <c r="N123" s="110" t="str">
        <f t="shared" si="34"/>
        <v>0</v>
      </c>
      <c r="O123" s="110" t="str">
        <f t="shared" si="35"/>
        <v>0</v>
      </c>
      <c r="P123" s="110" t="str">
        <f t="shared" si="36"/>
        <v>0</v>
      </c>
      <c r="Q123" s="110" t="str">
        <f t="shared" si="37"/>
        <v>0</v>
      </c>
      <c r="R123" s="110" t="str">
        <f t="shared" si="38"/>
        <v>0</v>
      </c>
      <c r="S123" s="110" t="str">
        <f t="shared" si="39"/>
        <v>0</v>
      </c>
      <c r="T123" s="110">
        <f t="shared" si="40"/>
        <v>0</v>
      </c>
      <c r="U123" s="110">
        <f t="shared" si="41"/>
        <v>0</v>
      </c>
      <c r="V123" s="110">
        <f t="shared" si="42"/>
        <v>0</v>
      </c>
      <c r="W123" s="110">
        <f t="shared" si="43"/>
        <v>0</v>
      </c>
      <c r="X123" s="110">
        <f t="shared" si="44"/>
        <v>0</v>
      </c>
      <c r="Y123" s="110">
        <v>0.75</v>
      </c>
      <c r="Z123" s="110">
        <f t="shared" si="45"/>
        <v>424.28250000000003</v>
      </c>
      <c r="AA123" s="119">
        <v>2.25</v>
      </c>
      <c r="AB123" s="110">
        <f t="shared" si="46"/>
        <v>1272.8475000000001</v>
      </c>
      <c r="AC123" s="152" t="s">
        <v>348</v>
      </c>
      <c r="AD123" s="36"/>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row>
    <row r="124" spans="1:54" s="38" customFormat="1" ht="67.5" customHeight="1" x14ac:dyDescent="0.2">
      <c r="A124" s="126">
        <v>95</v>
      </c>
      <c r="B124" s="157">
        <v>153380</v>
      </c>
      <c r="C124" s="127" t="s">
        <v>230</v>
      </c>
      <c r="D124" s="39" t="s">
        <v>13</v>
      </c>
      <c r="E124" s="128" t="s">
        <v>10</v>
      </c>
      <c r="F124" s="128">
        <v>186.31</v>
      </c>
      <c r="G124" s="128">
        <v>1</v>
      </c>
      <c r="H124" s="40">
        <f t="shared" si="47"/>
        <v>186.31</v>
      </c>
      <c r="I124" s="133">
        <v>0</v>
      </c>
      <c r="J124" s="40">
        <f t="shared" si="48"/>
        <v>0</v>
      </c>
      <c r="K124" s="110" t="str">
        <f t="shared" si="49"/>
        <v>0</v>
      </c>
      <c r="L124" s="110" t="str">
        <f t="shared" si="32"/>
        <v>0</v>
      </c>
      <c r="M124" s="110" t="str">
        <f t="shared" si="33"/>
        <v>0</v>
      </c>
      <c r="N124" s="110" t="str">
        <f t="shared" si="34"/>
        <v>0</v>
      </c>
      <c r="O124" s="110" t="str">
        <f t="shared" si="35"/>
        <v>0</v>
      </c>
      <c r="P124" s="110" t="str">
        <f t="shared" si="36"/>
        <v>0</v>
      </c>
      <c r="Q124" s="110" t="str">
        <f t="shared" si="37"/>
        <v>0</v>
      </c>
      <c r="R124" s="110" t="str">
        <f t="shared" si="38"/>
        <v>0</v>
      </c>
      <c r="S124" s="110" t="str">
        <f t="shared" si="39"/>
        <v>0</v>
      </c>
      <c r="T124" s="110">
        <f t="shared" si="40"/>
        <v>0</v>
      </c>
      <c r="U124" s="110">
        <f t="shared" si="41"/>
        <v>0</v>
      </c>
      <c r="V124" s="110">
        <f t="shared" si="42"/>
        <v>0</v>
      </c>
      <c r="W124" s="110">
        <f t="shared" si="43"/>
        <v>0</v>
      </c>
      <c r="X124" s="110">
        <f t="shared" si="44"/>
        <v>0</v>
      </c>
      <c r="Y124" s="110">
        <v>0.25</v>
      </c>
      <c r="Z124" s="110">
        <f t="shared" si="45"/>
        <v>46.577500000000001</v>
      </c>
      <c r="AA124" s="119">
        <v>0.75</v>
      </c>
      <c r="AB124" s="110">
        <f t="shared" si="46"/>
        <v>139.73250000000002</v>
      </c>
      <c r="AC124" s="152" t="s">
        <v>348</v>
      </c>
      <c r="AD124" s="36"/>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row>
    <row r="125" spans="1:54" s="38" customFormat="1" ht="67.5" customHeight="1" x14ac:dyDescent="0.2">
      <c r="A125" s="123">
        <v>96</v>
      </c>
      <c r="B125" s="157">
        <v>153410</v>
      </c>
      <c r="C125" s="127" t="s">
        <v>231</v>
      </c>
      <c r="D125" s="39" t="s">
        <v>13</v>
      </c>
      <c r="E125" s="128" t="s">
        <v>10</v>
      </c>
      <c r="F125" s="128">
        <v>385.14</v>
      </c>
      <c r="G125" s="128">
        <v>9</v>
      </c>
      <c r="H125" s="40">
        <f t="shared" si="47"/>
        <v>3466.2599999999998</v>
      </c>
      <c r="I125" s="133">
        <v>0</v>
      </c>
      <c r="J125" s="40">
        <f t="shared" si="48"/>
        <v>0</v>
      </c>
      <c r="K125" s="110" t="str">
        <f t="shared" si="49"/>
        <v>0</v>
      </c>
      <c r="L125" s="110" t="str">
        <f t="shared" si="32"/>
        <v>0</v>
      </c>
      <c r="M125" s="110" t="str">
        <f t="shared" si="33"/>
        <v>0</v>
      </c>
      <c r="N125" s="110" t="str">
        <f t="shared" si="34"/>
        <v>0</v>
      </c>
      <c r="O125" s="110" t="str">
        <f t="shared" si="35"/>
        <v>0</v>
      </c>
      <c r="P125" s="110" t="str">
        <f t="shared" si="36"/>
        <v>0</v>
      </c>
      <c r="Q125" s="110" t="str">
        <f t="shared" si="37"/>
        <v>0</v>
      </c>
      <c r="R125" s="110" t="str">
        <f t="shared" si="38"/>
        <v>0</v>
      </c>
      <c r="S125" s="110" t="str">
        <f t="shared" si="39"/>
        <v>0</v>
      </c>
      <c r="T125" s="110">
        <f t="shared" si="40"/>
        <v>0</v>
      </c>
      <c r="U125" s="110">
        <f t="shared" si="41"/>
        <v>0</v>
      </c>
      <c r="V125" s="110">
        <f t="shared" si="42"/>
        <v>0</v>
      </c>
      <c r="W125" s="110">
        <f t="shared" si="43"/>
        <v>0</v>
      </c>
      <c r="X125" s="110">
        <f t="shared" si="44"/>
        <v>0</v>
      </c>
      <c r="Y125" s="110">
        <v>2.25</v>
      </c>
      <c r="Z125" s="110">
        <f t="shared" si="45"/>
        <v>866.56499999999994</v>
      </c>
      <c r="AA125" s="119">
        <v>6.75</v>
      </c>
      <c r="AB125" s="110">
        <f t="shared" si="46"/>
        <v>2599.6949999999997</v>
      </c>
      <c r="AC125" s="152" t="s">
        <v>348</v>
      </c>
      <c r="AD125" s="36"/>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row>
    <row r="126" spans="1:54" s="38" customFormat="1" ht="67.5" customHeight="1" x14ac:dyDescent="0.2">
      <c r="A126" s="126">
        <v>97</v>
      </c>
      <c r="B126" s="156">
        <v>153460</v>
      </c>
      <c r="C126" s="131" t="s">
        <v>232</v>
      </c>
      <c r="D126" s="39" t="s">
        <v>13</v>
      </c>
      <c r="E126" s="128" t="s">
        <v>10</v>
      </c>
      <c r="F126" s="128">
        <v>225.37</v>
      </c>
      <c r="G126" s="128">
        <v>4</v>
      </c>
      <c r="H126" s="40">
        <f t="shared" si="47"/>
        <v>901.48</v>
      </c>
      <c r="I126" s="132">
        <v>0</v>
      </c>
      <c r="J126" s="40">
        <f t="shared" si="48"/>
        <v>0</v>
      </c>
      <c r="K126" s="110" t="str">
        <f t="shared" si="49"/>
        <v>0</v>
      </c>
      <c r="L126" s="110" t="str">
        <f t="shared" si="32"/>
        <v>0</v>
      </c>
      <c r="M126" s="110" t="str">
        <f t="shared" si="33"/>
        <v>0</v>
      </c>
      <c r="N126" s="110" t="str">
        <f t="shared" si="34"/>
        <v>0</v>
      </c>
      <c r="O126" s="110" t="str">
        <f t="shared" si="35"/>
        <v>0</v>
      </c>
      <c r="P126" s="110" t="str">
        <f t="shared" si="36"/>
        <v>0</v>
      </c>
      <c r="Q126" s="110" t="str">
        <f t="shared" si="37"/>
        <v>0</v>
      </c>
      <c r="R126" s="110" t="str">
        <f t="shared" si="38"/>
        <v>0</v>
      </c>
      <c r="S126" s="110" t="str">
        <f t="shared" si="39"/>
        <v>0</v>
      </c>
      <c r="T126" s="110">
        <f t="shared" si="40"/>
        <v>0</v>
      </c>
      <c r="U126" s="110">
        <f t="shared" si="41"/>
        <v>0</v>
      </c>
      <c r="V126" s="110">
        <f t="shared" si="42"/>
        <v>0</v>
      </c>
      <c r="W126" s="110">
        <f t="shared" si="43"/>
        <v>0</v>
      </c>
      <c r="X126" s="110">
        <f t="shared" si="44"/>
        <v>0</v>
      </c>
      <c r="Y126" s="110">
        <v>1</v>
      </c>
      <c r="Z126" s="110">
        <f t="shared" si="45"/>
        <v>225.37</v>
      </c>
      <c r="AA126" s="119">
        <v>3</v>
      </c>
      <c r="AB126" s="110">
        <f t="shared" si="46"/>
        <v>676.11</v>
      </c>
      <c r="AC126" s="152" t="s">
        <v>348</v>
      </c>
      <c r="AD126" s="36"/>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row>
    <row r="127" spans="1:54" s="38" customFormat="1" ht="67.5" customHeight="1" x14ac:dyDescent="0.2">
      <c r="A127" s="123">
        <v>98</v>
      </c>
      <c r="B127" s="157">
        <v>153570</v>
      </c>
      <c r="C127" s="127" t="s">
        <v>233</v>
      </c>
      <c r="D127" s="39" t="s">
        <v>13</v>
      </c>
      <c r="E127" s="128" t="s">
        <v>10</v>
      </c>
      <c r="F127" s="128">
        <v>181.24</v>
      </c>
      <c r="G127" s="128">
        <v>6</v>
      </c>
      <c r="H127" s="40">
        <f t="shared" si="47"/>
        <v>1087.44</v>
      </c>
      <c r="I127" s="133">
        <v>2</v>
      </c>
      <c r="J127" s="40">
        <f t="shared" si="48"/>
        <v>362.48</v>
      </c>
      <c r="K127" s="110" t="str">
        <f t="shared" si="49"/>
        <v>0</v>
      </c>
      <c r="L127" s="110" t="str">
        <f t="shared" si="32"/>
        <v>0</v>
      </c>
      <c r="M127" s="110" t="str">
        <f t="shared" si="33"/>
        <v>0</v>
      </c>
      <c r="N127" s="110" t="str">
        <f t="shared" si="34"/>
        <v>0</v>
      </c>
      <c r="O127" s="110" t="str">
        <f t="shared" si="35"/>
        <v>0</v>
      </c>
      <c r="P127" s="110" t="str">
        <f t="shared" si="36"/>
        <v>0</v>
      </c>
      <c r="Q127" s="110" t="str">
        <f t="shared" si="37"/>
        <v>0</v>
      </c>
      <c r="R127" s="110" t="str">
        <f t="shared" si="38"/>
        <v>0</v>
      </c>
      <c r="S127" s="110" t="str">
        <f t="shared" si="39"/>
        <v>0</v>
      </c>
      <c r="T127" s="110">
        <f t="shared" si="40"/>
        <v>0</v>
      </c>
      <c r="U127" s="110">
        <f t="shared" si="41"/>
        <v>0</v>
      </c>
      <c r="V127" s="110">
        <f t="shared" si="42"/>
        <v>0</v>
      </c>
      <c r="W127" s="110">
        <f t="shared" si="43"/>
        <v>0</v>
      </c>
      <c r="X127" s="110">
        <f t="shared" si="44"/>
        <v>0</v>
      </c>
      <c r="Y127" s="110">
        <v>1.5</v>
      </c>
      <c r="Z127" s="110">
        <f t="shared" si="45"/>
        <v>271.86</v>
      </c>
      <c r="AA127" s="119">
        <v>2.5</v>
      </c>
      <c r="AB127" s="110">
        <f t="shared" si="46"/>
        <v>453.1</v>
      </c>
      <c r="AC127" s="152" t="s">
        <v>348</v>
      </c>
      <c r="AD127" s="36"/>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row>
    <row r="128" spans="1:54" s="38" customFormat="1" ht="67.5" customHeight="1" x14ac:dyDescent="0.2">
      <c r="A128" s="126">
        <v>99</v>
      </c>
      <c r="B128" s="157">
        <v>154010</v>
      </c>
      <c r="C128" s="127" t="s">
        <v>234</v>
      </c>
      <c r="D128" s="39" t="s">
        <v>13</v>
      </c>
      <c r="E128" s="128" t="s">
        <v>249</v>
      </c>
      <c r="F128" s="128">
        <v>263.02999999999997</v>
      </c>
      <c r="G128" s="128">
        <v>180</v>
      </c>
      <c r="H128" s="40">
        <f t="shared" si="47"/>
        <v>47345.399999999994</v>
      </c>
      <c r="I128" s="133">
        <v>200</v>
      </c>
      <c r="J128" s="40">
        <f t="shared" si="48"/>
        <v>52605.999999999993</v>
      </c>
      <c r="K128" s="110" t="str">
        <f t="shared" si="49"/>
        <v>0</v>
      </c>
      <c r="L128" s="110" t="str">
        <f t="shared" si="32"/>
        <v>0</v>
      </c>
      <c r="M128" s="110" t="str">
        <f t="shared" si="33"/>
        <v>0</v>
      </c>
      <c r="N128" s="110" t="str">
        <f t="shared" si="34"/>
        <v>0</v>
      </c>
      <c r="O128" s="110" t="str">
        <f t="shared" si="35"/>
        <v>0</v>
      </c>
      <c r="P128" s="110" t="str">
        <f t="shared" si="36"/>
        <v>0</v>
      </c>
      <c r="Q128" s="110" t="str">
        <f t="shared" si="37"/>
        <v>0</v>
      </c>
      <c r="R128" s="110" t="str">
        <f t="shared" si="38"/>
        <v>0</v>
      </c>
      <c r="S128" s="110" t="str">
        <f t="shared" si="39"/>
        <v>0</v>
      </c>
      <c r="T128" s="110">
        <f t="shared" si="40"/>
        <v>0</v>
      </c>
      <c r="U128" s="110">
        <f t="shared" si="41"/>
        <v>20</v>
      </c>
      <c r="V128" s="110">
        <f t="shared" si="42"/>
        <v>5260.5999999999995</v>
      </c>
      <c r="W128" s="110">
        <f t="shared" si="43"/>
        <v>0</v>
      </c>
      <c r="X128" s="110">
        <f t="shared" si="44"/>
        <v>0</v>
      </c>
      <c r="Y128" s="110">
        <v>0</v>
      </c>
      <c r="Z128" s="110">
        <f t="shared" si="45"/>
        <v>0</v>
      </c>
      <c r="AA128" s="119">
        <v>0</v>
      </c>
      <c r="AB128" s="110">
        <f t="shared" si="46"/>
        <v>0</v>
      </c>
      <c r="AC128" s="152" t="s">
        <v>73</v>
      </c>
      <c r="AD128" s="36"/>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row>
    <row r="129" spans="1:54" s="38" customFormat="1" ht="67.5" customHeight="1" x14ac:dyDescent="0.2">
      <c r="A129" s="123">
        <v>100</v>
      </c>
      <c r="B129" s="157">
        <v>154040</v>
      </c>
      <c r="C129" s="127" t="s">
        <v>235</v>
      </c>
      <c r="D129" s="39" t="s">
        <v>13</v>
      </c>
      <c r="E129" s="128" t="s">
        <v>10</v>
      </c>
      <c r="F129" s="128">
        <v>180.33</v>
      </c>
      <c r="G129" s="128">
        <v>5</v>
      </c>
      <c r="H129" s="40">
        <f t="shared" si="47"/>
        <v>901.65000000000009</v>
      </c>
      <c r="I129" s="133">
        <v>13</v>
      </c>
      <c r="J129" s="40">
        <f t="shared" si="48"/>
        <v>2344.29</v>
      </c>
      <c r="K129" s="110" t="str">
        <f t="shared" si="49"/>
        <v>0</v>
      </c>
      <c r="L129" s="110" t="str">
        <f t="shared" si="32"/>
        <v>0</v>
      </c>
      <c r="M129" s="110" t="str">
        <f t="shared" si="33"/>
        <v>0</v>
      </c>
      <c r="N129" s="110" t="str">
        <f t="shared" si="34"/>
        <v>0</v>
      </c>
      <c r="O129" s="110" t="str">
        <f t="shared" si="35"/>
        <v>0</v>
      </c>
      <c r="P129" s="110" t="str">
        <f t="shared" si="36"/>
        <v>0</v>
      </c>
      <c r="Q129" s="110" t="str">
        <f t="shared" si="37"/>
        <v>0</v>
      </c>
      <c r="R129" s="110" t="str">
        <f t="shared" si="38"/>
        <v>0</v>
      </c>
      <c r="S129" s="110" t="str">
        <f t="shared" si="39"/>
        <v>0</v>
      </c>
      <c r="T129" s="110">
        <f t="shared" si="40"/>
        <v>0</v>
      </c>
      <c r="U129" s="110">
        <f t="shared" si="41"/>
        <v>5</v>
      </c>
      <c r="V129" s="110">
        <f t="shared" si="42"/>
        <v>901.65000000000009</v>
      </c>
      <c r="W129" s="110">
        <f t="shared" si="43"/>
        <v>3</v>
      </c>
      <c r="X129" s="110">
        <f t="shared" si="44"/>
        <v>540.99</v>
      </c>
      <c r="Y129" s="110">
        <v>0</v>
      </c>
      <c r="Z129" s="110">
        <f t="shared" si="45"/>
        <v>0</v>
      </c>
      <c r="AA129" s="119">
        <v>0</v>
      </c>
      <c r="AB129" s="110">
        <f t="shared" si="46"/>
        <v>0</v>
      </c>
      <c r="AC129" s="152" t="s">
        <v>73</v>
      </c>
      <c r="AD129" s="36"/>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row>
    <row r="130" spans="1:54" s="38" customFormat="1" ht="67.5" customHeight="1" x14ac:dyDescent="0.2">
      <c r="A130" s="126">
        <v>101</v>
      </c>
      <c r="B130" s="157">
        <v>154100</v>
      </c>
      <c r="C130" s="127" t="s">
        <v>236</v>
      </c>
      <c r="D130" s="39" t="s">
        <v>13</v>
      </c>
      <c r="E130" s="128" t="s">
        <v>10</v>
      </c>
      <c r="F130" s="128">
        <v>97.29</v>
      </c>
      <c r="G130" s="128">
        <v>5</v>
      </c>
      <c r="H130" s="40">
        <f t="shared" si="47"/>
        <v>486.45000000000005</v>
      </c>
      <c r="I130" s="133">
        <v>30</v>
      </c>
      <c r="J130" s="40">
        <f t="shared" si="48"/>
        <v>2918.7000000000003</v>
      </c>
      <c r="K130" s="110" t="str">
        <f t="shared" si="49"/>
        <v>0</v>
      </c>
      <c r="L130" s="110" t="str">
        <f t="shared" si="32"/>
        <v>0</v>
      </c>
      <c r="M130" s="110" t="str">
        <f t="shared" si="33"/>
        <v>0</v>
      </c>
      <c r="N130" s="110" t="str">
        <f t="shared" si="34"/>
        <v>0</v>
      </c>
      <c r="O130" s="110" t="str">
        <f t="shared" si="35"/>
        <v>0</v>
      </c>
      <c r="P130" s="110" t="str">
        <f t="shared" si="36"/>
        <v>0</v>
      </c>
      <c r="Q130" s="110" t="str">
        <f t="shared" si="37"/>
        <v>0</v>
      </c>
      <c r="R130" s="110" t="str">
        <f t="shared" si="38"/>
        <v>0</v>
      </c>
      <c r="S130" s="110" t="str">
        <f t="shared" si="39"/>
        <v>0</v>
      </c>
      <c r="T130" s="110">
        <f t="shared" si="40"/>
        <v>0</v>
      </c>
      <c r="U130" s="110">
        <f t="shared" si="41"/>
        <v>5</v>
      </c>
      <c r="V130" s="110">
        <f t="shared" si="42"/>
        <v>486.45000000000005</v>
      </c>
      <c r="W130" s="110">
        <f t="shared" si="43"/>
        <v>20</v>
      </c>
      <c r="X130" s="110">
        <f t="shared" si="44"/>
        <v>1945.8000000000002</v>
      </c>
      <c r="Y130" s="110">
        <v>0</v>
      </c>
      <c r="Z130" s="110">
        <f t="shared" si="45"/>
        <v>0</v>
      </c>
      <c r="AA130" s="119">
        <v>0</v>
      </c>
      <c r="AB130" s="110">
        <f t="shared" si="46"/>
        <v>0</v>
      </c>
      <c r="AC130" s="152" t="s">
        <v>73</v>
      </c>
      <c r="AD130" s="36"/>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row>
    <row r="131" spans="1:54" s="38" customFormat="1" ht="67.5" customHeight="1" x14ac:dyDescent="0.2">
      <c r="A131" s="123">
        <v>102</v>
      </c>
      <c r="B131" s="157">
        <v>155240</v>
      </c>
      <c r="C131" s="127" t="s">
        <v>237</v>
      </c>
      <c r="D131" s="39" t="s">
        <v>13</v>
      </c>
      <c r="E131" s="128" t="s">
        <v>10</v>
      </c>
      <c r="F131" s="128">
        <v>91.3</v>
      </c>
      <c r="G131" s="128">
        <v>1</v>
      </c>
      <c r="H131" s="40">
        <f t="shared" si="47"/>
        <v>91.3</v>
      </c>
      <c r="I131" s="133">
        <v>0</v>
      </c>
      <c r="J131" s="40">
        <f t="shared" si="48"/>
        <v>0</v>
      </c>
      <c r="K131" s="110" t="str">
        <f t="shared" si="49"/>
        <v>0</v>
      </c>
      <c r="L131" s="110" t="str">
        <f t="shared" si="32"/>
        <v>0</v>
      </c>
      <c r="M131" s="110" t="str">
        <f t="shared" si="33"/>
        <v>0</v>
      </c>
      <c r="N131" s="110" t="str">
        <f t="shared" si="34"/>
        <v>0</v>
      </c>
      <c r="O131" s="110" t="str">
        <f t="shared" si="35"/>
        <v>0</v>
      </c>
      <c r="P131" s="110" t="str">
        <f t="shared" si="36"/>
        <v>0</v>
      </c>
      <c r="Q131" s="110" t="str">
        <f t="shared" si="37"/>
        <v>0</v>
      </c>
      <c r="R131" s="110" t="str">
        <f t="shared" si="38"/>
        <v>0</v>
      </c>
      <c r="S131" s="110" t="str">
        <f t="shared" si="39"/>
        <v>0</v>
      </c>
      <c r="T131" s="110">
        <f t="shared" si="40"/>
        <v>0</v>
      </c>
      <c r="U131" s="110">
        <f t="shared" si="41"/>
        <v>0</v>
      </c>
      <c r="V131" s="110">
        <f t="shared" si="42"/>
        <v>0</v>
      </c>
      <c r="W131" s="110">
        <f t="shared" si="43"/>
        <v>0</v>
      </c>
      <c r="X131" s="110">
        <f t="shared" si="44"/>
        <v>0</v>
      </c>
      <c r="Y131" s="110">
        <v>0.25</v>
      </c>
      <c r="Z131" s="110">
        <f t="shared" si="45"/>
        <v>22.824999999999999</v>
      </c>
      <c r="AA131" s="119">
        <v>0.75</v>
      </c>
      <c r="AB131" s="110">
        <f t="shared" si="46"/>
        <v>68.474999999999994</v>
      </c>
      <c r="AC131" s="152" t="s">
        <v>348</v>
      </c>
      <c r="AD131" s="36"/>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row>
    <row r="132" spans="1:54" s="38" customFormat="1" ht="67.5" customHeight="1" x14ac:dyDescent="0.2">
      <c r="A132" s="126">
        <v>103</v>
      </c>
      <c r="B132" s="157">
        <v>161020</v>
      </c>
      <c r="C132" s="127" t="s">
        <v>238</v>
      </c>
      <c r="D132" s="39" t="s">
        <v>13</v>
      </c>
      <c r="E132" s="128" t="s">
        <v>0</v>
      </c>
      <c r="F132" s="128">
        <v>241.75</v>
      </c>
      <c r="G132" s="128">
        <v>50</v>
      </c>
      <c r="H132" s="40">
        <f t="shared" si="47"/>
        <v>12087.5</v>
      </c>
      <c r="I132" s="133">
        <v>189.06</v>
      </c>
      <c r="J132" s="40">
        <f t="shared" si="48"/>
        <v>45705.254999999997</v>
      </c>
      <c r="K132" s="110" t="str">
        <f t="shared" si="49"/>
        <v>0</v>
      </c>
      <c r="L132" s="110" t="str">
        <f t="shared" si="32"/>
        <v>0</v>
      </c>
      <c r="M132" s="110" t="str">
        <f t="shared" si="33"/>
        <v>0</v>
      </c>
      <c r="N132" s="110" t="str">
        <f t="shared" si="34"/>
        <v>0</v>
      </c>
      <c r="O132" s="110" t="str">
        <f t="shared" si="35"/>
        <v>0</v>
      </c>
      <c r="P132" s="110" t="str">
        <f t="shared" si="36"/>
        <v>0</v>
      </c>
      <c r="Q132" s="110" t="str">
        <f t="shared" si="37"/>
        <v>0</v>
      </c>
      <c r="R132" s="110" t="str">
        <f t="shared" si="38"/>
        <v>0</v>
      </c>
      <c r="S132" s="110" t="str">
        <f t="shared" si="39"/>
        <v>0</v>
      </c>
      <c r="T132" s="110">
        <f t="shared" si="40"/>
        <v>0</v>
      </c>
      <c r="U132" s="110">
        <f t="shared" si="41"/>
        <v>50</v>
      </c>
      <c r="V132" s="110">
        <f t="shared" si="42"/>
        <v>12087.5</v>
      </c>
      <c r="W132" s="110">
        <f t="shared" si="43"/>
        <v>89.06</v>
      </c>
      <c r="X132" s="110">
        <f t="shared" si="44"/>
        <v>21530.255000000001</v>
      </c>
      <c r="Y132" s="110">
        <v>0</v>
      </c>
      <c r="Z132" s="110">
        <f t="shared" si="45"/>
        <v>0</v>
      </c>
      <c r="AA132" s="119">
        <v>0</v>
      </c>
      <c r="AB132" s="110">
        <f t="shared" si="46"/>
        <v>0</v>
      </c>
      <c r="AC132" s="152" t="s">
        <v>357</v>
      </c>
      <c r="AD132" s="36"/>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row>
    <row r="133" spans="1:54" s="38" customFormat="1" ht="67.5" customHeight="1" x14ac:dyDescent="0.2">
      <c r="A133" s="123">
        <v>104</v>
      </c>
      <c r="B133" s="157">
        <v>161041</v>
      </c>
      <c r="C133" s="127" t="s">
        <v>239</v>
      </c>
      <c r="D133" s="39" t="s">
        <v>13</v>
      </c>
      <c r="E133" s="128" t="s">
        <v>0</v>
      </c>
      <c r="F133" s="128">
        <v>105.25</v>
      </c>
      <c r="G133" s="128">
        <v>10</v>
      </c>
      <c r="H133" s="40">
        <f t="shared" si="47"/>
        <v>1052.5</v>
      </c>
      <c r="I133" s="133">
        <v>10</v>
      </c>
      <c r="J133" s="40">
        <f t="shared" si="48"/>
        <v>1052.5</v>
      </c>
      <c r="K133" s="110" t="str">
        <f t="shared" si="49"/>
        <v>0</v>
      </c>
      <c r="L133" s="110" t="str">
        <f t="shared" si="32"/>
        <v>0</v>
      </c>
      <c r="M133" s="110" t="str">
        <f t="shared" si="33"/>
        <v>0</v>
      </c>
      <c r="N133" s="110" t="str">
        <f t="shared" si="34"/>
        <v>0</v>
      </c>
      <c r="O133" s="110" t="str">
        <f t="shared" si="35"/>
        <v>0</v>
      </c>
      <c r="P133" s="110" t="str">
        <f t="shared" si="36"/>
        <v>0</v>
      </c>
      <c r="Q133" s="110" t="str">
        <f t="shared" si="37"/>
        <v>0</v>
      </c>
      <c r="R133" s="110" t="str">
        <f t="shared" si="38"/>
        <v>0</v>
      </c>
      <c r="S133" s="110" t="str">
        <f t="shared" si="39"/>
        <v>0</v>
      </c>
      <c r="T133" s="110">
        <f t="shared" si="40"/>
        <v>0</v>
      </c>
      <c r="U133" s="110">
        <f t="shared" si="41"/>
        <v>0</v>
      </c>
      <c r="V133" s="110">
        <f t="shared" si="42"/>
        <v>0</v>
      </c>
      <c r="W133" s="110">
        <f t="shared" si="43"/>
        <v>0</v>
      </c>
      <c r="X133" s="110">
        <f t="shared" si="44"/>
        <v>0</v>
      </c>
      <c r="Y133" s="110">
        <v>0</v>
      </c>
      <c r="Z133" s="110">
        <f t="shared" si="45"/>
        <v>0</v>
      </c>
      <c r="AA133" s="119">
        <v>0</v>
      </c>
      <c r="AB133" s="110">
        <f t="shared" si="46"/>
        <v>0</v>
      </c>
      <c r="AC133" s="152" t="s">
        <v>348</v>
      </c>
      <c r="AD133" s="36"/>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row>
    <row r="134" spans="1:54" s="38" customFormat="1" ht="67.5" customHeight="1" x14ac:dyDescent="0.2">
      <c r="A134" s="126">
        <v>105</v>
      </c>
      <c r="B134" s="157">
        <v>161090</v>
      </c>
      <c r="C134" s="127" t="s">
        <v>240</v>
      </c>
      <c r="D134" s="39" t="s">
        <v>13</v>
      </c>
      <c r="E134" s="128" t="s">
        <v>12</v>
      </c>
      <c r="F134" s="128">
        <v>15.91</v>
      </c>
      <c r="G134" s="128">
        <v>930</v>
      </c>
      <c r="H134" s="40">
        <f>F134*G134/100</f>
        <v>147.96299999999999</v>
      </c>
      <c r="I134" s="133">
        <v>930</v>
      </c>
      <c r="J134" s="40">
        <f>F134*I134/100</f>
        <v>147.96299999999999</v>
      </c>
      <c r="K134" s="110" t="str">
        <f t="shared" si="49"/>
        <v>0</v>
      </c>
      <c r="L134" s="110" t="str">
        <f t="shared" si="32"/>
        <v>0</v>
      </c>
      <c r="M134" s="110" t="str">
        <f t="shared" si="33"/>
        <v>0</v>
      </c>
      <c r="N134" s="110" t="str">
        <f t="shared" si="34"/>
        <v>0</v>
      </c>
      <c r="O134" s="110" t="str">
        <f t="shared" si="35"/>
        <v>0</v>
      </c>
      <c r="P134" s="110" t="str">
        <f t="shared" si="36"/>
        <v>0</v>
      </c>
      <c r="Q134" s="110" t="str">
        <f t="shared" si="37"/>
        <v>0</v>
      </c>
      <c r="R134" s="110" t="str">
        <f t="shared" si="38"/>
        <v>0</v>
      </c>
      <c r="S134" s="110" t="str">
        <f t="shared" si="39"/>
        <v>0</v>
      </c>
      <c r="T134" s="110">
        <f t="shared" si="40"/>
        <v>0</v>
      </c>
      <c r="U134" s="110">
        <f t="shared" si="41"/>
        <v>0</v>
      </c>
      <c r="V134" s="110">
        <f t="shared" si="42"/>
        <v>0</v>
      </c>
      <c r="W134" s="110">
        <f t="shared" si="43"/>
        <v>0</v>
      </c>
      <c r="X134" s="110">
        <f t="shared" si="44"/>
        <v>0</v>
      </c>
      <c r="Y134" s="110">
        <v>0</v>
      </c>
      <c r="Z134" s="110">
        <f t="shared" si="45"/>
        <v>0</v>
      </c>
      <c r="AA134" s="119">
        <v>0</v>
      </c>
      <c r="AB134" s="110">
        <f t="shared" si="46"/>
        <v>0</v>
      </c>
      <c r="AC134" s="152" t="s">
        <v>348</v>
      </c>
      <c r="AD134" s="36"/>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row>
    <row r="135" spans="1:54" s="38" customFormat="1" ht="67.5" customHeight="1" x14ac:dyDescent="0.2">
      <c r="A135" s="123">
        <v>106</v>
      </c>
      <c r="B135" s="157">
        <v>161100</v>
      </c>
      <c r="C135" s="127" t="s">
        <v>241</v>
      </c>
      <c r="D135" s="39" t="s">
        <v>13</v>
      </c>
      <c r="E135" s="128" t="s">
        <v>0</v>
      </c>
      <c r="F135" s="128">
        <v>10.93</v>
      </c>
      <c r="G135" s="128">
        <v>60</v>
      </c>
      <c r="H135" s="40">
        <f t="shared" si="47"/>
        <v>655.8</v>
      </c>
      <c r="I135" s="133">
        <v>60</v>
      </c>
      <c r="J135" s="40">
        <f t="shared" si="48"/>
        <v>655.8</v>
      </c>
      <c r="K135" s="110" t="str">
        <f t="shared" si="49"/>
        <v>0</v>
      </c>
      <c r="L135" s="110" t="str">
        <f t="shared" si="32"/>
        <v>0</v>
      </c>
      <c r="M135" s="110" t="str">
        <f t="shared" si="33"/>
        <v>0</v>
      </c>
      <c r="N135" s="110" t="str">
        <f t="shared" si="34"/>
        <v>0</v>
      </c>
      <c r="O135" s="110" t="str">
        <f t="shared" si="35"/>
        <v>0</v>
      </c>
      <c r="P135" s="110" t="str">
        <f t="shared" si="36"/>
        <v>0</v>
      </c>
      <c r="Q135" s="110" t="str">
        <f t="shared" si="37"/>
        <v>0</v>
      </c>
      <c r="R135" s="110" t="str">
        <f t="shared" si="38"/>
        <v>0</v>
      </c>
      <c r="S135" s="110" t="str">
        <f t="shared" si="39"/>
        <v>0</v>
      </c>
      <c r="T135" s="110">
        <f t="shared" si="40"/>
        <v>0</v>
      </c>
      <c r="U135" s="110">
        <f t="shared" si="41"/>
        <v>0</v>
      </c>
      <c r="V135" s="110">
        <f t="shared" si="42"/>
        <v>0</v>
      </c>
      <c r="W135" s="110">
        <f t="shared" si="43"/>
        <v>0</v>
      </c>
      <c r="X135" s="110">
        <f t="shared" si="44"/>
        <v>0</v>
      </c>
      <c r="Y135" s="110">
        <v>0</v>
      </c>
      <c r="Z135" s="110">
        <f t="shared" si="45"/>
        <v>0</v>
      </c>
      <c r="AA135" s="119">
        <v>0</v>
      </c>
      <c r="AB135" s="110">
        <f t="shared" si="46"/>
        <v>0</v>
      </c>
      <c r="AC135" s="152" t="s">
        <v>348</v>
      </c>
      <c r="AD135" s="36"/>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row>
    <row r="136" spans="1:54" s="38" customFormat="1" ht="67.5" customHeight="1" x14ac:dyDescent="0.2">
      <c r="A136" s="126">
        <v>107</v>
      </c>
      <c r="B136" s="157">
        <v>161520</v>
      </c>
      <c r="C136" s="127" t="s">
        <v>242</v>
      </c>
      <c r="D136" s="39" t="s">
        <v>13</v>
      </c>
      <c r="E136" s="128" t="s">
        <v>12</v>
      </c>
      <c r="F136" s="128">
        <v>373.27</v>
      </c>
      <c r="G136" s="128">
        <v>9500</v>
      </c>
      <c r="H136" s="40">
        <f>F136*G136/100</f>
        <v>35460.65</v>
      </c>
      <c r="I136" s="133">
        <v>9500</v>
      </c>
      <c r="J136" s="40">
        <f>F136*I136/100</f>
        <v>35460.65</v>
      </c>
      <c r="K136" s="110" t="str">
        <f t="shared" si="49"/>
        <v>0</v>
      </c>
      <c r="L136" s="110" t="str">
        <f t="shared" si="32"/>
        <v>0</v>
      </c>
      <c r="M136" s="110" t="str">
        <f t="shared" si="33"/>
        <v>0</v>
      </c>
      <c r="N136" s="110" t="str">
        <f t="shared" si="34"/>
        <v>0</v>
      </c>
      <c r="O136" s="110" t="str">
        <f t="shared" si="35"/>
        <v>0</v>
      </c>
      <c r="P136" s="110" t="str">
        <f t="shared" si="36"/>
        <v>0</v>
      </c>
      <c r="Q136" s="110" t="str">
        <f t="shared" si="37"/>
        <v>0</v>
      </c>
      <c r="R136" s="110" t="str">
        <f t="shared" si="38"/>
        <v>0</v>
      </c>
      <c r="S136" s="110" t="str">
        <f t="shared" si="39"/>
        <v>0</v>
      </c>
      <c r="T136" s="110">
        <f t="shared" si="40"/>
        <v>0</v>
      </c>
      <c r="U136" s="110">
        <f t="shared" si="41"/>
        <v>0</v>
      </c>
      <c r="V136" s="110">
        <f t="shared" si="42"/>
        <v>0</v>
      </c>
      <c r="W136" s="110">
        <f t="shared" si="43"/>
        <v>0</v>
      </c>
      <c r="X136" s="110">
        <f t="shared" si="44"/>
        <v>0</v>
      </c>
      <c r="Y136" s="110">
        <v>0</v>
      </c>
      <c r="Z136" s="110">
        <f t="shared" si="45"/>
        <v>0</v>
      </c>
      <c r="AA136" s="119">
        <v>0</v>
      </c>
      <c r="AB136" s="110">
        <f t="shared" si="46"/>
        <v>0</v>
      </c>
      <c r="AC136" s="152" t="s">
        <v>348</v>
      </c>
      <c r="AD136" s="36"/>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row>
    <row r="137" spans="1:54" s="38" customFormat="1" ht="67.5" customHeight="1" x14ac:dyDescent="0.2">
      <c r="A137" s="123">
        <v>108</v>
      </c>
      <c r="B137" s="157">
        <v>162606</v>
      </c>
      <c r="C137" s="127" t="s">
        <v>243</v>
      </c>
      <c r="D137" s="39" t="s">
        <v>13</v>
      </c>
      <c r="E137" s="128" t="s">
        <v>10</v>
      </c>
      <c r="F137" s="128">
        <v>5.81</v>
      </c>
      <c r="G137" s="128">
        <v>800</v>
      </c>
      <c r="H137" s="40">
        <f t="shared" si="47"/>
        <v>4648</v>
      </c>
      <c r="I137" s="133">
        <v>800</v>
      </c>
      <c r="J137" s="40">
        <f t="shared" si="48"/>
        <v>4648</v>
      </c>
      <c r="K137" s="110" t="str">
        <f t="shared" si="49"/>
        <v>0</v>
      </c>
      <c r="L137" s="110" t="str">
        <f t="shared" si="32"/>
        <v>0</v>
      </c>
      <c r="M137" s="110" t="str">
        <f t="shared" si="33"/>
        <v>0</v>
      </c>
      <c r="N137" s="110" t="str">
        <f t="shared" si="34"/>
        <v>0</v>
      </c>
      <c r="O137" s="110" t="str">
        <f t="shared" si="35"/>
        <v>0</v>
      </c>
      <c r="P137" s="110" t="str">
        <f t="shared" si="36"/>
        <v>0</v>
      </c>
      <c r="Q137" s="110" t="str">
        <f t="shared" si="37"/>
        <v>0</v>
      </c>
      <c r="R137" s="110" t="str">
        <f t="shared" si="38"/>
        <v>0</v>
      </c>
      <c r="S137" s="110" t="str">
        <f t="shared" si="39"/>
        <v>0</v>
      </c>
      <c r="T137" s="110">
        <f t="shared" si="40"/>
        <v>0</v>
      </c>
      <c r="U137" s="110">
        <f t="shared" si="41"/>
        <v>0</v>
      </c>
      <c r="V137" s="110">
        <f t="shared" si="42"/>
        <v>0</v>
      </c>
      <c r="W137" s="110">
        <f t="shared" si="43"/>
        <v>0</v>
      </c>
      <c r="X137" s="110">
        <f t="shared" si="44"/>
        <v>0</v>
      </c>
      <c r="Y137" s="110">
        <v>0</v>
      </c>
      <c r="Z137" s="110">
        <f t="shared" si="45"/>
        <v>0</v>
      </c>
      <c r="AA137" s="119">
        <v>0</v>
      </c>
      <c r="AB137" s="110">
        <f t="shared" si="46"/>
        <v>0</v>
      </c>
      <c r="AC137" s="152" t="s">
        <v>348</v>
      </c>
      <c r="AD137" s="36"/>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row>
    <row r="138" spans="1:54" s="38" customFormat="1" ht="67.5" customHeight="1" x14ac:dyDescent="0.2">
      <c r="A138" s="126">
        <v>109</v>
      </c>
      <c r="B138" s="156">
        <v>162901</v>
      </c>
      <c r="C138" s="131" t="s">
        <v>244</v>
      </c>
      <c r="D138" s="39" t="s">
        <v>13</v>
      </c>
      <c r="E138" s="128" t="s">
        <v>1</v>
      </c>
      <c r="F138" s="128">
        <v>105.7</v>
      </c>
      <c r="G138" s="128">
        <v>930</v>
      </c>
      <c r="H138" s="40">
        <f t="shared" si="47"/>
        <v>98301</v>
      </c>
      <c r="I138" s="132">
        <v>930</v>
      </c>
      <c r="J138" s="40">
        <f t="shared" si="48"/>
        <v>98301</v>
      </c>
      <c r="K138" s="110" t="str">
        <f t="shared" si="49"/>
        <v>0</v>
      </c>
      <c r="L138" s="110" t="str">
        <f t="shared" si="32"/>
        <v>0</v>
      </c>
      <c r="M138" s="110" t="str">
        <f t="shared" si="33"/>
        <v>0</v>
      </c>
      <c r="N138" s="110" t="str">
        <f t="shared" si="34"/>
        <v>0</v>
      </c>
      <c r="O138" s="110" t="str">
        <f t="shared" si="35"/>
        <v>0</v>
      </c>
      <c r="P138" s="110" t="str">
        <f t="shared" si="36"/>
        <v>0</v>
      </c>
      <c r="Q138" s="110" t="str">
        <f t="shared" si="37"/>
        <v>0</v>
      </c>
      <c r="R138" s="110" t="str">
        <f t="shared" si="38"/>
        <v>0</v>
      </c>
      <c r="S138" s="110" t="str">
        <f t="shared" si="39"/>
        <v>0</v>
      </c>
      <c r="T138" s="110">
        <f t="shared" si="40"/>
        <v>0</v>
      </c>
      <c r="U138" s="110">
        <f t="shared" si="41"/>
        <v>0</v>
      </c>
      <c r="V138" s="110">
        <f t="shared" si="42"/>
        <v>0</v>
      </c>
      <c r="W138" s="110">
        <f t="shared" si="43"/>
        <v>0</v>
      </c>
      <c r="X138" s="110">
        <f t="shared" si="44"/>
        <v>0</v>
      </c>
      <c r="Y138" s="110">
        <v>0</v>
      </c>
      <c r="Z138" s="110">
        <f t="shared" si="45"/>
        <v>0</v>
      </c>
      <c r="AA138" s="119">
        <v>0</v>
      </c>
      <c r="AB138" s="110">
        <f t="shared" si="46"/>
        <v>0</v>
      </c>
      <c r="AC138" s="152" t="s">
        <v>348</v>
      </c>
      <c r="AD138" s="36"/>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row>
    <row r="139" spans="1:54" s="38" customFormat="1" ht="67.5" customHeight="1" x14ac:dyDescent="0.2">
      <c r="A139" s="123">
        <v>110</v>
      </c>
      <c r="B139" s="157">
        <v>171041</v>
      </c>
      <c r="C139" s="127" t="s">
        <v>245</v>
      </c>
      <c r="D139" s="39" t="s">
        <v>13</v>
      </c>
      <c r="E139" s="128" t="s">
        <v>1</v>
      </c>
      <c r="F139" s="128">
        <v>634.14</v>
      </c>
      <c r="G139" s="128">
        <v>6.48</v>
      </c>
      <c r="H139" s="40">
        <f t="shared" si="47"/>
        <v>4109.2272000000003</v>
      </c>
      <c r="I139" s="133">
        <v>26.42</v>
      </c>
      <c r="J139" s="40">
        <f t="shared" si="48"/>
        <v>16753.978800000001</v>
      </c>
      <c r="K139" s="110" t="str">
        <f t="shared" si="49"/>
        <v>0</v>
      </c>
      <c r="L139" s="110" t="str">
        <f t="shared" si="32"/>
        <v>0</v>
      </c>
      <c r="M139" s="110" t="str">
        <f t="shared" si="33"/>
        <v>0</v>
      </c>
      <c r="N139" s="110" t="str">
        <f t="shared" si="34"/>
        <v>0</v>
      </c>
      <c r="O139" s="110" t="str">
        <f t="shared" si="35"/>
        <v>0</v>
      </c>
      <c r="P139" s="110" t="str">
        <f t="shared" si="36"/>
        <v>0</v>
      </c>
      <c r="Q139" s="110" t="str">
        <f t="shared" si="37"/>
        <v>0</v>
      </c>
      <c r="R139" s="110" t="str">
        <f t="shared" si="38"/>
        <v>0</v>
      </c>
      <c r="S139" s="110" t="str">
        <f t="shared" si="39"/>
        <v>0</v>
      </c>
      <c r="T139" s="110">
        <f t="shared" si="40"/>
        <v>0</v>
      </c>
      <c r="U139" s="110">
        <f t="shared" si="41"/>
        <v>6.48</v>
      </c>
      <c r="V139" s="110">
        <f t="shared" si="42"/>
        <v>4109.2272000000003</v>
      </c>
      <c r="W139" s="110">
        <f t="shared" si="43"/>
        <v>13.46</v>
      </c>
      <c r="X139" s="110">
        <f t="shared" si="44"/>
        <v>8535.5244000000002</v>
      </c>
      <c r="Y139" s="110">
        <v>0</v>
      </c>
      <c r="Z139" s="110">
        <f t="shared" si="45"/>
        <v>0</v>
      </c>
      <c r="AA139" s="119">
        <v>0</v>
      </c>
      <c r="AB139" s="110">
        <f t="shared" si="46"/>
        <v>0</v>
      </c>
      <c r="AC139" s="152" t="s">
        <v>73</v>
      </c>
      <c r="AD139" s="36"/>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row>
    <row r="140" spans="1:54" s="38" customFormat="1" ht="67.5" customHeight="1" x14ac:dyDescent="0.2">
      <c r="A140" s="126">
        <v>111</v>
      </c>
      <c r="B140" s="157">
        <v>172020</v>
      </c>
      <c r="C140" s="127" t="s">
        <v>246</v>
      </c>
      <c r="D140" s="39" t="s">
        <v>19</v>
      </c>
      <c r="E140" s="128" t="s">
        <v>10</v>
      </c>
      <c r="F140" s="128">
        <v>8326.74</v>
      </c>
      <c r="G140" s="128">
        <v>25</v>
      </c>
      <c r="H140" s="40">
        <f t="shared" si="47"/>
        <v>208168.5</v>
      </c>
      <c r="I140" s="133">
        <v>25</v>
      </c>
      <c r="J140" s="40">
        <f t="shared" si="48"/>
        <v>208168.5</v>
      </c>
      <c r="K140" s="110">
        <f t="shared" si="49"/>
        <v>0</v>
      </c>
      <c r="L140" s="110">
        <f t="shared" si="32"/>
        <v>0</v>
      </c>
      <c r="M140" s="110" t="str">
        <f t="shared" si="33"/>
        <v>0</v>
      </c>
      <c r="N140" s="110" t="str">
        <f t="shared" si="34"/>
        <v>0</v>
      </c>
      <c r="O140" s="110" t="str">
        <f t="shared" si="35"/>
        <v>0</v>
      </c>
      <c r="P140" s="110" t="str">
        <f t="shared" si="36"/>
        <v>0</v>
      </c>
      <c r="Q140" s="110" t="str">
        <f t="shared" si="37"/>
        <v>0</v>
      </c>
      <c r="R140" s="110" t="str">
        <f t="shared" si="38"/>
        <v>0</v>
      </c>
      <c r="S140" s="110" t="str">
        <f t="shared" si="39"/>
        <v>0</v>
      </c>
      <c r="T140" s="110">
        <f t="shared" si="40"/>
        <v>0</v>
      </c>
      <c r="U140" s="110" t="str">
        <f t="shared" si="41"/>
        <v>0</v>
      </c>
      <c r="V140" s="110">
        <f t="shared" si="42"/>
        <v>0</v>
      </c>
      <c r="W140" s="110" t="str">
        <f t="shared" si="43"/>
        <v>0</v>
      </c>
      <c r="X140" s="110">
        <f t="shared" si="44"/>
        <v>0</v>
      </c>
      <c r="Y140" s="110">
        <v>0</v>
      </c>
      <c r="Z140" s="110">
        <f t="shared" si="45"/>
        <v>0</v>
      </c>
      <c r="AA140" s="119">
        <v>0</v>
      </c>
      <c r="AB140" s="110">
        <f t="shared" si="46"/>
        <v>0</v>
      </c>
      <c r="AC140" s="152" t="s">
        <v>348</v>
      </c>
      <c r="AD140" s="36"/>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row>
    <row r="141" spans="1:54" s="38" customFormat="1" ht="67.5" customHeight="1" x14ac:dyDescent="0.2">
      <c r="A141" s="123">
        <v>112</v>
      </c>
      <c r="B141" s="157">
        <v>231010</v>
      </c>
      <c r="C141" s="127" t="s">
        <v>247</v>
      </c>
      <c r="D141" s="39" t="s">
        <v>13</v>
      </c>
      <c r="E141" s="128" t="s">
        <v>1</v>
      </c>
      <c r="F141" s="128">
        <v>45.87</v>
      </c>
      <c r="G141" s="128">
        <v>402.07</v>
      </c>
      <c r="H141" s="40">
        <f t="shared" si="47"/>
        <v>18442.9509</v>
      </c>
      <c r="I141" s="133">
        <v>0</v>
      </c>
      <c r="J141" s="40">
        <f t="shared" si="48"/>
        <v>0</v>
      </c>
      <c r="K141" s="110" t="str">
        <f t="shared" si="49"/>
        <v>0</v>
      </c>
      <c r="L141" s="110" t="str">
        <f t="shared" si="32"/>
        <v>0</v>
      </c>
      <c r="M141" s="110" t="str">
        <f t="shared" si="33"/>
        <v>0</v>
      </c>
      <c r="N141" s="110" t="str">
        <f t="shared" si="34"/>
        <v>0</v>
      </c>
      <c r="O141" s="110" t="str">
        <f t="shared" si="35"/>
        <v>0</v>
      </c>
      <c r="P141" s="110" t="str">
        <f t="shared" si="36"/>
        <v>0</v>
      </c>
      <c r="Q141" s="110" t="str">
        <f t="shared" si="37"/>
        <v>0</v>
      </c>
      <c r="R141" s="110" t="str">
        <f t="shared" si="38"/>
        <v>0</v>
      </c>
      <c r="S141" s="110" t="str">
        <f t="shared" si="39"/>
        <v>0</v>
      </c>
      <c r="T141" s="110">
        <f t="shared" si="40"/>
        <v>0</v>
      </c>
      <c r="U141" s="110">
        <f t="shared" si="41"/>
        <v>0</v>
      </c>
      <c r="V141" s="110">
        <f t="shared" si="42"/>
        <v>0</v>
      </c>
      <c r="W141" s="110">
        <f t="shared" si="43"/>
        <v>0</v>
      </c>
      <c r="X141" s="110">
        <f t="shared" si="44"/>
        <v>0</v>
      </c>
      <c r="Y141" s="110">
        <f>G141*25%</f>
        <v>100.5175</v>
      </c>
      <c r="Z141" s="110">
        <f t="shared" si="45"/>
        <v>4610.737725</v>
      </c>
      <c r="AA141" s="119">
        <v>301.55</v>
      </c>
      <c r="AB141" s="110">
        <f t="shared" si="46"/>
        <v>13832.0985</v>
      </c>
      <c r="AC141" s="152" t="s">
        <v>350</v>
      </c>
      <c r="AD141" s="36"/>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row>
    <row r="142" spans="1:54" s="38" customFormat="1" ht="67.5" customHeight="1" x14ac:dyDescent="0.2">
      <c r="A142" s="126">
        <v>113</v>
      </c>
      <c r="B142" s="157">
        <v>236010</v>
      </c>
      <c r="C142" s="127" t="s">
        <v>248</v>
      </c>
      <c r="D142" s="39" t="s">
        <v>19</v>
      </c>
      <c r="E142" s="128" t="s">
        <v>0</v>
      </c>
      <c r="F142" s="128">
        <v>1876.03</v>
      </c>
      <c r="G142" s="128">
        <v>60.31</v>
      </c>
      <c r="H142" s="40">
        <f t="shared" si="47"/>
        <v>113143.36930000001</v>
      </c>
      <c r="I142" s="133">
        <v>66.989999999999995</v>
      </c>
      <c r="J142" s="40">
        <f t="shared" si="48"/>
        <v>125675.24969999999</v>
      </c>
      <c r="K142" s="110">
        <f t="shared" si="49"/>
        <v>6.6799999999999926</v>
      </c>
      <c r="L142" s="110">
        <v>28290.53</v>
      </c>
      <c r="M142" s="110" t="str">
        <f t="shared" si="33"/>
        <v>0</v>
      </c>
      <c r="N142" s="110">
        <v>0</v>
      </c>
      <c r="O142" s="110" t="str">
        <f t="shared" si="35"/>
        <v>0</v>
      </c>
      <c r="P142" s="110" t="str">
        <f t="shared" si="36"/>
        <v>0</v>
      </c>
      <c r="Q142" s="110" t="str">
        <f t="shared" si="37"/>
        <v>0</v>
      </c>
      <c r="R142" s="110" t="str">
        <f t="shared" si="38"/>
        <v>0</v>
      </c>
      <c r="S142" s="110" t="str">
        <f t="shared" si="39"/>
        <v>0</v>
      </c>
      <c r="T142" s="110">
        <f t="shared" si="40"/>
        <v>0</v>
      </c>
      <c r="U142" s="110" t="str">
        <f t="shared" si="41"/>
        <v>0</v>
      </c>
      <c r="V142" s="110">
        <f t="shared" si="42"/>
        <v>0</v>
      </c>
      <c r="W142" s="110" t="str">
        <f t="shared" si="43"/>
        <v>0</v>
      </c>
      <c r="X142" s="110">
        <f t="shared" si="44"/>
        <v>0</v>
      </c>
      <c r="Y142" s="110">
        <v>0</v>
      </c>
      <c r="Z142" s="110">
        <f t="shared" si="45"/>
        <v>0</v>
      </c>
      <c r="AA142" s="119">
        <v>0</v>
      </c>
      <c r="AB142" s="110">
        <f t="shared" si="46"/>
        <v>0</v>
      </c>
      <c r="AC142" s="152" t="s">
        <v>73</v>
      </c>
      <c r="AD142" s="36"/>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row>
    <row r="143" spans="1:54" s="53" customFormat="1" ht="24.95" customHeight="1" x14ac:dyDescent="0.3">
      <c r="A143" s="44"/>
      <c r="B143" s="45"/>
      <c r="C143" s="46" t="s">
        <v>6</v>
      </c>
      <c r="D143" s="47"/>
      <c r="E143" s="48"/>
      <c r="F143" s="49"/>
      <c r="G143" s="49"/>
      <c r="H143" s="49">
        <f>SUM(H30:H142)</f>
        <v>3259578.0635999986</v>
      </c>
      <c r="I143" s="50"/>
      <c r="J143" s="49">
        <f>SUM(J30:J142)</f>
        <v>3393820.0941999997</v>
      </c>
      <c r="K143" s="111"/>
      <c r="L143" s="49">
        <f>SUM(L30:L142)</f>
        <v>117709.52945</v>
      </c>
      <c r="M143" s="49"/>
      <c r="N143" s="49">
        <f>SUM(N30:N142)</f>
        <v>53651.399669999999</v>
      </c>
      <c r="O143" s="49"/>
      <c r="P143" s="49">
        <f>SUM(P30:P142)</f>
        <v>35767.599780000004</v>
      </c>
      <c r="Q143" s="49"/>
      <c r="R143" s="49">
        <f>SUM(R30:R142)</f>
        <v>155942.20209999994</v>
      </c>
      <c r="S143" s="49"/>
      <c r="T143" s="49">
        <f>SUM(T30:T142)</f>
        <v>0</v>
      </c>
      <c r="U143" s="49"/>
      <c r="V143" s="49">
        <f>SUM(V30:V142)</f>
        <v>366797.94129999995</v>
      </c>
      <c r="W143" s="49"/>
      <c r="X143" s="49">
        <f>SUM(X30:X142)</f>
        <v>484461.6202</v>
      </c>
      <c r="Y143" s="49"/>
      <c r="Z143" s="49">
        <f>SUM(Z30:Z142)</f>
        <v>405253.27384499984</v>
      </c>
      <c r="AA143" s="49"/>
      <c r="AB143" s="49">
        <f>SUM(AB30:AB142)</f>
        <v>583987.1192800001</v>
      </c>
      <c r="AC143" s="23"/>
      <c r="AD143" s="51"/>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row>
    <row r="144" spans="1:54" s="53" customFormat="1" ht="24.95" customHeight="1" x14ac:dyDescent="0.2">
      <c r="A144" s="44"/>
      <c r="B144" s="54"/>
      <c r="C144" s="55" t="s">
        <v>252</v>
      </c>
      <c r="D144" s="47"/>
      <c r="E144" s="48"/>
      <c r="F144" s="49"/>
      <c r="G144" s="49"/>
      <c r="H144" s="49">
        <f>H143*17/100</f>
        <v>554128.27081199968</v>
      </c>
      <c r="I144" s="50"/>
      <c r="J144" s="49">
        <f>J143*17/100</f>
        <v>576949.41601399996</v>
      </c>
      <c r="K144" s="111"/>
      <c r="L144" s="49">
        <f>L143*17/100</f>
        <v>20010.620006500001</v>
      </c>
      <c r="M144" s="49"/>
      <c r="N144" s="49">
        <f>N143*17/100</f>
        <v>9120.7379438999997</v>
      </c>
      <c r="O144" s="49"/>
      <c r="P144" s="49">
        <f>P143*17/100</f>
        <v>6080.491962600001</v>
      </c>
      <c r="Q144" s="49"/>
      <c r="R144" s="49">
        <f>R143*17/100</f>
        <v>26510.174356999989</v>
      </c>
      <c r="S144" s="49"/>
      <c r="T144" s="49">
        <f>T143*17/100</f>
        <v>0</v>
      </c>
      <c r="U144" s="49"/>
      <c r="V144" s="49">
        <f>V143*17/100</f>
        <v>62355.650020999994</v>
      </c>
      <c r="W144" s="49"/>
      <c r="X144" s="49">
        <f>X143*17/100</f>
        <v>82358.475433999993</v>
      </c>
      <c r="Y144" s="49"/>
      <c r="Z144" s="49">
        <f>Z143*17/100</f>
        <v>68893.056553649978</v>
      </c>
      <c r="AA144" s="49"/>
      <c r="AB144" s="49">
        <f>AB143*17/100</f>
        <v>99277.810277600016</v>
      </c>
      <c r="AC144" s="23"/>
      <c r="AD144" s="51"/>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row>
    <row r="145" spans="1:54" s="53" customFormat="1" ht="24.95" customHeight="1" x14ac:dyDescent="0.2">
      <c r="A145" s="44"/>
      <c r="B145" s="32"/>
      <c r="C145" s="55" t="s">
        <v>43</v>
      </c>
      <c r="D145" s="47"/>
      <c r="E145" s="48"/>
      <c r="F145" s="49"/>
      <c r="G145" s="49"/>
      <c r="H145" s="49">
        <f>H143+H144</f>
        <v>3813706.3344119983</v>
      </c>
      <c r="I145" s="50"/>
      <c r="J145" s="49">
        <f>J143+J144</f>
        <v>3970769.5102139995</v>
      </c>
      <c r="K145" s="111"/>
      <c r="L145" s="49">
        <f>L143+L144</f>
        <v>137720.14945650002</v>
      </c>
      <c r="M145" s="49"/>
      <c r="N145" s="49">
        <f>N143+N144</f>
        <v>62772.137613899999</v>
      </c>
      <c r="O145" s="49"/>
      <c r="P145" s="49">
        <f>P143+P144</f>
        <v>41848.091742600009</v>
      </c>
      <c r="Q145" s="49"/>
      <c r="R145" s="49">
        <f>R143+R144</f>
        <v>182452.37645699992</v>
      </c>
      <c r="S145" s="49"/>
      <c r="T145" s="49">
        <f>T143+T144</f>
        <v>0</v>
      </c>
      <c r="U145" s="49"/>
      <c r="V145" s="49">
        <f>V143+V144</f>
        <v>429153.59132099996</v>
      </c>
      <c r="W145" s="49"/>
      <c r="X145" s="49">
        <f>X143+X144</f>
        <v>566820.09563400003</v>
      </c>
      <c r="Y145" s="49"/>
      <c r="Z145" s="49">
        <f>Z143+Z144</f>
        <v>474146.33039864979</v>
      </c>
      <c r="AA145" s="49"/>
      <c r="AB145" s="49">
        <f>AB143+AB144</f>
        <v>683264.92955760006</v>
      </c>
      <c r="AC145" s="23"/>
      <c r="AD145" s="51"/>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row>
    <row r="146" spans="1:54" s="53" customFormat="1" ht="24.95" customHeight="1" x14ac:dyDescent="0.2">
      <c r="A146" s="44"/>
      <c r="B146" s="32"/>
      <c r="C146" s="55" t="s">
        <v>44</v>
      </c>
      <c r="D146" s="56"/>
      <c r="E146" s="57"/>
      <c r="F146" s="58"/>
      <c r="G146" s="58"/>
      <c r="H146" s="59"/>
      <c r="I146" s="60"/>
      <c r="J146" s="59">
        <f>N146+P147+R147+X147</f>
        <v>32900.265305622001</v>
      </c>
      <c r="K146" s="112"/>
      <c r="L146" s="59"/>
      <c r="M146" s="59"/>
      <c r="N146" s="59">
        <f>N145*2/100</f>
        <v>1255.4427522779999</v>
      </c>
      <c r="O146" s="59"/>
      <c r="P146" s="59"/>
      <c r="Q146" s="59"/>
      <c r="R146" s="59"/>
      <c r="S146" s="59"/>
      <c r="T146" s="59"/>
      <c r="U146" s="59"/>
      <c r="V146" s="59"/>
      <c r="W146" s="59"/>
      <c r="X146" s="59"/>
      <c r="Y146" s="59"/>
      <c r="Z146" s="59"/>
      <c r="AA146" s="59"/>
      <c r="AB146" s="61"/>
      <c r="AC146" s="23"/>
      <c r="AD146" s="51"/>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row>
    <row r="147" spans="1:54" s="53" customFormat="1" ht="24.95" customHeight="1" x14ac:dyDescent="0.2">
      <c r="A147" s="44"/>
      <c r="B147" s="32"/>
      <c r="C147" s="55" t="s">
        <v>45</v>
      </c>
      <c r="D147" s="56"/>
      <c r="E147" s="57"/>
      <c r="F147" s="58"/>
      <c r="G147" s="58"/>
      <c r="H147" s="59"/>
      <c r="I147" s="60"/>
      <c r="J147" s="59"/>
      <c r="K147" s="112"/>
      <c r="L147" s="59"/>
      <c r="M147" s="59"/>
      <c r="N147" s="59"/>
      <c r="O147" s="59"/>
      <c r="P147" s="59">
        <f>P145*4/100</f>
        <v>1673.9236697040003</v>
      </c>
      <c r="Q147" s="59"/>
      <c r="R147" s="59">
        <f>R145*4/100</f>
        <v>7298.0950582799969</v>
      </c>
      <c r="S147" s="59"/>
      <c r="T147" s="59"/>
      <c r="U147" s="59"/>
      <c r="V147" s="59"/>
      <c r="W147" s="59"/>
      <c r="X147" s="59">
        <f>X145*4/100</f>
        <v>22672.803825360003</v>
      </c>
      <c r="Y147" s="59"/>
      <c r="Z147" s="59"/>
      <c r="AA147" s="59"/>
      <c r="AB147" s="61"/>
      <c r="AC147" s="23"/>
      <c r="AD147" s="51"/>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row>
    <row r="148" spans="1:54" s="53" customFormat="1" ht="24.95" customHeight="1" x14ac:dyDescent="0.2">
      <c r="A148" s="44"/>
      <c r="B148" s="32"/>
      <c r="C148" s="55"/>
      <c r="D148" s="56"/>
      <c r="E148" s="57"/>
      <c r="F148" s="58"/>
      <c r="G148" s="62" t="s">
        <v>46</v>
      </c>
      <c r="H148" s="59"/>
      <c r="I148" s="60"/>
      <c r="J148" s="59">
        <f>J145-J146</f>
        <v>3937869.2449083775</v>
      </c>
      <c r="K148" s="112"/>
      <c r="L148" s="59"/>
      <c r="M148" s="59"/>
      <c r="N148" s="59"/>
      <c r="O148" s="59"/>
      <c r="P148" s="59"/>
      <c r="Q148" s="59"/>
      <c r="R148" s="59"/>
      <c r="S148" s="59"/>
      <c r="T148" s="59"/>
      <c r="U148" s="59"/>
      <c r="V148" s="59"/>
      <c r="W148" s="59"/>
      <c r="X148" s="59"/>
      <c r="Y148" s="59"/>
      <c r="Z148" s="59"/>
      <c r="AA148" s="59"/>
      <c r="AB148" s="61"/>
      <c r="AC148" s="23"/>
      <c r="AD148" s="51"/>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row>
    <row r="149" spans="1:54" s="53" customFormat="1" ht="24.95" customHeight="1" x14ac:dyDescent="0.2">
      <c r="A149" s="44"/>
      <c r="B149" s="32"/>
      <c r="C149" s="55" t="s">
        <v>48</v>
      </c>
      <c r="D149" s="56"/>
      <c r="E149" s="57"/>
      <c r="F149" s="58"/>
      <c r="G149" s="58"/>
      <c r="H149" s="59">
        <f>H145</f>
        <v>3813706.3344119983</v>
      </c>
      <c r="I149" s="60"/>
      <c r="J149" s="59">
        <f>H149+L149+N149+P149+R149+T149+V149+X149-AB149-Z149</f>
        <v>4044161.2513751257</v>
      </c>
      <c r="K149" s="112"/>
      <c r="L149" s="59">
        <f>L145</f>
        <v>137720.14945650002</v>
      </c>
      <c r="M149" s="59"/>
      <c r="N149" s="59">
        <f>N145-N146</f>
        <v>61516.694861621996</v>
      </c>
      <c r="O149" s="59"/>
      <c r="P149" s="59">
        <f>P145-P147</f>
        <v>40174.168072896005</v>
      </c>
      <c r="Q149" s="59"/>
      <c r="R149" s="59">
        <f>R145-R147</f>
        <v>175154.28139871993</v>
      </c>
      <c r="S149" s="59"/>
      <c r="T149" s="59">
        <f>T145-T147</f>
        <v>0</v>
      </c>
      <c r="U149" s="59"/>
      <c r="V149" s="59">
        <f>V145</f>
        <v>429153.59132099996</v>
      </c>
      <c r="W149" s="59"/>
      <c r="X149" s="59">
        <f>X145-X147</f>
        <v>544147.29180864</v>
      </c>
      <c r="Y149" s="59"/>
      <c r="Z149" s="59">
        <f>Z145</f>
        <v>474146.33039864979</v>
      </c>
      <c r="AA149" s="59"/>
      <c r="AB149" s="61">
        <f>AB145</f>
        <v>683264.92955760006</v>
      </c>
      <c r="AC149" s="23"/>
      <c r="AD149" s="51"/>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row>
    <row r="150" spans="1:54" s="38" customFormat="1" ht="25.5" customHeight="1" x14ac:dyDescent="0.2">
      <c r="A150" s="165" t="s">
        <v>263</v>
      </c>
      <c r="B150" s="165"/>
      <c r="C150" s="165"/>
      <c r="D150" s="32"/>
      <c r="E150" s="6"/>
      <c r="F150" s="33"/>
      <c r="G150" s="34"/>
      <c r="H150" s="34"/>
      <c r="I150" s="35"/>
      <c r="J150" s="34"/>
      <c r="K150" s="109"/>
      <c r="L150" s="34"/>
      <c r="M150" s="34"/>
      <c r="N150" s="34"/>
      <c r="O150" s="34"/>
      <c r="P150" s="34"/>
      <c r="Q150" s="34"/>
      <c r="R150" s="34"/>
      <c r="S150" s="34"/>
      <c r="T150" s="34"/>
      <c r="U150" s="34"/>
      <c r="V150" s="34"/>
      <c r="W150" s="34"/>
      <c r="X150" s="34"/>
      <c r="Y150" s="34"/>
      <c r="Z150" s="18"/>
      <c r="AA150" s="18"/>
      <c r="AB150" s="18"/>
      <c r="AC150" s="153"/>
      <c r="AD150" s="36"/>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row>
    <row r="151" spans="1:54" s="38" customFormat="1" ht="151.5" customHeight="1" x14ac:dyDescent="0.2">
      <c r="A151" s="1">
        <v>1</v>
      </c>
      <c r="B151" s="129" t="s">
        <v>254</v>
      </c>
      <c r="C151" s="135" t="s">
        <v>255</v>
      </c>
      <c r="D151" s="39" t="s">
        <v>19</v>
      </c>
      <c r="E151" s="128" t="s">
        <v>0</v>
      </c>
      <c r="F151" s="128">
        <v>140.4</v>
      </c>
      <c r="G151" s="128">
        <v>720</v>
      </c>
      <c r="H151" s="40">
        <f>F151*G151</f>
        <v>101088</v>
      </c>
      <c r="I151" s="41">
        <v>720</v>
      </c>
      <c r="J151" s="40">
        <f>F151*I151</f>
        <v>101088</v>
      </c>
      <c r="K151" s="110">
        <f>IF(D151="NF",IF(I151&gt;G151*1.25,G151*0.25,IF(I151&gt;G151,I151-G151,0)),"0")</f>
        <v>0</v>
      </c>
      <c r="L151" s="42">
        <f>IF(ISNONTEXT(K151),$F151*K151,"0")</f>
        <v>0</v>
      </c>
      <c r="M151" s="42" t="str">
        <f>IF(D151="NF",IF($K151&gt;0,IF($G151*1.25&lt;$I151,IF(($G151*1.4)&lt;$I151,$G151*0.15,$I151-($G151+$K151)),"0"),"0"),"0")</f>
        <v>0</v>
      </c>
      <c r="N151" s="42" t="str">
        <f>IF(ISNONTEXT(M151),$F151*M151,"0")</f>
        <v>0</v>
      </c>
      <c r="O151" s="42" t="str">
        <f>IF(D151="NF",IF($M151&gt;0,IF($G151*1.4&lt;$I151,IF(($G151*1.5)&lt;$I151,$G151*0.1,$I151-($G151+$K151+$M151)),"0"),"0"),"0")</f>
        <v>0</v>
      </c>
      <c r="P151" s="42" t="str">
        <f>IF(ISNONTEXT(O151),$F151*O151,"0")</f>
        <v>0</v>
      </c>
      <c r="Q151" s="42" t="str">
        <f>IF(D151="NF",IF(G151*1.5&lt;I151,I151-(G151+K151+M151+O151),"0"),"0")</f>
        <v>0</v>
      </c>
      <c r="R151" s="42" t="str">
        <f>IF(ISNONTEXT(Q151),$F151*Q151,"0")</f>
        <v>0</v>
      </c>
      <c r="S151" s="42" t="str">
        <f>IF(D151="F",IF(I151&gt;G151, I151-G151,0),"0")</f>
        <v>0</v>
      </c>
      <c r="T151" s="42">
        <f>S151*F151</f>
        <v>0</v>
      </c>
      <c r="U151" s="42" t="str">
        <f>IF(D151="m",IF(I151&gt;G151*2,G151*1,IF(I151&gt;G151,I151-G151,0)),"0")</f>
        <v>0</v>
      </c>
      <c r="V151" s="42">
        <f>U151*F151</f>
        <v>0</v>
      </c>
      <c r="W151" s="42" t="str">
        <f>IF(D151="M",IF(I151&gt;G151*2,I151-G151*2,0),"0")</f>
        <v>0</v>
      </c>
      <c r="X151" s="42">
        <f>W151*F151</f>
        <v>0</v>
      </c>
      <c r="Y151" s="42">
        <v>0</v>
      </c>
      <c r="Z151" s="42">
        <f>Y151*F151</f>
        <v>0</v>
      </c>
      <c r="AA151" s="42">
        <v>0</v>
      </c>
      <c r="AB151" s="42">
        <f>AA151*F151</f>
        <v>0</v>
      </c>
      <c r="AC151" s="151" t="s">
        <v>74</v>
      </c>
      <c r="AD151" s="36"/>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row>
    <row r="152" spans="1:54" s="38" customFormat="1" ht="133.5" customHeight="1" x14ac:dyDescent="0.2">
      <c r="A152" s="1">
        <v>2</v>
      </c>
      <c r="B152" s="129" t="s">
        <v>256</v>
      </c>
      <c r="C152" s="135" t="s">
        <v>257</v>
      </c>
      <c r="D152" s="39" t="s">
        <v>19</v>
      </c>
      <c r="E152" s="128" t="s">
        <v>0</v>
      </c>
      <c r="F152" s="128">
        <v>164.84</v>
      </c>
      <c r="G152" s="128">
        <v>6400</v>
      </c>
      <c r="H152" s="40">
        <f>F152*G152</f>
        <v>1054976</v>
      </c>
      <c r="I152" s="41">
        <v>6400</v>
      </c>
      <c r="J152" s="40">
        <f>F152*I152</f>
        <v>1054976</v>
      </c>
      <c r="K152" s="110">
        <f>IF(D152="NF",IF(I152&gt;G152*1.25,G152*0.25,IF(I152&gt;G152,I152-G152,0)),"0")</f>
        <v>0</v>
      </c>
      <c r="L152" s="42">
        <f>IF(ISNONTEXT(K152),$F152*K152,"0")</f>
        <v>0</v>
      </c>
      <c r="M152" s="42" t="str">
        <f>IF(D152="NF",IF($K152&gt;0,IF($G152*1.25&lt;$I152,IF(($G152*1.4)&lt;$I152,$G152*0.15,$I152-($G152+$K152)),"0"),"0"),"0")</f>
        <v>0</v>
      </c>
      <c r="N152" s="42" t="str">
        <f>IF(ISNONTEXT(M152),$F152*M152,"0")</f>
        <v>0</v>
      </c>
      <c r="O152" s="42" t="str">
        <f>IF(D152="NF",IF($M152&gt;0,IF($G152*1.4&lt;$I152,IF(($G152*1.5)&lt;$I152,$G152*0.1,$I152-($G152+$K152+$M152)),"0"),"0"),"0")</f>
        <v>0</v>
      </c>
      <c r="P152" s="42" t="str">
        <f>IF(ISNONTEXT(O152),$F152*O152,"0")</f>
        <v>0</v>
      </c>
      <c r="Q152" s="42" t="str">
        <f>IF(D152="NF",IF(G152*1.5&lt;I152,I152-(G152+K152+M152+O152),"0"),"0")</f>
        <v>0</v>
      </c>
      <c r="R152" s="42" t="str">
        <f>IF(ISNONTEXT(Q152),$F152*Q152,"0")</f>
        <v>0</v>
      </c>
      <c r="S152" s="42" t="str">
        <f>IF(D152="F",IF(I152&gt;G152, I152-G152,0),"0")</f>
        <v>0</v>
      </c>
      <c r="T152" s="42">
        <f>S152*F152</f>
        <v>0</v>
      </c>
      <c r="U152" s="42" t="str">
        <f>IF(D152="m",IF(I152&gt;G152*2,G152*1,IF(I152&gt;G152,I152-G152,0)),"0")</f>
        <v>0</v>
      </c>
      <c r="V152" s="42">
        <f>U152*F152</f>
        <v>0</v>
      </c>
      <c r="W152" s="42" t="str">
        <f>IF(D152="M",IF(I152&gt;G152*2,I152-G152*2,0),"0")</f>
        <v>0</v>
      </c>
      <c r="X152" s="42">
        <f>W152*F152</f>
        <v>0</v>
      </c>
      <c r="Y152" s="42">
        <v>0</v>
      </c>
      <c r="Z152" s="42">
        <f>Y152*F152</f>
        <v>0</v>
      </c>
      <c r="AA152" s="42">
        <v>0</v>
      </c>
      <c r="AB152" s="42">
        <f>AA152*F152</f>
        <v>0</v>
      </c>
      <c r="AC152" s="151" t="s">
        <v>74</v>
      </c>
      <c r="AD152" s="36"/>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row>
    <row r="153" spans="1:54" s="38" customFormat="1" ht="63" customHeight="1" x14ac:dyDescent="0.2">
      <c r="A153" s="1">
        <v>3</v>
      </c>
      <c r="B153" s="129" t="s">
        <v>258</v>
      </c>
      <c r="C153" s="135" t="s">
        <v>259</v>
      </c>
      <c r="D153" s="39" t="s">
        <v>19</v>
      </c>
      <c r="E153" s="128" t="s">
        <v>0</v>
      </c>
      <c r="F153" s="128">
        <v>13.67</v>
      </c>
      <c r="G153" s="128">
        <v>6400</v>
      </c>
      <c r="H153" s="40">
        <f>F153*G153</f>
        <v>87488</v>
      </c>
      <c r="I153" s="41">
        <v>6400</v>
      </c>
      <c r="J153" s="40">
        <f>F153*I153</f>
        <v>87488</v>
      </c>
      <c r="K153" s="110">
        <f>IF(D153="NF",IF(I153&gt;G153*1.25,G153*0.25,IF(I153&gt;G153,I153-G153,0)),"0")</f>
        <v>0</v>
      </c>
      <c r="L153" s="42">
        <f>IF(ISNONTEXT(K153),$F153*K153,"0")</f>
        <v>0</v>
      </c>
      <c r="M153" s="42" t="str">
        <f>IF(D153="NF",IF($K153&gt;0,IF($G153*1.25&lt;$I153,IF(($G153*1.4)&lt;$I153,$G153*0.15,$I153-($G153+$K153)),"0"),"0"),"0")</f>
        <v>0</v>
      </c>
      <c r="N153" s="42" t="str">
        <f>IF(ISNONTEXT(M153),$F153*M153,"0")</f>
        <v>0</v>
      </c>
      <c r="O153" s="42" t="str">
        <f>IF(D153="NF",IF($M153&gt;0,IF($G153*1.4&lt;$I153,IF(($G153*1.5)&lt;$I153,$G153*0.1,$I153-($G153+$K153+$M153)),"0"),"0"),"0")</f>
        <v>0</v>
      </c>
      <c r="P153" s="42" t="str">
        <f>IF(ISNONTEXT(O153),$F153*O153,"0")</f>
        <v>0</v>
      </c>
      <c r="Q153" s="42" t="str">
        <f>IF(D153="NF",IF(G153*1.5&lt;I153,I153-(G153+K153+M153+O153),"0"),"0")</f>
        <v>0</v>
      </c>
      <c r="R153" s="42" t="str">
        <f>IF(ISNONTEXT(Q153),$F153*Q153,"0")</f>
        <v>0</v>
      </c>
      <c r="S153" s="42" t="str">
        <f>IF(D153="F",IF(I153&gt;G153, I153-G153,0),"0")</f>
        <v>0</v>
      </c>
      <c r="T153" s="42">
        <f>S153*F153</f>
        <v>0</v>
      </c>
      <c r="U153" s="42" t="str">
        <f>IF(D153="m",IF(I153&gt;G153*2,G153*1,IF(I153&gt;G153,I153-G153,0)),"0")</f>
        <v>0</v>
      </c>
      <c r="V153" s="42">
        <f>U153*F153</f>
        <v>0</v>
      </c>
      <c r="W153" s="42" t="str">
        <f>IF(D153="M",IF(I153&gt;G153*2,I153-G153*2,0),"0")</f>
        <v>0</v>
      </c>
      <c r="X153" s="42">
        <f>W153*F153</f>
        <v>0</v>
      </c>
      <c r="Y153" s="42">
        <v>0</v>
      </c>
      <c r="Z153" s="42">
        <f>Y153*F153</f>
        <v>0</v>
      </c>
      <c r="AA153" s="42">
        <v>0</v>
      </c>
      <c r="AB153" s="42">
        <f>AA153*F153</f>
        <v>0</v>
      </c>
      <c r="AC153" s="151" t="s">
        <v>74</v>
      </c>
      <c r="AD153" s="36"/>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row>
    <row r="154" spans="1:54" s="53" customFormat="1" ht="24.95" customHeight="1" x14ac:dyDescent="0.3">
      <c r="A154" s="44"/>
      <c r="B154" s="45"/>
      <c r="C154" s="46" t="s">
        <v>6</v>
      </c>
      <c r="D154" s="47"/>
      <c r="E154" s="48"/>
      <c r="F154" s="49"/>
      <c r="G154" s="49"/>
      <c r="H154" s="49">
        <f>SUM(H151:H153)</f>
        <v>1243552</v>
      </c>
      <c r="I154" s="50"/>
      <c r="J154" s="49">
        <f>SUM(J151:J153)</f>
        <v>1243552</v>
      </c>
      <c r="K154" s="111"/>
      <c r="L154" s="49">
        <f>SUM(L151:L153)</f>
        <v>0</v>
      </c>
      <c r="M154" s="49"/>
      <c r="N154" s="49">
        <f>SUM(N151:N153)</f>
        <v>0</v>
      </c>
      <c r="O154" s="49"/>
      <c r="P154" s="49">
        <f>SUM(P151:P153)</f>
        <v>0</v>
      </c>
      <c r="Q154" s="49"/>
      <c r="R154" s="49">
        <f>SUM(R151:R153)</f>
        <v>0</v>
      </c>
      <c r="S154" s="49"/>
      <c r="T154" s="49">
        <f>SUM(T151:T153)</f>
        <v>0</v>
      </c>
      <c r="U154" s="49"/>
      <c r="V154" s="49">
        <f>SUM(V151:V153)</f>
        <v>0</v>
      </c>
      <c r="W154" s="49"/>
      <c r="X154" s="49">
        <f>SUM(X151:X153)</f>
        <v>0</v>
      </c>
      <c r="Y154" s="49"/>
      <c r="Z154" s="49">
        <f>SUM(Z151:Z153)</f>
        <v>0</v>
      </c>
      <c r="AA154" s="49"/>
      <c r="AB154" s="49">
        <f>SUM(AB151:AB153)</f>
        <v>0</v>
      </c>
      <c r="AC154" s="23"/>
      <c r="AD154" s="51"/>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row>
    <row r="155" spans="1:54" s="53" customFormat="1" ht="24.95" customHeight="1" x14ac:dyDescent="0.2">
      <c r="A155" s="44"/>
      <c r="B155" s="54"/>
      <c r="C155" s="55" t="s">
        <v>260</v>
      </c>
      <c r="D155" s="47"/>
      <c r="E155" s="48"/>
      <c r="F155" s="49"/>
      <c r="G155" s="49"/>
      <c r="H155" s="49">
        <f>H154*15.2/100</f>
        <v>189019.90399999998</v>
      </c>
      <c r="I155" s="50"/>
      <c r="J155" s="49">
        <f>J154*15.2/100</f>
        <v>189019.90399999998</v>
      </c>
      <c r="K155" s="111"/>
      <c r="L155" s="49">
        <f>L154*103/100</f>
        <v>0</v>
      </c>
      <c r="M155" s="49"/>
      <c r="N155" s="49">
        <f>N154*103/100</f>
        <v>0</v>
      </c>
      <c r="O155" s="49"/>
      <c r="P155" s="49">
        <f>P154*103/100</f>
        <v>0</v>
      </c>
      <c r="Q155" s="49"/>
      <c r="R155" s="49">
        <f>R154*103/100</f>
        <v>0</v>
      </c>
      <c r="S155" s="49"/>
      <c r="T155" s="49">
        <f>T154*103/100</f>
        <v>0</v>
      </c>
      <c r="U155" s="49"/>
      <c r="V155" s="49">
        <f>V154*103/100</f>
        <v>0</v>
      </c>
      <c r="W155" s="49"/>
      <c r="X155" s="49">
        <f>X154*103/100</f>
        <v>0</v>
      </c>
      <c r="Y155" s="49"/>
      <c r="Z155" s="49">
        <f>Z154*103/100</f>
        <v>0</v>
      </c>
      <c r="AA155" s="49"/>
      <c r="AB155" s="49">
        <f>AB154*103/100</f>
        <v>0</v>
      </c>
      <c r="AC155" s="23"/>
      <c r="AD155" s="51"/>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row>
    <row r="156" spans="1:54" s="53" customFormat="1" ht="24.95" customHeight="1" x14ac:dyDescent="0.2">
      <c r="A156" s="44"/>
      <c r="B156" s="32"/>
      <c r="C156" s="55" t="s">
        <v>261</v>
      </c>
      <c r="D156" s="47"/>
      <c r="E156" s="48"/>
      <c r="F156" s="49"/>
      <c r="G156" s="49"/>
      <c r="H156" s="49">
        <f>H154+H155</f>
        <v>1432571.9040000001</v>
      </c>
      <c r="I156" s="50"/>
      <c r="J156" s="49">
        <f>J154+J155</f>
        <v>1432571.9040000001</v>
      </c>
      <c r="K156" s="111"/>
      <c r="L156" s="49">
        <f>L154+L155</f>
        <v>0</v>
      </c>
      <c r="M156" s="49"/>
      <c r="N156" s="49">
        <f>N154+N155</f>
        <v>0</v>
      </c>
      <c r="O156" s="49"/>
      <c r="P156" s="49">
        <f>P154+P155</f>
        <v>0</v>
      </c>
      <c r="Q156" s="49"/>
      <c r="R156" s="49">
        <f>R154+R155</f>
        <v>0</v>
      </c>
      <c r="S156" s="49"/>
      <c r="T156" s="49">
        <f>T154+T155</f>
        <v>0</v>
      </c>
      <c r="U156" s="49"/>
      <c r="V156" s="49">
        <f>V154+V155</f>
        <v>0</v>
      </c>
      <c r="W156" s="49"/>
      <c r="X156" s="49">
        <f>X154+X155</f>
        <v>0</v>
      </c>
      <c r="Y156" s="49"/>
      <c r="Z156" s="49">
        <f>Z154+Z155</f>
        <v>0</v>
      </c>
      <c r="AA156" s="49"/>
      <c r="AB156" s="49">
        <f>AB154+AB155</f>
        <v>0</v>
      </c>
      <c r="AC156" s="23"/>
      <c r="AD156" s="51"/>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row>
    <row r="157" spans="1:54" s="53" customFormat="1" ht="24.95" customHeight="1" x14ac:dyDescent="0.2">
      <c r="A157" s="44"/>
      <c r="B157" s="32"/>
      <c r="C157" s="55" t="s">
        <v>44</v>
      </c>
      <c r="D157" s="56"/>
      <c r="E157" s="57"/>
      <c r="F157" s="58"/>
      <c r="G157" s="58"/>
      <c r="H157" s="59"/>
      <c r="I157" s="60"/>
      <c r="J157" s="59">
        <f>N157+P158+R158+X158</f>
        <v>0</v>
      </c>
      <c r="K157" s="112"/>
      <c r="L157" s="59"/>
      <c r="M157" s="59"/>
      <c r="N157" s="59">
        <f>N156*2/100</f>
        <v>0</v>
      </c>
      <c r="O157" s="59"/>
      <c r="P157" s="59"/>
      <c r="Q157" s="59"/>
      <c r="R157" s="59"/>
      <c r="S157" s="59"/>
      <c r="T157" s="59"/>
      <c r="U157" s="59"/>
      <c r="V157" s="59"/>
      <c r="W157" s="59"/>
      <c r="X157" s="59"/>
      <c r="Y157" s="59"/>
      <c r="Z157" s="59"/>
      <c r="AA157" s="59"/>
      <c r="AB157" s="61"/>
      <c r="AC157" s="23"/>
      <c r="AD157" s="51"/>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row>
    <row r="158" spans="1:54" s="53" customFormat="1" ht="24.95" customHeight="1" x14ac:dyDescent="0.2">
      <c r="A158" s="44"/>
      <c r="B158" s="32"/>
      <c r="C158" s="55" t="s">
        <v>45</v>
      </c>
      <c r="D158" s="56"/>
      <c r="E158" s="57"/>
      <c r="F158" s="58"/>
      <c r="G158" s="58"/>
      <c r="H158" s="59"/>
      <c r="I158" s="60"/>
      <c r="J158" s="59"/>
      <c r="K158" s="112"/>
      <c r="L158" s="59"/>
      <c r="M158" s="59"/>
      <c r="N158" s="59"/>
      <c r="O158" s="59"/>
      <c r="P158" s="59">
        <f>P156*4/100</f>
        <v>0</v>
      </c>
      <c r="Q158" s="59"/>
      <c r="R158" s="59">
        <f>R156*4/100</f>
        <v>0</v>
      </c>
      <c r="S158" s="59"/>
      <c r="T158" s="59"/>
      <c r="U158" s="59"/>
      <c r="V158" s="59"/>
      <c r="W158" s="59"/>
      <c r="X158" s="59">
        <f>X156*4/100</f>
        <v>0</v>
      </c>
      <c r="Y158" s="59"/>
      <c r="Z158" s="59"/>
      <c r="AA158" s="59"/>
      <c r="AB158" s="61"/>
      <c r="AC158" s="23"/>
      <c r="AD158" s="51"/>
      <c r="AE158" s="52"/>
      <c r="AF158" s="52"/>
      <c r="AG158" s="52"/>
      <c r="AH158" s="52"/>
      <c r="AI158" s="52"/>
      <c r="AJ158" s="52"/>
      <c r="AK158" s="52"/>
      <c r="AL158" s="52"/>
      <c r="AM158" s="52"/>
      <c r="AN158" s="52"/>
      <c r="AO158" s="52"/>
      <c r="AP158" s="52"/>
      <c r="AQ158" s="52"/>
      <c r="AR158" s="52"/>
      <c r="AS158" s="52"/>
      <c r="AT158" s="52"/>
      <c r="AU158" s="52"/>
      <c r="AV158" s="52"/>
      <c r="AW158" s="52"/>
      <c r="AX158" s="52"/>
      <c r="AY158" s="52"/>
      <c r="AZ158" s="52"/>
      <c r="BA158" s="52"/>
      <c r="BB158" s="52"/>
    </row>
    <row r="159" spans="1:54" s="53" customFormat="1" ht="24.95" customHeight="1" x14ac:dyDescent="0.2">
      <c r="A159" s="44"/>
      <c r="B159" s="32"/>
      <c r="C159" s="55"/>
      <c r="D159" s="56"/>
      <c r="E159" s="57"/>
      <c r="F159" s="58"/>
      <c r="G159" s="62" t="s">
        <v>46</v>
      </c>
      <c r="H159" s="59"/>
      <c r="I159" s="60"/>
      <c r="J159" s="59">
        <f>J156-J157</f>
        <v>1432571.9040000001</v>
      </c>
      <c r="K159" s="112"/>
      <c r="L159" s="59"/>
      <c r="M159" s="59"/>
      <c r="N159" s="59"/>
      <c r="O159" s="59"/>
      <c r="P159" s="59"/>
      <c r="Q159" s="59"/>
      <c r="R159" s="59"/>
      <c r="S159" s="59"/>
      <c r="T159" s="59"/>
      <c r="U159" s="59"/>
      <c r="V159" s="59"/>
      <c r="W159" s="59"/>
      <c r="X159" s="59"/>
      <c r="Y159" s="59"/>
      <c r="Z159" s="59"/>
      <c r="AA159" s="59"/>
      <c r="AB159" s="61"/>
      <c r="AC159" s="23"/>
      <c r="AD159" s="51"/>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row>
    <row r="160" spans="1:54" s="53" customFormat="1" ht="24.95" customHeight="1" x14ac:dyDescent="0.2">
      <c r="A160" s="44"/>
      <c r="B160" s="32"/>
      <c r="C160" s="55" t="s">
        <v>262</v>
      </c>
      <c r="D160" s="56"/>
      <c r="E160" s="57"/>
      <c r="F160" s="58"/>
      <c r="G160" s="58"/>
      <c r="H160" s="59">
        <f>H156</f>
        <v>1432571.9040000001</v>
      </c>
      <c r="I160" s="60"/>
      <c r="J160" s="59">
        <f>H160+L160+N160+P160+R160+T160+V160+X160-AB160-Z160</f>
        <v>1432571.9040000001</v>
      </c>
      <c r="K160" s="112"/>
      <c r="L160" s="59">
        <f>L156</f>
        <v>0</v>
      </c>
      <c r="M160" s="59"/>
      <c r="N160" s="59">
        <f>N156-N157</f>
        <v>0</v>
      </c>
      <c r="O160" s="59"/>
      <c r="P160" s="59">
        <f>P156-P158</f>
        <v>0</v>
      </c>
      <c r="Q160" s="59"/>
      <c r="R160" s="59">
        <f>R156-R158</f>
        <v>0</v>
      </c>
      <c r="S160" s="59"/>
      <c r="T160" s="59">
        <f>T156-T158</f>
        <v>0</v>
      </c>
      <c r="U160" s="59"/>
      <c r="V160" s="59">
        <f>V156</f>
        <v>0</v>
      </c>
      <c r="W160" s="59"/>
      <c r="X160" s="59">
        <f>X156-X158</f>
        <v>0</v>
      </c>
      <c r="Y160" s="59"/>
      <c r="Z160" s="59">
        <f>Z156</f>
        <v>0</v>
      </c>
      <c r="AA160" s="59"/>
      <c r="AB160" s="61">
        <f>AB156</f>
        <v>0</v>
      </c>
      <c r="AC160" s="23"/>
      <c r="AD160" s="51"/>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row>
    <row r="161" spans="1:54" s="38" customFormat="1" ht="25.5" customHeight="1" x14ac:dyDescent="0.2">
      <c r="A161" s="165" t="s">
        <v>364</v>
      </c>
      <c r="B161" s="165"/>
      <c r="C161" s="165"/>
      <c r="D161" s="32"/>
      <c r="E161" s="6"/>
      <c r="F161" s="33"/>
      <c r="G161" s="34"/>
      <c r="H161" s="34"/>
      <c r="I161" s="35"/>
      <c r="J161" s="34"/>
      <c r="K161" s="109"/>
      <c r="L161" s="34"/>
      <c r="M161" s="34"/>
      <c r="N161" s="34"/>
      <c r="O161" s="34"/>
      <c r="P161" s="34"/>
      <c r="Q161" s="34"/>
      <c r="R161" s="34"/>
      <c r="S161" s="34"/>
      <c r="T161" s="34"/>
      <c r="U161" s="34"/>
      <c r="V161" s="34"/>
      <c r="W161" s="34"/>
      <c r="X161" s="34"/>
      <c r="Y161" s="34"/>
      <c r="Z161" s="18"/>
      <c r="AA161" s="18"/>
      <c r="AB161" s="18"/>
      <c r="AC161" s="153"/>
      <c r="AD161" s="36"/>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row>
    <row r="162" spans="1:54" s="38" customFormat="1" ht="33" x14ac:dyDescent="0.2">
      <c r="A162" s="1" t="s">
        <v>264</v>
      </c>
      <c r="B162" s="129" t="s">
        <v>268</v>
      </c>
      <c r="C162" s="135" t="s">
        <v>270</v>
      </c>
      <c r="D162" s="39" t="s">
        <v>92</v>
      </c>
      <c r="E162" s="128" t="s">
        <v>274</v>
      </c>
      <c r="F162" s="128">
        <v>4600</v>
      </c>
      <c r="G162" s="136">
        <v>160.1063</v>
      </c>
      <c r="H162" s="40">
        <f>F162*G162</f>
        <v>736488.98</v>
      </c>
      <c r="I162" s="41">
        <v>265.16030000000001</v>
      </c>
      <c r="J162" s="40">
        <f>F162*I162</f>
        <v>1219737.3800000001</v>
      </c>
      <c r="K162" s="110" t="str">
        <f>IF(D162="NF",IF(I162&gt;G162*1.25,G162*0.25,IF(I162&gt;G162,I162-G162,0)),"0")</f>
        <v>0</v>
      </c>
      <c r="L162" s="42" t="str">
        <f>IF(ISNONTEXT(K162),$F162*K162,"0")</f>
        <v>0</v>
      </c>
      <c r="M162" s="42" t="str">
        <f>IF(D162="NF",IF($K162&gt;0,IF($G162*1.25&lt;$I162,IF(($G162*1.4)&lt;$I162,$G162*0.15,$I162-($G162+$K162)),"0"),"0"),"0")</f>
        <v>0</v>
      </c>
      <c r="N162" s="42" t="str">
        <f>IF(ISNONTEXT(M162),$F162*M162,"0")</f>
        <v>0</v>
      </c>
      <c r="O162" s="42" t="str">
        <f>IF(D162="NF",IF($M162&gt;0,IF($G162*1.4&lt;$I162,IF(($G162*1.5)&lt;$I162,$G162*0.1,$I162-($G162+$K162+$M162)),"0"),"0"),"0")</f>
        <v>0</v>
      </c>
      <c r="P162" s="42" t="str">
        <f>IF(ISNONTEXT(O162),$F162*O162,"0")</f>
        <v>0</v>
      </c>
      <c r="Q162" s="42" t="str">
        <f>IF(D162="NF",IF(G162*1.5&lt;I162,I162-(G162+K162+M162+O162),"0"),"0")</f>
        <v>0</v>
      </c>
      <c r="R162" s="42" t="str">
        <f>IF(ISNONTEXT(Q162),$F162*Q162,"0")</f>
        <v>0</v>
      </c>
      <c r="S162" s="42">
        <f>IF(D162="F",IF(I162&gt;G162, I162-G162,0),"0")</f>
        <v>105.054</v>
      </c>
      <c r="T162" s="42">
        <f>S162*F162</f>
        <v>483248.4</v>
      </c>
      <c r="U162" s="42" t="str">
        <f>IF(D162="m",IF(I162&gt;G162*2,G162*1,IF(I162&gt;G162,I162-G162,0)),"0")</f>
        <v>0</v>
      </c>
      <c r="V162" s="42">
        <f>U162*F162</f>
        <v>0</v>
      </c>
      <c r="W162" s="42" t="str">
        <f>IF(D162="M",IF(I162&gt;G162*2,I162-G162*2,0),"0")</f>
        <v>0</v>
      </c>
      <c r="X162" s="42">
        <f>W162*F162</f>
        <v>0</v>
      </c>
      <c r="Y162" s="42">
        <v>0</v>
      </c>
      <c r="Z162" s="42">
        <f>Y162*F162</f>
        <v>0</v>
      </c>
      <c r="AA162" s="42">
        <v>0</v>
      </c>
      <c r="AB162" s="42">
        <f>AA162*F162</f>
        <v>0</v>
      </c>
      <c r="AC162" s="151" t="s">
        <v>74</v>
      </c>
      <c r="AD162" s="36"/>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row>
    <row r="163" spans="1:54" s="38" customFormat="1" ht="33" x14ac:dyDescent="0.2">
      <c r="A163" s="1" t="s">
        <v>265</v>
      </c>
      <c r="B163" s="129" t="s">
        <v>268</v>
      </c>
      <c r="C163" s="135" t="s">
        <v>271</v>
      </c>
      <c r="D163" s="39" t="s">
        <v>19</v>
      </c>
      <c r="E163" s="128" t="s">
        <v>274</v>
      </c>
      <c r="F163" s="128">
        <v>4600</v>
      </c>
      <c r="G163" s="137">
        <v>203.89953</v>
      </c>
      <c r="H163" s="40">
        <f>F163*G163</f>
        <v>937937.83799999999</v>
      </c>
      <c r="I163" s="41">
        <v>190.89953</v>
      </c>
      <c r="J163" s="40">
        <f>F163*I163</f>
        <v>878137.83799999999</v>
      </c>
      <c r="K163" s="110">
        <f>IF(D163="NF",IF(I163&gt;G163*1.25,G163*0.25,IF(I163&gt;G163,I163-G163,0)),"0")</f>
        <v>0</v>
      </c>
      <c r="L163" s="42">
        <f>IF(ISNONTEXT(K163),$F163*K163,"0")</f>
        <v>0</v>
      </c>
      <c r="M163" s="42" t="str">
        <f>IF(D163="NF",IF($K163&gt;0,IF($G163*1.25&lt;$I163,IF(($G163*1.4)&lt;$I163,$G163*0.15,$I163-($G163+$K163)),"0"),"0"),"0")</f>
        <v>0</v>
      </c>
      <c r="N163" s="42" t="str">
        <f>IF(ISNONTEXT(M163),$F163*M163,"0")</f>
        <v>0</v>
      </c>
      <c r="O163" s="42" t="str">
        <f>IF(D163="NF",IF($M163&gt;0,IF($G163*1.4&lt;$I163,IF(($G163*1.5)&lt;$I163,$G163*0.1,$I163-($G163+$K163+$M163)),"0"),"0"),"0")</f>
        <v>0</v>
      </c>
      <c r="P163" s="42" t="str">
        <f>IF(ISNONTEXT(O163),$F163*O163,"0")</f>
        <v>0</v>
      </c>
      <c r="Q163" s="42" t="str">
        <f>IF(D163="NF",IF(G163*1.5&lt;I163,I163-(G163+K163+M163+O163),"0"),"0")</f>
        <v>0</v>
      </c>
      <c r="R163" s="42" t="str">
        <f>IF(ISNONTEXT(Q163),$F163*Q163,"0")</f>
        <v>0</v>
      </c>
      <c r="S163" s="42" t="str">
        <f>IF(D163="F",IF(I163&gt;G163, I163-G163,0),"0")</f>
        <v>0</v>
      </c>
      <c r="T163" s="42">
        <f>S163*F163</f>
        <v>0</v>
      </c>
      <c r="U163" s="42" t="str">
        <f>IF(D163="m",IF(I163&gt;G163*2,G163*1,IF(I163&gt;G163,I163-G163,0)),"0")</f>
        <v>0</v>
      </c>
      <c r="V163" s="42">
        <f>U163*F163</f>
        <v>0</v>
      </c>
      <c r="W163" s="42" t="str">
        <f>IF(D163="M",IF(I163&gt;G163*2,I163-G163*2,0),"0")</f>
        <v>0</v>
      </c>
      <c r="X163" s="42">
        <f>W163*F163</f>
        <v>0</v>
      </c>
      <c r="Y163" s="42">
        <v>13</v>
      </c>
      <c r="Z163" s="42">
        <f>Y163*F163</f>
        <v>59800</v>
      </c>
      <c r="AA163" s="42">
        <v>0</v>
      </c>
      <c r="AB163" s="42">
        <f>AA163*F163</f>
        <v>0</v>
      </c>
      <c r="AC163" s="151" t="s">
        <v>74</v>
      </c>
      <c r="AD163" s="36"/>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row>
    <row r="164" spans="1:54" s="38" customFormat="1" ht="33" x14ac:dyDescent="0.2">
      <c r="A164" s="1" t="s">
        <v>266</v>
      </c>
      <c r="B164" s="129" t="s">
        <v>269</v>
      </c>
      <c r="C164" s="135" t="s">
        <v>272</v>
      </c>
      <c r="D164" s="39" t="s">
        <v>92</v>
      </c>
      <c r="E164" s="128" t="s">
        <v>274</v>
      </c>
      <c r="F164" s="128">
        <v>4370</v>
      </c>
      <c r="G164" s="128">
        <v>6.21</v>
      </c>
      <c r="H164" s="40">
        <f>F164*G164</f>
        <v>27137.7</v>
      </c>
      <c r="I164" s="41">
        <v>7.4119999999999999</v>
      </c>
      <c r="J164" s="40">
        <f>F164*I164</f>
        <v>32390.44</v>
      </c>
      <c r="K164" s="110" t="str">
        <f>IF(D164="NF",IF(I164&gt;G164*1.25,G164*0.25,IF(I164&gt;G164,I164-G164,0)),"0")</f>
        <v>0</v>
      </c>
      <c r="L164" s="42" t="str">
        <f>IF(ISNONTEXT(K164),$F164*K164,"0")</f>
        <v>0</v>
      </c>
      <c r="M164" s="42" t="str">
        <f>IF(D164="NF",IF($K164&gt;0,IF($G164*1.25&lt;$I164,IF(($G164*1.4)&lt;$I164,$G164*0.15,$I164-($G164+$K164)),"0"),"0"),"0")</f>
        <v>0</v>
      </c>
      <c r="N164" s="42" t="str">
        <f>IF(ISNONTEXT(M164),$F164*M164,"0")</f>
        <v>0</v>
      </c>
      <c r="O164" s="42" t="str">
        <f>IF(D164="NF",IF($M164&gt;0,IF($G164*1.4&lt;$I164,IF(($G164*1.5)&lt;$I164,$G164*0.1,$I164-($G164+$K164+$M164)),"0"),"0"),"0")</f>
        <v>0</v>
      </c>
      <c r="P164" s="42" t="str">
        <f>IF(ISNONTEXT(O164),$F164*O164,"0")</f>
        <v>0</v>
      </c>
      <c r="Q164" s="42" t="str">
        <f>IF(D164="NF",IF(G164*1.5&lt;I164,I164-(G164+K164+M164+O164),"0"),"0")</f>
        <v>0</v>
      </c>
      <c r="R164" s="42" t="str">
        <f>IF(ISNONTEXT(Q164),$F164*Q164,"0")</f>
        <v>0</v>
      </c>
      <c r="S164" s="42">
        <f>IF(D164="F",IF(I164&gt;G164, I164-G164,0),"0")</f>
        <v>1.202</v>
      </c>
      <c r="T164" s="42">
        <f>S164*F164</f>
        <v>5252.74</v>
      </c>
      <c r="U164" s="42" t="str">
        <f>IF(D164="m",IF(I164&gt;G164*2,G164*1,IF(I164&gt;G164,I164-G164,0)),"0")</f>
        <v>0</v>
      </c>
      <c r="V164" s="42">
        <f>U164*F164</f>
        <v>0</v>
      </c>
      <c r="W164" s="42" t="str">
        <f>IF(D164="M",IF(I164&gt;G164*2,I164-G164*2,0),"0")</f>
        <v>0</v>
      </c>
      <c r="X164" s="42">
        <f>W164*F164</f>
        <v>0</v>
      </c>
      <c r="Y164" s="42">
        <v>0</v>
      </c>
      <c r="Z164" s="42">
        <f>Y164*F164</f>
        <v>0</v>
      </c>
      <c r="AA164" s="42">
        <v>0</v>
      </c>
      <c r="AB164" s="42">
        <f>AA164*F164</f>
        <v>0</v>
      </c>
      <c r="AC164" s="151" t="s">
        <v>74</v>
      </c>
      <c r="AD164" s="36"/>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row>
    <row r="165" spans="1:54" s="38" customFormat="1" ht="33" x14ac:dyDescent="0.2">
      <c r="A165" s="1" t="s">
        <v>267</v>
      </c>
      <c r="B165" s="129" t="s">
        <v>269</v>
      </c>
      <c r="C165" s="135" t="s">
        <v>273</v>
      </c>
      <c r="D165" s="39" t="s">
        <v>13</v>
      </c>
      <c r="E165" s="128" t="s">
        <v>274</v>
      </c>
      <c r="F165" s="128">
        <v>4370</v>
      </c>
      <c r="G165" s="137">
        <v>18.03838</v>
      </c>
      <c r="H165" s="40">
        <f>F165*G165</f>
        <v>78827.720600000001</v>
      </c>
      <c r="I165" s="41">
        <v>18.03838</v>
      </c>
      <c r="J165" s="40">
        <f>F165*I165</f>
        <v>78827.720600000001</v>
      </c>
      <c r="K165" s="110" t="str">
        <f>IF(D165="NF",IF(I165&gt;G165*1.25,G165*0.25,IF(I165&gt;G165,I165-G165,0)),"0")</f>
        <v>0</v>
      </c>
      <c r="L165" s="42" t="str">
        <f>IF(ISNONTEXT(K165),$F165*K165,"0")</f>
        <v>0</v>
      </c>
      <c r="M165" s="42" t="str">
        <f>IF(D165="NF",IF($K165&gt;0,IF($G165*1.25&lt;$I165,IF(($G165*1.4)&lt;$I165,$G165*0.15,$I165-($G165+$K165)),"0"),"0"),"0")</f>
        <v>0</v>
      </c>
      <c r="N165" s="42" t="str">
        <f>IF(ISNONTEXT(M165),$F165*M165,"0")</f>
        <v>0</v>
      </c>
      <c r="O165" s="42" t="str">
        <f>IF(D165="NF",IF($M165&gt;0,IF($G165*1.4&lt;$I165,IF(($G165*1.5)&lt;$I165,$G165*0.1,$I165-($G165+$K165+$M165)),"0"),"0"),"0")</f>
        <v>0</v>
      </c>
      <c r="P165" s="42" t="str">
        <f>IF(ISNONTEXT(O165),$F165*O165,"0")</f>
        <v>0</v>
      </c>
      <c r="Q165" s="42" t="str">
        <f>IF(D165="NF",IF(G165*1.5&lt;I165,I165-(G165+K165+M165+O165),"0"),"0")</f>
        <v>0</v>
      </c>
      <c r="R165" s="42" t="str">
        <f>IF(ISNONTEXT(Q165),$F165*Q165,"0")</f>
        <v>0</v>
      </c>
      <c r="S165" s="42" t="str">
        <f>IF(D165="F",IF(I165&gt;G165, I165-G165,0),"0")</f>
        <v>0</v>
      </c>
      <c r="T165" s="42">
        <f>S165*F165</f>
        <v>0</v>
      </c>
      <c r="U165" s="42">
        <f>IF(D165="m",IF(I165&gt;G165*2,G165*1,IF(I165&gt;G165,I165-G165,0)),"0")</f>
        <v>0</v>
      </c>
      <c r="V165" s="42">
        <f>U165*F165</f>
        <v>0</v>
      </c>
      <c r="W165" s="42">
        <f>IF(D165="M",IF(I165&gt;G165*2,I165-G165*2,0),"0")</f>
        <v>0</v>
      </c>
      <c r="X165" s="42">
        <f>W165*F165</f>
        <v>0</v>
      </c>
      <c r="Y165" s="42">
        <v>0</v>
      </c>
      <c r="Z165" s="42">
        <f>Y165*F165</f>
        <v>0</v>
      </c>
      <c r="AA165" s="42">
        <v>0</v>
      </c>
      <c r="AB165" s="42">
        <f>AA165*F165</f>
        <v>0</v>
      </c>
      <c r="AC165" s="151" t="s">
        <v>74</v>
      </c>
      <c r="AD165" s="36"/>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row>
    <row r="166" spans="1:54" s="53" customFormat="1" ht="24.95" customHeight="1" x14ac:dyDescent="0.3">
      <c r="A166" s="44"/>
      <c r="B166" s="45"/>
      <c r="C166" s="46" t="s">
        <v>6</v>
      </c>
      <c r="D166" s="47"/>
      <c r="E166" s="48"/>
      <c r="F166" s="49"/>
      <c r="G166" s="49"/>
      <c r="H166" s="49">
        <f>SUM(H162:H165)</f>
        <v>1780392.2385999998</v>
      </c>
      <c r="I166" s="50"/>
      <c r="J166" s="49">
        <f>SUM(J162:J165)</f>
        <v>2209093.3786000004</v>
      </c>
      <c r="K166" s="111"/>
      <c r="L166" s="49">
        <f>SUM(L162:L165)</f>
        <v>0</v>
      </c>
      <c r="M166" s="49"/>
      <c r="N166" s="49">
        <f>SUM(N162:N165)</f>
        <v>0</v>
      </c>
      <c r="O166" s="49"/>
      <c r="P166" s="49">
        <f>SUM(P162:P165)</f>
        <v>0</v>
      </c>
      <c r="Q166" s="49"/>
      <c r="R166" s="49">
        <f>SUM(R162:R165)</f>
        <v>0</v>
      </c>
      <c r="S166" s="49"/>
      <c r="T166" s="49">
        <f>SUM(T162:T165)</f>
        <v>488501.14</v>
      </c>
      <c r="U166" s="49"/>
      <c r="V166" s="49">
        <f>SUM(V162:V165)</f>
        <v>0</v>
      </c>
      <c r="W166" s="49"/>
      <c r="X166" s="49">
        <f>SUM(X162:X165)</f>
        <v>0</v>
      </c>
      <c r="Y166" s="49"/>
      <c r="Z166" s="49">
        <f>SUM(Z162:Z165)</f>
        <v>59800</v>
      </c>
      <c r="AA166" s="49"/>
      <c r="AB166" s="49">
        <f>SUM(AB162:AB165)</f>
        <v>0</v>
      </c>
      <c r="AC166" s="23"/>
      <c r="AD166" s="51"/>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row>
    <row r="167" spans="1:54" s="53" customFormat="1" ht="24.95" customHeight="1" x14ac:dyDescent="0.2">
      <c r="A167" s="44"/>
      <c r="B167" s="54"/>
      <c r="C167" s="55" t="s">
        <v>275</v>
      </c>
      <c r="D167" s="47"/>
      <c r="E167" s="48"/>
      <c r="F167" s="49"/>
      <c r="G167" s="49"/>
      <c r="H167" s="49">
        <f>H166*26/100</f>
        <v>462901.98203599994</v>
      </c>
      <c r="I167" s="50"/>
      <c r="J167" s="49">
        <f>J166*26/100</f>
        <v>574364.27843600011</v>
      </c>
      <c r="K167" s="111"/>
      <c r="L167" s="49">
        <f>L166*26/100</f>
        <v>0</v>
      </c>
      <c r="M167" s="49"/>
      <c r="N167" s="49">
        <f>N166*26/100</f>
        <v>0</v>
      </c>
      <c r="O167" s="49"/>
      <c r="P167" s="49">
        <f>P166*26/100</f>
        <v>0</v>
      </c>
      <c r="Q167" s="49"/>
      <c r="R167" s="49">
        <f>R166*26/100</f>
        <v>0</v>
      </c>
      <c r="S167" s="49"/>
      <c r="T167" s="49">
        <f>T166*26/100</f>
        <v>127010.29640000001</v>
      </c>
      <c r="U167" s="49"/>
      <c r="V167" s="49">
        <f>V166*26/100</f>
        <v>0</v>
      </c>
      <c r="W167" s="49"/>
      <c r="X167" s="49">
        <f>X166*26/100</f>
        <v>0</v>
      </c>
      <c r="Y167" s="49"/>
      <c r="Z167" s="49">
        <f>Z166*26/100</f>
        <v>15548</v>
      </c>
      <c r="AA167" s="49"/>
      <c r="AB167" s="49">
        <f>AB166*26/100</f>
        <v>0</v>
      </c>
      <c r="AC167" s="23"/>
      <c r="AD167" s="51"/>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row>
    <row r="168" spans="1:54" s="53" customFormat="1" ht="24.95" customHeight="1" x14ac:dyDescent="0.2">
      <c r="A168" s="44"/>
      <c r="B168" s="32"/>
      <c r="C168" s="55" t="s">
        <v>261</v>
      </c>
      <c r="D168" s="47"/>
      <c r="E168" s="48"/>
      <c r="F168" s="49"/>
      <c r="G168" s="49"/>
      <c r="H168" s="49">
        <f>H166+H167</f>
        <v>2243294.2206359999</v>
      </c>
      <c r="I168" s="50"/>
      <c r="J168" s="49">
        <f>J166+J167</f>
        <v>2783457.6570360004</v>
      </c>
      <c r="K168" s="111"/>
      <c r="L168" s="49">
        <f>L166+L167</f>
        <v>0</v>
      </c>
      <c r="M168" s="49"/>
      <c r="N168" s="49">
        <f>N166+N167</f>
        <v>0</v>
      </c>
      <c r="O168" s="49"/>
      <c r="P168" s="49">
        <f>P166+P167</f>
        <v>0</v>
      </c>
      <c r="Q168" s="49"/>
      <c r="R168" s="49">
        <f>R166+R167</f>
        <v>0</v>
      </c>
      <c r="S168" s="49"/>
      <c r="T168" s="49">
        <f>T166+T167</f>
        <v>615511.43640000001</v>
      </c>
      <c r="U168" s="49"/>
      <c r="V168" s="49">
        <f>V166+V167</f>
        <v>0</v>
      </c>
      <c r="W168" s="49"/>
      <c r="X168" s="49">
        <f>X166+X167</f>
        <v>0</v>
      </c>
      <c r="Y168" s="49"/>
      <c r="Z168" s="49">
        <f>Z166+Z167</f>
        <v>75348</v>
      </c>
      <c r="AA168" s="49"/>
      <c r="AB168" s="49">
        <f>AB166+AB167</f>
        <v>0</v>
      </c>
      <c r="AC168" s="23"/>
      <c r="AD168" s="51"/>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row>
    <row r="169" spans="1:54" s="53" customFormat="1" ht="24.95" customHeight="1" x14ac:dyDescent="0.2">
      <c r="A169" s="44"/>
      <c r="B169" s="32"/>
      <c r="C169" s="55" t="s">
        <v>44</v>
      </c>
      <c r="D169" s="56"/>
      <c r="E169" s="57"/>
      <c r="F169" s="58"/>
      <c r="G169" s="58"/>
      <c r="H169" s="59"/>
      <c r="I169" s="60"/>
      <c r="J169" s="59">
        <f>N169+P170+R170+X170</f>
        <v>0</v>
      </c>
      <c r="K169" s="112"/>
      <c r="L169" s="59"/>
      <c r="M169" s="59"/>
      <c r="N169" s="59">
        <f>N168*2/100</f>
        <v>0</v>
      </c>
      <c r="O169" s="59"/>
      <c r="P169" s="59"/>
      <c r="Q169" s="59"/>
      <c r="R169" s="59"/>
      <c r="S169" s="59"/>
      <c r="T169" s="59"/>
      <c r="U169" s="59"/>
      <c r="V169" s="59"/>
      <c r="W169" s="59"/>
      <c r="X169" s="59"/>
      <c r="Y169" s="59"/>
      <c r="Z169" s="59"/>
      <c r="AA169" s="59"/>
      <c r="AB169" s="61"/>
      <c r="AC169" s="23"/>
      <c r="AD169" s="51"/>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row>
    <row r="170" spans="1:54" s="53" customFormat="1" ht="24.95" customHeight="1" x14ac:dyDescent="0.2">
      <c r="A170" s="44"/>
      <c r="B170" s="32"/>
      <c r="C170" s="55" t="s">
        <v>45</v>
      </c>
      <c r="D170" s="56"/>
      <c r="E170" s="57"/>
      <c r="F170" s="58"/>
      <c r="G170" s="58"/>
      <c r="H170" s="59"/>
      <c r="I170" s="60"/>
      <c r="J170" s="59"/>
      <c r="K170" s="112"/>
      <c r="L170" s="59"/>
      <c r="M170" s="59"/>
      <c r="N170" s="59"/>
      <c r="O170" s="59"/>
      <c r="P170" s="59">
        <f>P168*4/100</f>
        <v>0</v>
      </c>
      <c r="Q170" s="59"/>
      <c r="R170" s="59">
        <f>R168*4/100</f>
        <v>0</v>
      </c>
      <c r="S170" s="59"/>
      <c r="T170" s="59"/>
      <c r="U170" s="59"/>
      <c r="V170" s="59"/>
      <c r="W170" s="59"/>
      <c r="X170" s="59">
        <f>X168*4/100</f>
        <v>0</v>
      </c>
      <c r="Y170" s="59"/>
      <c r="Z170" s="59"/>
      <c r="AA170" s="59"/>
      <c r="AB170" s="61"/>
      <c r="AC170" s="23"/>
      <c r="AD170" s="51"/>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row>
    <row r="171" spans="1:54" s="53" customFormat="1" ht="24.95" customHeight="1" x14ac:dyDescent="0.2">
      <c r="A171" s="44"/>
      <c r="B171" s="32"/>
      <c r="C171" s="55"/>
      <c r="D171" s="56"/>
      <c r="E171" s="57"/>
      <c r="F171" s="58"/>
      <c r="G171" s="62" t="s">
        <v>46</v>
      </c>
      <c r="H171" s="59"/>
      <c r="I171" s="60"/>
      <c r="J171" s="59">
        <f>J168-J169</f>
        <v>2783457.6570360004</v>
      </c>
      <c r="K171" s="112"/>
      <c r="L171" s="59"/>
      <c r="M171" s="59"/>
      <c r="N171" s="59"/>
      <c r="O171" s="59"/>
      <c r="P171" s="59"/>
      <c r="Q171" s="59"/>
      <c r="R171" s="59"/>
      <c r="S171" s="59"/>
      <c r="T171" s="59"/>
      <c r="U171" s="59"/>
      <c r="V171" s="59"/>
      <c r="W171" s="59"/>
      <c r="X171" s="59"/>
      <c r="Y171" s="59"/>
      <c r="Z171" s="59"/>
      <c r="AA171" s="59"/>
      <c r="AB171" s="61"/>
      <c r="AC171" s="23"/>
      <c r="AD171" s="51"/>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row>
    <row r="172" spans="1:54" s="53" customFormat="1" ht="24.95" customHeight="1" x14ac:dyDescent="0.2">
      <c r="A172" s="44"/>
      <c r="B172" s="32"/>
      <c r="C172" s="55" t="s">
        <v>276</v>
      </c>
      <c r="D172" s="56"/>
      <c r="E172" s="57"/>
      <c r="F172" s="58"/>
      <c r="G172" s="58"/>
      <c r="H172" s="59">
        <f>H168</f>
        <v>2243294.2206359999</v>
      </c>
      <c r="I172" s="60"/>
      <c r="J172" s="59">
        <f>H172+L172+N172+P172+R172+T172+V172+X172-AB172-Z172</f>
        <v>2783457.6570359999</v>
      </c>
      <c r="K172" s="112"/>
      <c r="L172" s="59">
        <f>L168</f>
        <v>0</v>
      </c>
      <c r="M172" s="59"/>
      <c r="N172" s="59">
        <f>N168-N169</f>
        <v>0</v>
      </c>
      <c r="O172" s="59"/>
      <c r="P172" s="59">
        <f>P168-P170</f>
        <v>0</v>
      </c>
      <c r="Q172" s="59"/>
      <c r="R172" s="59">
        <f>R168-R170</f>
        <v>0</v>
      </c>
      <c r="S172" s="59"/>
      <c r="T172" s="59">
        <f>T168-T170</f>
        <v>615511.43640000001</v>
      </c>
      <c r="U172" s="59"/>
      <c r="V172" s="59">
        <f>V168</f>
        <v>0</v>
      </c>
      <c r="W172" s="59"/>
      <c r="X172" s="59">
        <f>X168-X170</f>
        <v>0</v>
      </c>
      <c r="Y172" s="59"/>
      <c r="Z172" s="59">
        <f>Z168</f>
        <v>75348</v>
      </c>
      <c r="AA172" s="59"/>
      <c r="AB172" s="61">
        <f>AB168</f>
        <v>0</v>
      </c>
      <c r="AC172" s="23"/>
      <c r="AD172" s="51"/>
      <c r="AE172" s="52"/>
      <c r="AF172" s="52"/>
      <c r="AG172" s="52"/>
      <c r="AH172" s="52"/>
      <c r="AI172" s="52"/>
      <c r="AJ172" s="52"/>
      <c r="AK172" s="52"/>
      <c r="AL172" s="52"/>
      <c r="AM172" s="52"/>
      <c r="AN172" s="52"/>
      <c r="AO172" s="52"/>
      <c r="AP172" s="52"/>
      <c r="AQ172" s="52"/>
      <c r="AR172" s="52"/>
      <c r="AS172" s="52"/>
      <c r="AT172" s="52"/>
      <c r="AU172" s="52"/>
      <c r="AV172" s="52"/>
      <c r="AW172" s="52"/>
      <c r="AX172" s="52"/>
      <c r="AY172" s="52"/>
      <c r="AZ172" s="52"/>
      <c r="BA172" s="52"/>
      <c r="BB172" s="52"/>
    </row>
    <row r="173" spans="1:54" s="38" customFormat="1" ht="25.5" customHeight="1" x14ac:dyDescent="0.2">
      <c r="A173" s="165" t="s">
        <v>277</v>
      </c>
      <c r="B173" s="165"/>
      <c r="C173" s="165"/>
      <c r="D173" s="32"/>
      <c r="E173" s="6"/>
      <c r="F173" s="33"/>
      <c r="G173" s="34"/>
      <c r="H173" s="34"/>
      <c r="I173" s="35"/>
      <c r="J173" s="34"/>
      <c r="K173" s="109"/>
      <c r="L173" s="34"/>
      <c r="M173" s="34"/>
      <c r="N173" s="34"/>
      <c r="O173" s="34"/>
      <c r="P173" s="34"/>
      <c r="Q173" s="34"/>
      <c r="R173" s="34"/>
      <c r="S173" s="34"/>
      <c r="T173" s="34"/>
      <c r="U173" s="34"/>
      <c r="V173" s="34"/>
      <c r="W173" s="34"/>
      <c r="X173" s="34"/>
      <c r="Y173" s="34"/>
      <c r="Z173" s="18"/>
      <c r="AA173" s="18"/>
      <c r="AB173" s="18"/>
      <c r="AC173" s="153"/>
      <c r="AD173" s="36"/>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row>
    <row r="174" spans="1:54" s="38" customFormat="1" ht="69.75" customHeight="1" x14ac:dyDescent="0.2">
      <c r="A174" s="1">
        <v>1</v>
      </c>
      <c r="B174" s="158" t="s">
        <v>278</v>
      </c>
      <c r="C174" s="138" t="s">
        <v>279</v>
      </c>
      <c r="D174" s="39" t="s">
        <v>19</v>
      </c>
      <c r="E174" s="128" t="s">
        <v>9</v>
      </c>
      <c r="F174" s="128">
        <v>50.76</v>
      </c>
      <c r="G174" s="128">
        <v>3728</v>
      </c>
      <c r="H174" s="40">
        <f>F174*G174</f>
        <v>189233.28</v>
      </c>
      <c r="I174" s="41">
        <v>7500</v>
      </c>
      <c r="J174" s="40">
        <f>F174*I174</f>
        <v>380700</v>
      </c>
      <c r="K174" s="110">
        <f>IF(D174="NF",IF(I174&gt;G174*1.25,G174*0.25,IF(I174&gt;G174,I174-G174,0)),"0")</f>
        <v>932</v>
      </c>
      <c r="L174" s="42">
        <f>IF(ISNONTEXT(K174),$F174*K174,"0")</f>
        <v>47308.32</v>
      </c>
      <c r="M174" s="42">
        <f>IF(D174="NF",IF($K174&gt;0,IF($G174*1.25&lt;$I174,IF(($G174*1.4)&lt;$I174,$G174*0.15,$I174-($G174+$K174)),"0"),"0"),"0")</f>
        <v>559.19999999999993</v>
      </c>
      <c r="N174" s="42">
        <f>IF(ISNONTEXT(M174),$F174*M174,"0")</f>
        <v>28384.991999999995</v>
      </c>
      <c r="O174" s="42">
        <f>IF(D174="NF",IF($M174&gt;0,IF($G174*1.4&lt;$I174,IF(($G174*1.5)&lt;$I174,$G174*0.1,$I174-($G174+$K174+$M174)),"0"),"0"),"0")</f>
        <v>372.8</v>
      </c>
      <c r="P174" s="42">
        <f>IF(ISNONTEXT(O174),$F174*O174,"0")</f>
        <v>18923.328000000001</v>
      </c>
      <c r="Q174" s="42">
        <f>IF(D174="NF",IF(G174*1.5&lt;I174,I174-(G174+K174+M174+O174),"0"),"0")</f>
        <v>1908</v>
      </c>
      <c r="R174" s="42">
        <f>IF(ISNONTEXT(Q174),$F174*Q174,"0")</f>
        <v>96850.08</v>
      </c>
      <c r="S174" s="42" t="str">
        <f>IF(D174="F",IF(I174&gt;G174, I174-G174,0),"0")</f>
        <v>0</v>
      </c>
      <c r="T174" s="42">
        <f>S174*F174</f>
        <v>0</v>
      </c>
      <c r="U174" s="42" t="str">
        <f>IF(D174="m",IF(I174&gt;G174*2,G174*1,IF(I174&gt;G174,I174-G174,0)),"0")</f>
        <v>0</v>
      </c>
      <c r="V174" s="42">
        <f>U174*F174</f>
        <v>0</v>
      </c>
      <c r="W174" s="42" t="str">
        <f>IF(D174="M",IF(I174&gt;G174*2,I174-G174*2,0),"0")</f>
        <v>0</v>
      </c>
      <c r="X174" s="42">
        <f>W174*F174</f>
        <v>0</v>
      </c>
      <c r="Y174" s="42">
        <v>0</v>
      </c>
      <c r="Z174" s="42">
        <f>Y174*F174</f>
        <v>0</v>
      </c>
      <c r="AA174" s="42">
        <v>0</v>
      </c>
      <c r="AB174" s="42">
        <f>AA174*F174</f>
        <v>0</v>
      </c>
      <c r="AC174" s="151" t="s">
        <v>358</v>
      </c>
      <c r="AD174" s="36"/>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row>
    <row r="175" spans="1:54" s="38" customFormat="1" ht="68.25" customHeight="1" x14ac:dyDescent="0.2">
      <c r="A175" s="1">
        <v>2</v>
      </c>
      <c r="B175" s="158" t="s">
        <v>280</v>
      </c>
      <c r="C175" s="138" t="s">
        <v>281</v>
      </c>
      <c r="D175" s="39" t="s">
        <v>13</v>
      </c>
      <c r="E175" s="128" t="s">
        <v>9</v>
      </c>
      <c r="F175" s="128">
        <v>50.76</v>
      </c>
      <c r="G175" s="128">
        <v>500</v>
      </c>
      <c r="H175" s="40">
        <f>F175*G175</f>
        <v>25380</v>
      </c>
      <c r="I175" s="41">
        <v>0</v>
      </c>
      <c r="J175" s="40">
        <f>F175*I175</f>
        <v>0</v>
      </c>
      <c r="K175" s="110" t="str">
        <f>IF(D175="NF",IF(I175&gt;G175*1.25,G175*0.25,IF(I175&gt;G175,I175-G175,0)),"0")</f>
        <v>0</v>
      </c>
      <c r="L175" s="42" t="str">
        <f>IF(ISNONTEXT(K175),$F175*K175,"0")</f>
        <v>0</v>
      </c>
      <c r="M175" s="42" t="str">
        <f>IF(D175="NF",IF($K175&gt;0,IF($G175*1.25&lt;$I175,IF(($G175*1.4)&lt;$I175,$G175*0.15,$I175-($G175+$K175)),"0"),"0"),"0")</f>
        <v>0</v>
      </c>
      <c r="N175" s="42" t="str">
        <f>IF(ISNONTEXT(M175),$F175*M175,"0")</f>
        <v>0</v>
      </c>
      <c r="O175" s="42" t="str">
        <f>IF(D175="NF",IF($M175&gt;0,IF($G175*1.4&lt;$I175,IF(($G175*1.5)&lt;$I175,$G175*0.1,$I175-($G175+$K175+$M175)),"0"),"0"),"0")</f>
        <v>0</v>
      </c>
      <c r="P175" s="42" t="str">
        <f>IF(ISNONTEXT(O175),$F175*O175,"0")</f>
        <v>0</v>
      </c>
      <c r="Q175" s="42" t="str">
        <f>IF(D175="NF",IF(G175*1.5&lt;I175,I175-(G175+K175+M175+O175),"0"),"0")</f>
        <v>0</v>
      </c>
      <c r="R175" s="42" t="str">
        <f>IF(ISNONTEXT(Q175),$F175*Q175,"0")</f>
        <v>0</v>
      </c>
      <c r="S175" s="42" t="str">
        <f>IF(D175="F",IF(I175&gt;G175, I175-G175,0),"0")</f>
        <v>0</v>
      </c>
      <c r="T175" s="42">
        <f>S175*F175</f>
        <v>0</v>
      </c>
      <c r="U175" s="42">
        <f>IF(D175="m",IF(I175&gt;G175*2,G175*1,IF(I175&gt;G175,I175-G175,0)),"0")</f>
        <v>0</v>
      </c>
      <c r="V175" s="42">
        <f>U175*F175</f>
        <v>0</v>
      </c>
      <c r="W175" s="42">
        <f>IF(D175="M",IF(I175&gt;G175*2,I175-G175*2,0),"0")</f>
        <v>0</v>
      </c>
      <c r="X175" s="42">
        <f>W175*F175</f>
        <v>0</v>
      </c>
      <c r="Y175" s="42">
        <v>125</v>
      </c>
      <c r="Z175" s="42">
        <f>Y175*F175</f>
        <v>6345</v>
      </c>
      <c r="AA175" s="42">
        <v>375</v>
      </c>
      <c r="AB175" s="42">
        <f>AA175*F175</f>
        <v>19035</v>
      </c>
      <c r="AC175" s="151" t="s">
        <v>350</v>
      </c>
      <c r="AD175" s="36"/>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row>
    <row r="176" spans="1:54" s="53" customFormat="1" ht="24.95" customHeight="1" x14ac:dyDescent="0.3">
      <c r="A176" s="44"/>
      <c r="B176" s="45"/>
      <c r="C176" s="46" t="s">
        <v>6</v>
      </c>
      <c r="D176" s="47"/>
      <c r="E176" s="48"/>
      <c r="F176" s="49"/>
      <c r="G176" s="49"/>
      <c r="H176" s="49">
        <f>SUM(H174:H175)</f>
        <v>214613.28</v>
      </c>
      <c r="I176" s="50"/>
      <c r="J176" s="49">
        <f>SUM(J174:J175)</f>
        <v>380700</v>
      </c>
      <c r="K176" s="111"/>
      <c r="L176" s="49">
        <f>SUM(L174:L175)</f>
        <v>47308.32</v>
      </c>
      <c r="M176" s="49"/>
      <c r="N176" s="49">
        <f>SUM(N174:N175)</f>
        <v>28384.991999999995</v>
      </c>
      <c r="O176" s="49"/>
      <c r="P176" s="49">
        <f>SUM(P174:P175)</f>
        <v>18923.328000000001</v>
      </c>
      <c r="Q176" s="49"/>
      <c r="R176" s="49">
        <f>SUM(R174:R175)</f>
        <v>96850.08</v>
      </c>
      <c r="S176" s="49"/>
      <c r="T176" s="49">
        <f>SUM(T174:T175)</f>
        <v>0</v>
      </c>
      <c r="U176" s="49"/>
      <c r="V176" s="49">
        <f>SUM(V174:V175)</f>
        <v>0</v>
      </c>
      <c r="W176" s="49"/>
      <c r="X176" s="49">
        <f>SUM(X174:X175)</f>
        <v>0</v>
      </c>
      <c r="Y176" s="49"/>
      <c r="Z176" s="49">
        <f>SUM(Z174:Z175)</f>
        <v>6345</v>
      </c>
      <c r="AA176" s="49"/>
      <c r="AB176" s="49">
        <f>SUM(AB174:AB175)</f>
        <v>19035</v>
      </c>
      <c r="AC176" s="23"/>
      <c r="AD176" s="51"/>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row>
    <row r="177" spans="1:54" s="53" customFormat="1" ht="24.95" customHeight="1" x14ac:dyDescent="0.2">
      <c r="A177" s="44"/>
      <c r="B177" s="54"/>
      <c r="C177" s="55" t="s">
        <v>282</v>
      </c>
      <c r="D177" s="47"/>
      <c r="E177" s="48"/>
      <c r="F177" s="49"/>
      <c r="G177" s="49"/>
      <c r="H177" s="49">
        <f>H176*8/100</f>
        <v>17169.062399999999</v>
      </c>
      <c r="I177" s="50"/>
      <c r="J177" s="49">
        <f>J176*8/100</f>
        <v>30456</v>
      </c>
      <c r="K177" s="111"/>
      <c r="L177" s="49">
        <f>L176*8/100</f>
        <v>3784.6655999999998</v>
      </c>
      <c r="M177" s="49"/>
      <c r="N177" s="49">
        <f>N176*8/100</f>
        <v>2270.7993599999995</v>
      </c>
      <c r="O177" s="49"/>
      <c r="P177" s="49">
        <f>P176*8/100</f>
        <v>1513.8662400000001</v>
      </c>
      <c r="Q177" s="49"/>
      <c r="R177" s="49">
        <f>R176*8/100</f>
        <v>7748.0064000000002</v>
      </c>
      <c r="S177" s="49"/>
      <c r="T177" s="49">
        <f>T176*8/100</f>
        <v>0</v>
      </c>
      <c r="U177" s="49"/>
      <c r="V177" s="49">
        <f>V176*8/100</f>
        <v>0</v>
      </c>
      <c r="W177" s="49"/>
      <c r="X177" s="49">
        <f>X176*8/100</f>
        <v>0</v>
      </c>
      <c r="Y177" s="49"/>
      <c r="Z177" s="49">
        <f>Z176*8/100</f>
        <v>507.6</v>
      </c>
      <c r="AA177" s="49"/>
      <c r="AB177" s="49">
        <f>AB176*8/100</f>
        <v>1522.8</v>
      </c>
      <c r="AC177" s="23"/>
      <c r="AD177" s="51"/>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row>
    <row r="178" spans="1:54" s="53" customFormat="1" ht="24.95" customHeight="1" x14ac:dyDescent="0.2">
      <c r="A178" s="44"/>
      <c r="B178" s="32"/>
      <c r="C178" s="55" t="s">
        <v>261</v>
      </c>
      <c r="D178" s="47"/>
      <c r="E178" s="48"/>
      <c r="F178" s="49"/>
      <c r="G178" s="49"/>
      <c r="H178" s="49">
        <f>H176+H177</f>
        <v>231782.34239999999</v>
      </c>
      <c r="I178" s="50"/>
      <c r="J178" s="49">
        <f>J176+J177</f>
        <v>411156</v>
      </c>
      <c r="K178" s="111"/>
      <c r="L178" s="49">
        <f>L176+L177</f>
        <v>51092.9856</v>
      </c>
      <c r="M178" s="49"/>
      <c r="N178" s="49">
        <f>N176+N177</f>
        <v>30655.791359999996</v>
      </c>
      <c r="O178" s="49"/>
      <c r="P178" s="49">
        <f>P176+P177</f>
        <v>20437.194240000001</v>
      </c>
      <c r="Q178" s="49"/>
      <c r="R178" s="49">
        <f>R176+R177</f>
        <v>104598.0864</v>
      </c>
      <c r="S178" s="49"/>
      <c r="T178" s="49">
        <f>T176+T177</f>
        <v>0</v>
      </c>
      <c r="U178" s="49"/>
      <c r="V178" s="49">
        <f>V176+V177</f>
        <v>0</v>
      </c>
      <c r="W178" s="49"/>
      <c r="X178" s="49">
        <f>X176+X177</f>
        <v>0</v>
      </c>
      <c r="Y178" s="49"/>
      <c r="Z178" s="49">
        <f>Z176+Z177</f>
        <v>6852.6</v>
      </c>
      <c r="AA178" s="49"/>
      <c r="AB178" s="49">
        <f>AB176+AB177</f>
        <v>20557.8</v>
      </c>
      <c r="AC178" s="23"/>
      <c r="AD178" s="51"/>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row>
    <row r="179" spans="1:54" s="53" customFormat="1" ht="24.95" customHeight="1" x14ac:dyDescent="0.2">
      <c r="A179" s="44"/>
      <c r="B179" s="32"/>
      <c r="C179" s="55" t="s">
        <v>44</v>
      </c>
      <c r="D179" s="56"/>
      <c r="E179" s="57"/>
      <c r="F179" s="58"/>
      <c r="G179" s="58"/>
      <c r="H179" s="59"/>
      <c r="I179" s="60"/>
      <c r="J179" s="59">
        <f>N179+P180+R180+X180</f>
        <v>5614.5270528000001</v>
      </c>
      <c r="K179" s="112"/>
      <c r="L179" s="59"/>
      <c r="M179" s="59"/>
      <c r="N179" s="59">
        <f>N178*2/100</f>
        <v>613.1158271999999</v>
      </c>
      <c r="O179" s="59"/>
      <c r="P179" s="59"/>
      <c r="Q179" s="59"/>
      <c r="R179" s="59"/>
      <c r="S179" s="59"/>
      <c r="T179" s="59"/>
      <c r="U179" s="59"/>
      <c r="V179" s="59"/>
      <c r="W179" s="59"/>
      <c r="X179" s="59"/>
      <c r="Y179" s="59"/>
      <c r="Z179" s="59"/>
      <c r="AA179" s="59"/>
      <c r="AB179" s="61"/>
      <c r="AC179" s="23"/>
      <c r="AD179" s="51"/>
      <c r="AE179" s="52"/>
      <c r="AF179" s="52"/>
      <c r="AG179" s="52"/>
      <c r="AH179" s="52"/>
      <c r="AI179" s="52"/>
      <c r="AJ179" s="52"/>
      <c r="AK179" s="52"/>
      <c r="AL179" s="52"/>
      <c r="AM179" s="52"/>
      <c r="AN179" s="52"/>
      <c r="AO179" s="52"/>
      <c r="AP179" s="52"/>
      <c r="AQ179" s="52"/>
      <c r="AR179" s="52"/>
      <c r="AS179" s="52"/>
      <c r="AT179" s="52"/>
      <c r="AU179" s="52"/>
      <c r="AV179" s="52"/>
      <c r="AW179" s="52"/>
      <c r="AX179" s="52"/>
      <c r="AY179" s="52"/>
      <c r="AZ179" s="52"/>
      <c r="BA179" s="52"/>
      <c r="BB179" s="52"/>
    </row>
    <row r="180" spans="1:54" s="53" customFormat="1" ht="24.95" customHeight="1" x14ac:dyDescent="0.2">
      <c r="A180" s="44"/>
      <c r="B180" s="32"/>
      <c r="C180" s="55" t="s">
        <v>45</v>
      </c>
      <c r="D180" s="56"/>
      <c r="E180" s="57"/>
      <c r="F180" s="58"/>
      <c r="G180" s="58"/>
      <c r="H180" s="59"/>
      <c r="I180" s="60"/>
      <c r="J180" s="59"/>
      <c r="K180" s="112"/>
      <c r="L180" s="59"/>
      <c r="M180" s="59"/>
      <c r="N180" s="59"/>
      <c r="O180" s="59"/>
      <c r="P180" s="59">
        <f>P178*4/100</f>
        <v>817.48776959999998</v>
      </c>
      <c r="Q180" s="59"/>
      <c r="R180" s="59">
        <f>R178*4/100</f>
        <v>4183.9234560000004</v>
      </c>
      <c r="S180" s="59"/>
      <c r="T180" s="59"/>
      <c r="U180" s="59"/>
      <c r="V180" s="59"/>
      <c r="W180" s="59"/>
      <c r="X180" s="59">
        <f>X178*4/100</f>
        <v>0</v>
      </c>
      <c r="Y180" s="59"/>
      <c r="Z180" s="59"/>
      <c r="AA180" s="59"/>
      <c r="AB180" s="61"/>
      <c r="AC180" s="23"/>
      <c r="AD180" s="51"/>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row>
    <row r="181" spans="1:54" s="53" customFormat="1" ht="24.95" customHeight="1" x14ac:dyDescent="0.2">
      <c r="A181" s="44"/>
      <c r="B181" s="32"/>
      <c r="C181" s="55"/>
      <c r="D181" s="56"/>
      <c r="E181" s="57"/>
      <c r="F181" s="58"/>
      <c r="G181" s="62" t="s">
        <v>46</v>
      </c>
      <c r="H181" s="59"/>
      <c r="I181" s="60"/>
      <c r="J181" s="59">
        <f>J178-J179</f>
        <v>405541.4729472</v>
      </c>
      <c r="K181" s="112"/>
      <c r="L181" s="59"/>
      <c r="M181" s="59"/>
      <c r="N181" s="59"/>
      <c r="O181" s="59"/>
      <c r="P181" s="59"/>
      <c r="Q181" s="59"/>
      <c r="R181" s="59"/>
      <c r="S181" s="59"/>
      <c r="T181" s="59"/>
      <c r="U181" s="59"/>
      <c r="V181" s="59"/>
      <c r="W181" s="59"/>
      <c r="X181" s="59"/>
      <c r="Y181" s="59"/>
      <c r="Z181" s="59"/>
      <c r="AA181" s="59"/>
      <c r="AB181" s="61"/>
      <c r="AC181" s="23"/>
      <c r="AD181" s="51"/>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row>
    <row r="182" spans="1:54" s="53" customFormat="1" ht="24.95" customHeight="1" x14ac:dyDescent="0.2">
      <c r="A182" s="44"/>
      <c r="B182" s="32"/>
      <c r="C182" s="55" t="s">
        <v>283</v>
      </c>
      <c r="D182" s="56"/>
      <c r="E182" s="57"/>
      <c r="F182" s="58"/>
      <c r="G182" s="58"/>
      <c r="H182" s="59">
        <f>H178</f>
        <v>231782.34239999999</v>
      </c>
      <c r="I182" s="60"/>
      <c r="J182" s="59">
        <f>H182+L182+N182+P182+R182+T182+V182+X182-AB182-Z182</f>
        <v>405541.47294719995</v>
      </c>
      <c r="K182" s="112"/>
      <c r="L182" s="59">
        <f>L178</f>
        <v>51092.9856</v>
      </c>
      <c r="M182" s="59"/>
      <c r="N182" s="59">
        <f>N178-N179</f>
        <v>30042.675532799996</v>
      </c>
      <c r="O182" s="59"/>
      <c r="P182" s="59">
        <f>P178-P180</f>
        <v>19619.7064704</v>
      </c>
      <c r="Q182" s="59"/>
      <c r="R182" s="59">
        <f>R178-R180</f>
        <v>100414.162944</v>
      </c>
      <c r="S182" s="59"/>
      <c r="T182" s="59">
        <f>T178-T180</f>
        <v>0</v>
      </c>
      <c r="U182" s="59"/>
      <c r="V182" s="59">
        <f>V178</f>
        <v>0</v>
      </c>
      <c r="W182" s="59"/>
      <c r="X182" s="59">
        <f>X178-X180</f>
        <v>0</v>
      </c>
      <c r="Y182" s="59"/>
      <c r="Z182" s="59">
        <f>Z178</f>
        <v>6852.6</v>
      </c>
      <c r="AA182" s="59"/>
      <c r="AB182" s="61">
        <f>AB178</f>
        <v>20557.8</v>
      </c>
      <c r="AC182" s="23"/>
      <c r="AD182" s="51"/>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row>
    <row r="183" spans="1:54" s="38" customFormat="1" ht="25.5" customHeight="1" x14ac:dyDescent="0.2">
      <c r="A183" s="165" t="s">
        <v>284</v>
      </c>
      <c r="B183" s="165"/>
      <c r="C183" s="165"/>
      <c r="D183" s="32"/>
      <c r="E183" s="6"/>
      <c r="F183" s="33"/>
      <c r="G183" s="34"/>
      <c r="H183" s="34"/>
      <c r="I183" s="35"/>
      <c r="J183" s="34"/>
      <c r="K183" s="109"/>
      <c r="L183" s="34"/>
      <c r="M183" s="34"/>
      <c r="N183" s="34"/>
      <c r="O183" s="34"/>
      <c r="P183" s="34"/>
      <c r="Q183" s="34"/>
      <c r="R183" s="34"/>
      <c r="S183" s="34"/>
      <c r="T183" s="34"/>
      <c r="U183" s="34"/>
      <c r="V183" s="34"/>
      <c r="W183" s="34"/>
      <c r="X183" s="34"/>
      <c r="Y183" s="34"/>
      <c r="Z183" s="18"/>
      <c r="AA183" s="18"/>
      <c r="AB183" s="18"/>
      <c r="AC183" s="153"/>
      <c r="AD183" s="36"/>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row>
    <row r="184" spans="1:54" s="38" customFormat="1" ht="69.75" customHeight="1" x14ac:dyDescent="0.2">
      <c r="A184" s="1">
        <v>1</v>
      </c>
      <c r="B184" s="139" t="s">
        <v>285</v>
      </c>
      <c r="C184" s="140" t="s">
        <v>286</v>
      </c>
      <c r="D184" s="39" t="s">
        <v>13</v>
      </c>
      <c r="E184" s="128" t="s">
        <v>11</v>
      </c>
      <c r="F184" s="128">
        <v>61.19</v>
      </c>
      <c r="G184" s="128">
        <v>800</v>
      </c>
      <c r="H184" s="40">
        <f t="shared" ref="H184:H189" si="50">F184*G184</f>
        <v>48952</v>
      </c>
      <c r="I184" s="41">
        <v>0</v>
      </c>
      <c r="J184" s="40">
        <f t="shared" ref="J184:J189" si="51">F184*I184</f>
        <v>0</v>
      </c>
      <c r="K184" s="110" t="str">
        <f t="shared" ref="K184:K189" si="52">IF(D184="NF",IF(I184&gt;G184*1.25,G184*0.25,IF(I184&gt;G184,I184-G184,0)),"0")</f>
        <v>0</v>
      </c>
      <c r="L184" s="42" t="str">
        <f t="shared" ref="L184:L189" si="53">IF(ISNONTEXT(K184),$F184*K184,"0")</f>
        <v>0</v>
      </c>
      <c r="M184" s="42" t="str">
        <f t="shared" ref="M184:M189" si="54">IF(D184="NF",IF($K184&gt;0,IF($G184*1.25&lt;$I184,IF(($G184*1.4)&lt;$I184,$G184*0.15,$I184-($G184+$K184)),"0"),"0"),"0")</f>
        <v>0</v>
      </c>
      <c r="N184" s="42" t="str">
        <f t="shared" ref="N184:N189" si="55">IF(ISNONTEXT(M184),$F184*M184,"0")</f>
        <v>0</v>
      </c>
      <c r="O184" s="42" t="str">
        <f t="shared" ref="O184:O189" si="56">IF(D184="NF",IF($M184&gt;0,IF($G184*1.4&lt;$I184,IF(($G184*1.5)&lt;$I184,$G184*0.1,$I184-($G184+$K184+$M184)),"0"),"0"),"0")</f>
        <v>0</v>
      </c>
      <c r="P184" s="42" t="str">
        <f t="shared" ref="P184:P189" si="57">IF(ISNONTEXT(O184),$F184*O184,"0")</f>
        <v>0</v>
      </c>
      <c r="Q184" s="42" t="str">
        <f t="shared" ref="Q184:Q189" si="58">IF(D184="NF",IF(G184*1.5&lt;I184,I184-(G184+K184+M184+O184),"0"),"0")</f>
        <v>0</v>
      </c>
      <c r="R184" s="42" t="str">
        <f t="shared" ref="R184:R189" si="59">IF(ISNONTEXT(Q184),$F184*Q184,"0")</f>
        <v>0</v>
      </c>
      <c r="S184" s="42" t="str">
        <f t="shared" ref="S184:S189" si="60">IF(D184="F",IF(I184&gt;G184, I184-G184,0),"0")</f>
        <v>0</v>
      </c>
      <c r="T184" s="42">
        <f t="shared" ref="T184:T189" si="61">S184*F184</f>
        <v>0</v>
      </c>
      <c r="U184" s="42">
        <f t="shared" ref="U184:U189" si="62">IF(D184="m",IF(I184&gt;G184*2,G184*1,IF(I184&gt;G184,I184-G184,0)),"0")</f>
        <v>0</v>
      </c>
      <c r="V184" s="42">
        <f t="shared" ref="V184:V189" si="63">U184*F184</f>
        <v>0</v>
      </c>
      <c r="W184" s="42">
        <f t="shared" ref="W184:W189" si="64">IF(D184="M",IF(I184&gt;G184*2,I184-G184*2,0),"0")</f>
        <v>0</v>
      </c>
      <c r="X184" s="42">
        <f t="shared" ref="X184:X189" si="65">W184*F184</f>
        <v>0</v>
      </c>
      <c r="Y184" s="42">
        <v>200</v>
      </c>
      <c r="Z184" s="42">
        <f t="shared" ref="Z184:Z189" si="66">Y184*F184</f>
        <v>12238</v>
      </c>
      <c r="AA184" s="42">
        <v>600</v>
      </c>
      <c r="AB184" s="42">
        <f t="shared" ref="AB184:AB189" si="67">AA184*F184</f>
        <v>36714</v>
      </c>
      <c r="AC184" s="151" t="s">
        <v>359</v>
      </c>
      <c r="AD184" s="36"/>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row>
    <row r="185" spans="1:54" s="38" customFormat="1" ht="69.75" customHeight="1" x14ac:dyDescent="0.2">
      <c r="A185" s="1">
        <v>2</v>
      </c>
      <c r="B185" s="139" t="s">
        <v>287</v>
      </c>
      <c r="C185" s="141" t="s">
        <v>288</v>
      </c>
      <c r="D185" s="39" t="s">
        <v>19</v>
      </c>
      <c r="E185" s="128" t="s">
        <v>11</v>
      </c>
      <c r="F185" s="128">
        <v>80</v>
      </c>
      <c r="G185" s="128">
        <v>4269.96</v>
      </c>
      <c r="H185" s="40">
        <f t="shared" si="50"/>
        <v>341596.8</v>
      </c>
      <c r="I185" s="41">
        <v>4269.96</v>
      </c>
      <c r="J185" s="40">
        <f t="shared" si="51"/>
        <v>341596.8</v>
      </c>
      <c r="K185" s="110">
        <f t="shared" si="52"/>
        <v>0</v>
      </c>
      <c r="L185" s="42">
        <f t="shared" si="53"/>
        <v>0</v>
      </c>
      <c r="M185" s="42" t="str">
        <f t="shared" si="54"/>
        <v>0</v>
      </c>
      <c r="N185" s="42" t="str">
        <f t="shared" si="55"/>
        <v>0</v>
      </c>
      <c r="O185" s="42" t="str">
        <f t="shared" si="56"/>
        <v>0</v>
      </c>
      <c r="P185" s="42" t="str">
        <f t="shared" si="57"/>
        <v>0</v>
      </c>
      <c r="Q185" s="42" t="str">
        <f t="shared" si="58"/>
        <v>0</v>
      </c>
      <c r="R185" s="42" t="str">
        <f t="shared" si="59"/>
        <v>0</v>
      </c>
      <c r="S185" s="42" t="str">
        <f t="shared" si="60"/>
        <v>0</v>
      </c>
      <c r="T185" s="42">
        <f t="shared" si="61"/>
        <v>0</v>
      </c>
      <c r="U185" s="42" t="str">
        <f t="shared" si="62"/>
        <v>0</v>
      </c>
      <c r="V185" s="42">
        <f t="shared" si="63"/>
        <v>0</v>
      </c>
      <c r="W185" s="42" t="str">
        <f t="shared" si="64"/>
        <v>0</v>
      </c>
      <c r="X185" s="42">
        <f t="shared" si="65"/>
        <v>0</v>
      </c>
      <c r="Y185" s="42">
        <v>0</v>
      </c>
      <c r="Z185" s="42">
        <f t="shared" si="66"/>
        <v>0</v>
      </c>
      <c r="AA185" s="42">
        <v>0</v>
      </c>
      <c r="AB185" s="42">
        <f t="shared" si="67"/>
        <v>0</v>
      </c>
      <c r="AC185" s="151" t="s">
        <v>359</v>
      </c>
      <c r="AD185" s="36"/>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row>
    <row r="186" spans="1:54" s="38" customFormat="1" ht="69.75" customHeight="1" x14ac:dyDescent="0.2">
      <c r="A186" s="1">
        <v>3</v>
      </c>
      <c r="B186" s="139" t="s">
        <v>289</v>
      </c>
      <c r="C186" s="141" t="s">
        <v>290</v>
      </c>
      <c r="D186" s="39" t="s">
        <v>13</v>
      </c>
      <c r="E186" s="128" t="s">
        <v>11</v>
      </c>
      <c r="F186" s="128">
        <v>345.16</v>
      </c>
      <c r="G186" s="128">
        <v>145.5</v>
      </c>
      <c r="H186" s="40">
        <f t="shared" si="50"/>
        <v>50220.780000000006</v>
      </c>
      <c r="I186" s="41">
        <v>250.7</v>
      </c>
      <c r="J186" s="40">
        <f t="shared" si="51"/>
        <v>86531.612000000008</v>
      </c>
      <c r="K186" s="110" t="str">
        <f t="shared" si="52"/>
        <v>0</v>
      </c>
      <c r="L186" s="42" t="str">
        <f t="shared" si="53"/>
        <v>0</v>
      </c>
      <c r="M186" s="42" t="str">
        <f t="shared" si="54"/>
        <v>0</v>
      </c>
      <c r="N186" s="42" t="str">
        <f t="shared" si="55"/>
        <v>0</v>
      </c>
      <c r="O186" s="42" t="str">
        <f t="shared" si="56"/>
        <v>0</v>
      </c>
      <c r="P186" s="42" t="str">
        <f t="shared" si="57"/>
        <v>0</v>
      </c>
      <c r="Q186" s="42" t="str">
        <f t="shared" si="58"/>
        <v>0</v>
      </c>
      <c r="R186" s="42" t="str">
        <f t="shared" si="59"/>
        <v>0</v>
      </c>
      <c r="S186" s="42" t="str">
        <f t="shared" si="60"/>
        <v>0</v>
      </c>
      <c r="T186" s="42">
        <f t="shared" si="61"/>
        <v>0</v>
      </c>
      <c r="U186" s="42">
        <f t="shared" si="62"/>
        <v>105.19999999999999</v>
      </c>
      <c r="V186" s="42">
        <f t="shared" si="63"/>
        <v>36310.832000000002</v>
      </c>
      <c r="W186" s="42">
        <f t="shared" si="64"/>
        <v>0</v>
      </c>
      <c r="X186" s="42">
        <f t="shared" si="65"/>
        <v>0</v>
      </c>
      <c r="Y186" s="42">
        <v>0</v>
      </c>
      <c r="Z186" s="42">
        <f t="shared" si="66"/>
        <v>0</v>
      </c>
      <c r="AA186" s="42">
        <v>0</v>
      </c>
      <c r="AB186" s="42">
        <f t="shared" si="67"/>
        <v>0</v>
      </c>
      <c r="AC186" s="151" t="s">
        <v>360</v>
      </c>
      <c r="AD186" s="36"/>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row>
    <row r="187" spans="1:54" s="38" customFormat="1" ht="69.75" customHeight="1" x14ac:dyDescent="0.2">
      <c r="A187" s="1">
        <v>4</v>
      </c>
      <c r="B187" s="139" t="s">
        <v>291</v>
      </c>
      <c r="C187" s="141" t="s">
        <v>292</v>
      </c>
      <c r="D187" s="39" t="s">
        <v>13</v>
      </c>
      <c r="E187" s="128" t="s">
        <v>11</v>
      </c>
      <c r="F187" s="128">
        <v>353.19</v>
      </c>
      <c r="G187" s="128">
        <v>162</v>
      </c>
      <c r="H187" s="40">
        <f t="shared" si="50"/>
        <v>57216.78</v>
      </c>
      <c r="I187" s="41">
        <v>119.6</v>
      </c>
      <c r="J187" s="40">
        <f t="shared" si="51"/>
        <v>42241.523999999998</v>
      </c>
      <c r="K187" s="110" t="str">
        <f t="shared" si="52"/>
        <v>0</v>
      </c>
      <c r="L187" s="42" t="str">
        <f t="shared" si="53"/>
        <v>0</v>
      </c>
      <c r="M187" s="42" t="str">
        <f t="shared" si="54"/>
        <v>0</v>
      </c>
      <c r="N187" s="42" t="str">
        <f t="shared" si="55"/>
        <v>0</v>
      </c>
      <c r="O187" s="42" t="str">
        <f t="shared" si="56"/>
        <v>0</v>
      </c>
      <c r="P187" s="42" t="str">
        <f t="shared" si="57"/>
        <v>0</v>
      </c>
      <c r="Q187" s="42" t="str">
        <f t="shared" si="58"/>
        <v>0</v>
      </c>
      <c r="R187" s="42" t="str">
        <f t="shared" si="59"/>
        <v>0</v>
      </c>
      <c r="S187" s="42" t="str">
        <f t="shared" si="60"/>
        <v>0</v>
      </c>
      <c r="T187" s="42">
        <f t="shared" si="61"/>
        <v>0</v>
      </c>
      <c r="U187" s="42">
        <f t="shared" si="62"/>
        <v>0</v>
      </c>
      <c r="V187" s="42">
        <f t="shared" si="63"/>
        <v>0</v>
      </c>
      <c r="W187" s="42">
        <f t="shared" si="64"/>
        <v>0</v>
      </c>
      <c r="X187" s="42">
        <f t="shared" si="65"/>
        <v>0</v>
      </c>
      <c r="Y187" s="42">
        <v>40.5</v>
      </c>
      <c r="Z187" s="42">
        <f t="shared" si="66"/>
        <v>14304.195</v>
      </c>
      <c r="AA187" s="42">
        <v>1.9</v>
      </c>
      <c r="AB187" s="42">
        <f t="shared" si="67"/>
        <v>671.06099999999992</v>
      </c>
      <c r="AC187" s="151" t="s">
        <v>348</v>
      </c>
      <c r="AD187" s="36"/>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row>
    <row r="188" spans="1:54" s="38" customFormat="1" ht="69.75" customHeight="1" x14ac:dyDescent="0.2">
      <c r="A188" s="1">
        <v>5</v>
      </c>
      <c r="B188" s="139" t="s">
        <v>293</v>
      </c>
      <c r="C188" s="141" t="s">
        <v>294</v>
      </c>
      <c r="D188" s="39" t="s">
        <v>13</v>
      </c>
      <c r="E188" s="128" t="s">
        <v>11</v>
      </c>
      <c r="F188" s="128">
        <v>479.91</v>
      </c>
      <c r="G188" s="128">
        <v>94</v>
      </c>
      <c r="H188" s="40">
        <f t="shared" si="50"/>
        <v>45111.54</v>
      </c>
      <c r="I188" s="41">
        <v>0</v>
      </c>
      <c r="J188" s="40">
        <f t="shared" si="51"/>
        <v>0</v>
      </c>
      <c r="K188" s="110" t="str">
        <f t="shared" si="52"/>
        <v>0</v>
      </c>
      <c r="L188" s="42" t="str">
        <f t="shared" si="53"/>
        <v>0</v>
      </c>
      <c r="M188" s="42" t="str">
        <f t="shared" si="54"/>
        <v>0</v>
      </c>
      <c r="N188" s="42" t="str">
        <f t="shared" si="55"/>
        <v>0</v>
      </c>
      <c r="O188" s="42" t="str">
        <f t="shared" si="56"/>
        <v>0</v>
      </c>
      <c r="P188" s="42" t="str">
        <f t="shared" si="57"/>
        <v>0</v>
      </c>
      <c r="Q188" s="42" t="str">
        <f t="shared" si="58"/>
        <v>0</v>
      </c>
      <c r="R188" s="42" t="str">
        <f t="shared" si="59"/>
        <v>0</v>
      </c>
      <c r="S188" s="42" t="str">
        <f t="shared" si="60"/>
        <v>0</v>
      </c>
      <c r="T188" s="42">
        <f t="shared" si="61"/>
        <v>0</v>
      </c>
      <c r="U188" s="42">
        <f t="shared" si="62"/>
        <v>0</v>
      </c>
      <c r="V188" s="42">
        <f t="shared" si="63"/>
        <v>0</v>
      </c>
      <c r="W188" s="42">
        <f t="shared" si="64"/>
        <v>0</v>
      </c>
      <c r="X188" s="42">
        <f t="shared" si="65"/>
        <v>0</v>
      </c>
      <c r="Y188" s="42">
        <v>23.5</v>
      </c>
      <c r="Z188" s="42">
        <f t="shared" si="66"/>
        <v>11277.885</v>
      </c>
      <c r="AA188" s="42">
        <v>70.5</v>
      </c>
      <c r="AB188" s="42">
        <f t="shared" si="67"/>
        <v>33833.654999999999</v>
      </c>
      <c r="AC188" s="151" t="s">
        <v>360</v>
      </c>
      <c r="AD188" s="36"/>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row>
    <row r="189" spans="1:54" s="38" customFormat="1" ht="68.25" customHeight="1" x14ac:dyDescent="0.2">
      <c r="A189" s="1">
        <v>6</v>
      </c>
      <c r="B189" s="139" t="s">
        <v>295</v>
      </c>
      <c r="C189" s="141" t="s">
        <v>296</v>
      </c>
      <c r="D189" s="39" t="s">
        <v>19</v>
      </c>
      <c r="E189" s="128" t="s">
        <v>11</v>
      </c>
      <c r="F189" s="128">
        <v>500.8</v>
      </c>
      <c r="G189" s="128">
        <v>228</v>
      </c>
      <c r="H189" s="40">
        <f t="shared" si="50"/>
        <v>114182.40000000001</v>
      </c>
      <c r="I189" s="41">
        <v>548.37</v>
      </c>
      <c r="J189" s="40">
        <f t="shared" si="51"/>
        <v>274623.696</v>
      </c>
      <c r="K189" s="110">
        <f t="shared" si="52"/>
        <v>57</v>
      </c>
      <c r="L189" s="42">
        <f t="shared" si="53"/>
        <v>28545.600000000002</v>
      </c>
      <c r="M189" s="42">
        <f t="shared" si="54"/>
        <v>34.199999999999996</v>
      </c>
      <c r="N189" s="42">
        <f t="shared" si="55"/>
        <v>17127.359999999997</v>
      </c>
      <c r="O189" s="42">
        <f t="shared" si="56"/>
        <v>22.8</v>
      </c>
      <c r="P189" s="42">
        <f t="shared" si="57"/>
        <v>11418.24</v>
      </c>
      <c r="Q189" s="42">
        <f t="shared" si="58"/>
        <v>206.37</v>
      </c>
      <c r="R189" s="42">
        <f t="shared" si="59"/>
        <v>103350.09600000001</v>
      </c>
      <c r="S189" s="42" t="str">
        <f t="shared" si="60"/>
        <v>0</v>
      </c>
      <c r="T189" s="42">
        <f t="shared" si="61"/>
        <v>0</v>
      </c>
      <c r="U189" s="42" t="str">
        <f t="shared" si="62"/>
        <v>0</v>
      </c>
      <c r="V189" s="42">
        <f t="shared" si="63"/>
        <v>0</v>
      </c>
      <c r="W189" s="42" t="str">
        <f t="shared" si="64"/>
        <v>0</v>
      </c>
      <c r="X189" s="42">
        <f t="shared" si="65"/>
        <v>0</v>
      </c>
      <c r="Y189" s="42">
        <v>0</v>
      </c>
      <c r="Z189" s="42">
        <f t="shared" si="66"/>
        <v>0</v>
      </c>
      <c r="AA189" s="42">
        <v>0</v>
      </c>
      <c r="AB189" s="42">
        <f t="shared" si="67"/>
        <v>0</v>
      </c>
      <c r="AC189" s="151" t="s">
        <v>360</v>
      </c>
      <c r="AD189" s="36"/>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row>
    <row r="190" spans="1:54" s="53" customFormat="1" ht="24.95" customHeight="1" x14ac:dyDescent="0.3">
      <c r="A190" s="44"/>
      <c r="B190" s="45"/>
      <c r="C190" s="46" t="s">
        <v>6</v>
      </c>
      <c r="D190" s="47"/>
      <c r="E190" s="48"/>
      <c r="F190" s="49"/>
      <c r="G190" s="49"/>
      <c r="H190" s="49">
        <f>SUM(H184:H189)</f>
        <v>657280.30000000005</v>
      </c>
      <c r="I190" s="50"/>
      <c r="J190" s="49">
        <f>SUM(J184:J189)</f>
        <v>744993.63199999998</v>
      </c>
      <c r="K190" s="111"/>
      <c r="L190" s="49">
        <f>SUM(L184:L189)</f>
        <v>28545.600000000002</v>
      </c>
      <c r="M190" s="49"/>
      <c r="N190" s="49">
        <f>SUM(N184:N189)</f>
        <v>17127.359999999997</v>
      </c>
      <c r="O190" s="49"/>
      <c r="P190" s="49">
        <f>SUM(P184:P189)</f>
        <v>11418.24</v>
      </c>
      <c r="Q190" s="49"/>
      <c r="R190" s="49">
        <f>SUM(R184:R189)</f>
        <v>103350.09600000001</v>
      </c>
      <c r="S190" s="49"/>
      <c r="T190" s="49">
        <f>SUM(T184:T189)</f>
        <v>0</v>
      </c>
      <c r="U190" s="49"/>
      <c r="V190" s="49">
        <f>SUM(V184:V189)</f>
        <v>36310.832000000002</v>
      </c>
      <c r="W190" s="49"/>
      <c r="X190" s="49">
        <f>SUM(X184:X189)</f>
        <v>0</v>
      </c>
      <c r="Y190" s="49"/>
      <c r="Z190" s="49">
        <f>SUM(Z184:Z189)</f>
        <v>37820.080000000002</v>
      </c>
      <c r="AA190" s="49"/>
      <c r="AB190" s="49">
        <f>SUM(AB184:AB189)</f>
        <v>71218.716</v>
      </c>
      <c r="AC190" s="23"/>
      <c r="AD190" s="51"/>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row>
    <row r="191" spans="1:54" s="53" customFormat="1" ht="24.95" customHeight="1" x14ac:dyDescent="0.2">
      <c r="A191" s="44"/>
      <c r="B191" s="54"/>
      <c r="C191" s="55" t="s">
        <v>93</v>
      </c>
      <c r="D191" s="47"/>
      <c r="E191" s="48"/>
      <c r="F191" s="49"/>
      <c r="G191" s="49"/>
      <c r="H191" s="49">
        <f>H190*17/100</f>
        <v>111737.65100000001</v>
      </c>
      <c r="I191" s="50"/>
      <c r="J191" s="49">
        <f>J190*17/100</f>
        <v>126648.91743999999</v>
      </c>
      <c r="K191" s="111"/>
      <c r="L191" s="49">
        <f>L190*17/100</f>
        <v>4852.7520000000004</v>
      </c>
      <c r="M191" s="49"/>
      <c r="N191" s="49">
        <f>N190*17/100</f>
        <v>2911.6511999999993</v>
      </c>
      <c r="O191" s="49"/>
      <c r="P191" s="49">
        <f>P190*17/100</f>
        <v>1941.1007999999999</v>
      </c>
      <c r="Q191" s="49"/>
      <c r="R191" s="49">
        <f>R190*17/100</f>
        <v>17569.516319999999</v>
      </c>
      <c r="S191" s="49"/>
      <c r="T191" s="49">
        <f>T190*17/100</f>
        <v>0</v>
      </c>
      <c r="U191" s="49"/>
      <c r="V191" s="49">
        <f>V190*17/100</f>
        <v>6172.8414400000011</v>
      </c>
      <c r="W191" s="49"/>
      <c r="X191" s="49">
        <f>X190*17/100</f>
        <v>0</v>
      </c>
      <c r="Y191" s="49"/>
      <c r="Z191" s="49">
        <f>Z190*17/100</f>
        <v>6429.4135999999999</v>
      </c>
      <c r="AA191" s="49"/>
      <c r="AB191" s="49">
        <f>AB190*17/100</f>
        <v>12107.18172</v>
      </c>
      <c r="AC191" s="23"/>
      <c r="AD191" s="51"/>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row>
    <row r="192" spans="1:54" s="53" customFormat="1" ht="24.95" customHeight="1" x14ac:dyDescent="0.2">
      <c r="A192" s="44"/>
      <c r="B192" s="32"/>
      <c r="C192" s="55" t="s">
        <v>261</v>
      </c>
      <c r="D192" s="47"/>
      <c r="E192" s="48"/>
      <c r="F192" s="49"/>
      <c r="G192" s="49"/>
      <c r="H192" s="49">
        <f>H190+H191</f>
        <v>769017.95100000012</v>
      </c>
      <c r="I192" s="50"/>
      <c r="J192" s="49">
        <f>J190+J191</f>
        <v>871642.54943999997</v>
      </c>
      <c r="K192" s="111"/>
      <c r="L192" s="49">
        <f>L190+L191</f>
        <v>33398.351999999999</v>
      </c>
      <c r="M192" s="49"/>
      <c r="N192" s="49">
        <f>N190+N191</f>
        <v>20039.011199999997</v>
      </c>
      <c r="O192" s="49"/>
      <c r="P192" s="49">
        <f>P190+P191</f>
        <v>13359.3408</v>
      </c>
      <c r="Q192" s="49"/>
      <c r="R192" s="49">
        <f>R190+R191</f>
        <v>120919.61232</v>
      </c>
      <c r="S192" s="49"/>
      <c r="T192" s="49">
        <f>T190+T191</f>
        <v>0</v>
      </c>
      <c r="U192" s="49"/>
      <c r="V192" s="49">
        <f>V190+V191</f>
        <v>42483.673440000006</v>
      </c>
      <c r="W192" s="49"/>
      <c r="X192" s="49">
        <f>X190+X191</f>
        <v>0</v>
      </c>
      <c r="Y192" s="49"/>
      <c r="Z192" s="49">
        <f>Z190+Z191</f>
        <v>44249.493600000002</v>
      </c>
      <c r="AA192" s="49"/>
      <c r="AB192" s="49">
        <f>AB190+AB191</f>
        <v>83325.897720000008</v>
      </c>
      <c r="AC192" s="23"/>
      <c r="AD192" s="51"/>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row>
    <row r="193" spans="1:54" s="53" customFormat="1" ht="24.95" customHeight="1" x14ac:dyDescent="0.2">
      <c r="A193" s="44"/>
      <c r="B193" s="32"/>
      <c r="C193" s="55" t="s">
        <v>44</v>
      </c>
      <c r="D193" s="56"/>
      <c r="E193" s="57"/>
      <c r="F193" s="58"/>
      <c r="G193" s="58"/>
      <c r="H193" s="59"/>
      <c r="I193" s="60"/>
      <c r="J193" s="59">
        <f>N193+P194+R194+X194</f>
        <v>5771.9383488000003</v>
      </c>
      <c r="K193" s="112"/>
      <c r="L193" s="59"/>
      <c r="M193" s="59"/>
      <c r="N193" s="59">
        <f>N192*2/100</f>
        <v>400.78022399999992</v>
      </c>
      <c r="O193" s="59"/>
      <c r="P193" s="59"/>
      <c r="Q193" s="59"/>
      <c r="R193" s="59"/>
      <c r="S193" s="59"/>
      <c r="T193" s="59"/>
      <c r="U193" s="59"/>
      <c r="V193" s="59"/>
      <c r="W193" s="59"/>
      <c r="X193" s="59"/>
      <c r="Y193" s="59"/>
      <c r="Z193" s="59"/>
      <c r="AA193" s="59"/>
      <c r="AB193" s="61"/>
      <c r="AC193" s="23"/>
      <c r="AD193" s="51"/>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row>
    <row r="194" spans="1:54" s="53" customFormat="1" ht="24.95" customHeight="1" x14ac:dyDescent="0.2">
      <c r="A194" s="44"/>
      <c r="B194" s="32"/>
      <c r="C194" s="55" t="s">
        <v>45</v>
      </c>
      <c r="D194" s="56"/>
      <c r="E194" s="57"/>
      <c r="F194" s="58"/>
      <c r="G194" s="58"/>
      <c r="H194" s="59"/>
      <c r="I194" s="60"/>
      <c r="J194" s="59"/>
      <c r="K194" s="112"/>
      <c r="L194" s="59"/>
      <c r="M194" s="59"/>
      <c r="N194" s="59"/>
      <c r="O194" s="59"/>
      <c r="P194" s="59">
        <f>P192*4/100</f>
        <v>534.37363200000004</v>
      </c>
      <c r="Q194" s="59"/>
      <c r="R194" s="59">
        <f>R192*4/100</f>
        <v>4836.7844928000004</v>
      </c>
      <c r="S194" s="59"/>
      <c r="T194" s="59"/>
      <c r="U194" s="59"/>
      <c r="V194" s="59"/>
      <c r="W194" s="59"/>
      <c r="X194" s="59">
        <f>X192*4/100</f>
        <v>0</v>
      </c>
      <c r="Y194" s="59"/>
      <c r="Z194" s="59"/>
      <c r="AA194" s="59"/>
      <c r="AB194" s="61"/>
      <c r="AC194" s="23"/>
      <c r="AD194" s="51"/>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row>
    <row r="195" spans="1:54" s="53" customFormat="1" ht="24.95" customHeight="1" x14ac:dyDescent="0.2">
      <c r="A195" s="44"/>
      <c r="B195" s="32"/>
      <c r="C195" s="55"/>
      <c r="D195" s="56"/>
      <c r="E195" s="57"/>
      <c r="F195" s="58"/>
      <c r="G195" s="62" t="s">
        <v>46</v>
      </c>
      <c r="H195" s="59"/>
      <c r="I195" s="60"/>
      <c r="J195" s="59">
        <f>J192-J193</f>
        <v>865870.61109120003</v>
      </c>
      <c r="K195" s="112"/>
      <c r="L195" s="59"/>
      <c r="M195" s="59"/>
      <c r="N195" s="59"/>
      <c r="O195" s="59"/>
      <c r="P195" s="59"/>
      <c r="Q195" s="59"/>
      <c r="R195" s="59"/>
      <c r="S195" s="59"/>
      <c r="T195" s="59"/>
      <c r="U195" s="59"/>
      <c r="V195" s="59"/>
      <c r="W195" s="59"/>
      <c r="X195" s="59"/>
      <c r="Y195" s="59"/>
      <c r="Z195" s="59"/>
      <c r="AA195" s="59"/>
      <c r="AB195" s="61"/>
      <c r="AC195" s="23"/>
      <c r="AD195" s="51"/>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row>
    <row r="196" spans="1:54" s="53" customFormat="1" ht="24.95" customHeight="1" x14ac:dyDescent="0.2">
      <c r="A196" s="44"/>
      <c r="B196" s="32"/>
      <c r="C196" s="55" t="s">
        <v>297</v>
      </c>
      <c r="D196" s="56"/>
      <c r="E196" s="57"/>
      <c r="F196" s="58"/>
      <c r="G196" s="58"/>
      <c r="H196" s="59">
        <f>H192</f>
        <v>769017.95100000012</v>
      </c>
      <c r="I196" s="60"/>
      <c r="J196" s="59">
        <f>H196+L196+N196+P196+R196+T196+V196+X196-AB196-Z196</f>
        <v>865870.61109119991</v>
      </c>
      <c r="K196" s="112"/>
      <c r="L196" s="59">
        <f>L192</f>
        <v>33398.351999999999</v>
      </c>
      <c r="M196" s="59"/>
      <c r="N196" s="59">
        <f>N192-N193</f>
        <v>19638.230975999999</v>
      </c>
      <c r="O196" s="59"/>
      <c r="P196" s="59">
        <f>P192-P194</f>
        <v>12824.967167999999</v>
      </c>
      <c r="Q196" s="59"/>
      <c r="R196" s="59">
        <f>R192-R194</f>
        <v>116082.8278272</v>
      </c>
      <c r="S196" s="59"/>
      <c r="T196" s="59">
        <f>T192-T194</f>
        <v>0</v>
      </c>
      <c r="U196" s="59"/>
      <c r="V196" s="59">
        <f>V192</f>
        <v>42483.673440000006</v>
      </c>
      <c r="W196" s="59"/>
      <c r="X196" s="59">
        <f>X192-X194</f>
        <v>0</v>
      </c>
      <c r="Y196" s="59"/>
      <c r="Z196" s="59">
        <f>Z192</f>
        <v>44249.493600000002</v>
      </c>
      <c r="AA196" s="59"/>
      <c r="AB196" s="61">
        <f>AB192</f>
        <v>83325.897720000008</v>
      </c>
      <c r="AC196" s="23"/>
      <c r="AD196" s="51"/>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row>
    <row r="197" spans="1:54" s="38" customFormat="1" ht="25.5" customHeight="1" x14ac:dyDescent="0.2">
      <c r="A197" s="165" t="s">
        <v>298</v>
      </c>
      <c r="B197" s="165"/>
      <c r="C197" s="165"/>
      <c r="D197" s="32"/>
      <c r="E197" s="6"/>
      <c r="F197" s="33"/>
      <c r="G197" s="34"/>
      <c r="H197" s="34"/>
      <c r="I197" s="35"/>
      <c r="J197" s="34"/>
      <c r="K197" s="109"/>
      <c r="L197" s="34"/>
      <c r="M197" s="34"/>
      <c r="N197" s="34"/>
      <c r="O197" s="34"/>
      <c r="P197" s="34"/>
      <c r="Q197" s="34"/>
      <c r="R197" s="34"/>
      <c r="S197" s="34"/>
      <c r="T197" s="34"/>
      <c r="U197" s="34"/>
      <c r="V197" s="34"/>
      <c r="W197" s="34"/>
      <c r="X197" s="34"/>
      <c r="Y197" s="34"/>
      <c r="Z197" s="18"/>
      <c r="AA197" s="18"/>
      <c r="AB197" s="18"/>
      <c r="AC197" s="153"/>
      <c r="AD197" s="36"/>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row>
    <row r="198" spans="1:54" s="38" customFormat="1" ht="69.75" customHeight="1" x14ac:dyDescent="0.2">
      <c r="A198" s="1">
        <v>1</v>
      </c>
      <c r="B198" s="159">
        <v>131133</v>
      </c>
      <c r="C198" s="141" t="s">
        <v>299</v>
      </c>
      <c r="D198" s="39" t="s">
        <v>13</v>
      </c>
      <c r="E198" s="128" t="s">
        <v>13</v>
      </c>
      <c r="F198" s="128">
        <v>207.78</v>
      </c>
      <c r="G198" s="128">
        <v>25</v>
      </c>
      <c r="H198" s="40">
        <f t="shared" ref="H198:H206" si="68">F198*G198</f>
        <v>5194.5</v>
      </c>
      <c r="I198" s="41">
        <v>25</v>
      </c>
      <c r="J198" s="40">
        <f t="shared" ref="J198:J206" si="69">F198*I198</f>
        <v>5194.5</v>
      </c>
      <c r="K198" s="110" t="str">
        <f t="shared" ref="K198:K206" si="70">IF(D198="NF",IF(I198&gt;G198*1.25,G198*0.25,IF(I198&gt;G198,I198-G198,0)),"0")</f>
        <v>0</v>
      </c>
      <c r="L198" s="42" t="str">
        <f t="shared" ref="L198:L206" si="71">IF(ISNONTEXT(K198),$F198*K198,"0")</f>
        <v>0</v>
      </c>
      <c r="M198" s="42" t="str">
        <f t="shared" ref="M198:M206" si="72">IF(D198="NF",IF($K198&gt;0,IF($G198*1.25&lt;$I198,IF(($G198*1.4)&lt;$I198,$G198*0.15,$I198-($G198+$K198)),"0"),"0"),"0")</f>
        <v>0</v>
      </c>
      <c r="N198" s="42" t="str">
        <f t="shared" ref="N198:N206" si="73">IF(ISNONTEXT(M198),$F198*M198,"0")</f>
        <v>0</v>
      </c>
      <c r="O198" s="42" t="str">
        <f t="shared" ref="O198:O206" si="74">IF(D198="NF",IF($M198&gt;0,IF($G198*1.4&lt;$I198,IF(($G198*1.5)&lt;$I198,$G198*0.1,$I198-($G198+$K198+$M198)),"0"),"0"),"0")</f>
        <v>0</v>
      </c>
      <c r="P198" s="42" t="str">
        <f t="shared" ref="P198:P206" si="75">IF(ISNONTEXT(O198),$F198*O198,"0")</f>
        <v>0</v>
      </c>
      <c r="Q198" s="42" t="str">
        <f t="shared" ref="Q198:Q206" si="76">IF(D198="NF",IF(G198*1.5&lt;I198,I198-(G198+K198+M198+O198),"0"),"0")</f>
        <v>0</v>
      </c>
      <c r="R198" s="42" t="str">
        <f t="shared" ref="R198:R206" si="77">IF(ISNONTEXT(Q198),$F198*Q198,"0")</f>
        <v>0</v>
      </c>
      <c r="S198" s="42" t="str">
        <f t="shared" ref="S198:S206" si="78">IF(D198="F",IF(I198&gt;G198, I198-G198,0),"0")</f>
        <v>0</v>
      </c>
      <c r="T198" s="42">
        <f t="shared" ref="T198:T206" si="79">S198*F198</f>
        <v>0</v>
      </c>
      <c r="U198" s="42">
        <f t="shared" ref="U198:U206" si="80">IF(D198="m",IF(I198&gt;G198*2,G198*1,IF(I198&gt;G198,I198-G198,0)),"0")</f>
        <v>0</v>
      </c>
      <c r="V198" s="42">
        <f t="shared" ref="V198:V206" si="81">U198*F198</f>
        <v>0</v>
      </c>
      <c r="W198" s="42">
        <f t="shared" ref="W198:W206" si="82">IF(D198="M",IF(I198&gt;G198*2,I198-G198*2,0),"0")</f>
        <v>0</v>
      </c>
      <c r="X198" s="42">
        <f t="shared" ref="X198:X206" si="83">W198*F198</f>
        <v>0</v>
      </c>
      <c r="Y198" s="42">
        <v>0</v>
      </c>
      <c r="Z198" s="42">
        <f t="shared" ref="Z198:Z206" si="84">Y198*F198</f>
        <v>0</v>
      </c>
      <c r="AA198" s="42">
        <v>0</v>
      </c>
      <c r="AB198" s="42">
        <f t="shared" ref="AB198:AB206" si="85">AA198*F198</f>
        <v>0</v>
      </c>
      <c r="AC198" s="151" t="s">
        <v>359</v>
      </c>
      <c r="AD198" s="36"/>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row>
    <row r="199" spans="1:54" s="38" customFormat="1" ht="69.75" customHeight="1" x14ac:dyDescent="0.2">
      <c r="A199" s="1">
        <v>2</v>
      </c>
      <c r="B199" s="159">
        <v>131141</v>
      </c>
      <c r="C199" s="140" t="s">
        <v>300</v>
      </c>
      <c r="D199" s="39" t="s">
        <v>13</v>
      </c>
      <c r="E199" s="128" t="s">
        <v>13</v>
      </c>
      <c r="F199" s="128">
        <v>172.64</v>
      </c>
      <c r="G199" s="128">
        <v>80</v>
      </c>
      <c r="H199" s="40">
        <f t="shared" si="68"/>
        <v>13811.199999999999</v>
      </c>
      <c r="I199" s="41">
        <v>80</v>
      </c>
      <c r="J199" s="40">
        <f t="shared" si="69"/>
        <v>13811.199999999999</v>
      </c>
      <c r="K199" s="110" t="str">
        <f t="shared" si="70"/>
        <v>0</v>
      </c>
      <c r="L199" s="42" t="str">
        <f t="shared" si="71"/>
        <v>0</v>
      </c>
      <c r="M199" s="42" t="str">
        <f t="shared" si="72"/>
        <v>0</v>
      </c>
      <c r="N199" s="42" t="str">
        <f t="shared" si="73"/>
        <v>0</v>
      </c>
      <c r="O199" s="42" t="str">
        <f t="shared" si="74"/>
        <v>0</v>
      </c>
      <c r="P199" s="42" t="str">
        <f t="shared" si="75"/>
        <v>0</v>
      </c>
      <c r="Q199" s="42" t="str">
        <f t="shared" si="76"/>
        <v>0</v>
      </c>
      <c r="R199" s="42" t="str">
        <f t="shared" si="77"/>
        <v>0</v>
      </c>
      <c r="S199" s="42" t="str">
        <f t="shared" si="78"/>
        <v>0</v>
      </c>
      <c r="T199" s="42">
        <f t="shared" si="79"/>
        <v>0</v>
      </c>
      <c r="U199" s="42">
        <f t="shared" si="80"/>
        <v>0</v>
      </c>
      <c r="V199" s="42">
        <f t="shared" si="81"/>
        <v>0</v>
      </c>
      <c r="W199" s="42">
        <f t="shared" si="82"/>
        <v>0</v>
      </c>
      <c r="X199" s="42">
        <f t="shared" si="83"/>
        <v>0</v>
      </c>
      <c r="Y199" s="42">
        <v>0</v>
      </c>
      <c r="Z199" s="42">
        <f t="shared" si="84"/>
        <v>0</v>
      </c>
      <c r="AA199" s="42">
        <v>0</v>
      </c>
      <c r="AB199" s="42">
        <f t="shared" si="85"/>
        <v>0</v>
      </c>
      <c r="AC199" s="151" t="s">
        <v>359</v>
      </c>
      <c r="AD199" s="36"/>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row>
    <row r="200" spans="1:54" s="38" customFormat="1" ht="69.75" customHeight="1" x14ac:dyDescent="0.2">
      <c r="A200" s="1">
        <v>3</v>
      </c>
      <c r="B200" s="159">
        <v>131142</v>
      </c>
      <c r="C200" s="140" t="s">
        <v>301</v>
      </c>
      <c r="D200" s="39" t="s">
        <v>13</v>
      </c>
      <c r="E200" s="128" t="s">
        <v>13</v>
      </c>
      <c r="F200" s="128">
        <v>196.68</v>
      </c>
      <c r="G200" s="128">
        <v>50</v>
      </c>
      <c r="H200" s="40">
        <f t="shared" si="68"/>
        <v>9834</v>
      </c>
      <c r="I200" s="41">
        <v>50</v>
      </c>
      <c r="J200" s="40">
        <f t="shared" si="69"/>
        <v>9834</v>
      </c>
      <c r="K200" s="110" t="str">
        <f t="shared" si="70"/>
        <v>0</v>
      </c>
      <c r="L200" s="42" t="str">
        <f t="shared" si="71"/>
        <v>0</v>
      </c>
      <c r="M200" s="42" t="str">
        <f t="shared" si="72"/>
        <v>0</v>
      </c>
      <c r="N200" s="42" t="str">
        <f t="shared" si="73"/>
        <v>0</v>
      </c>
      <c r="O200" s="42" t="str">
        <f t="shared" si="74"/>
        <v>0</v>
      </c>
      <c r="P200" s="42" t="str">
        <f t="shared" si="75"/>
        <v>0</v>
      </c>
      <c r="Q200" s="42" t="str">
        <f t="shared" si="76"/>
        <v>0</v>
      </c>
      <c r="R200" s="42" t="str">
        <f t="shared" si="77"/>
        <v>0</v>
      </c>
      <c r="S200" s="42" t="str">
        <f t="shared" si="78"/>
        <v>0</v>
      </c>
      <c r="T200" s="42">
        <f t="shared" si="79"/>
        <v>0</v>
      </c>
      <c r="U200" s="42">
        <f t="shared" si="80"/>
        <v>0</v>
      </c>
      <c r="V200" s="42">
        <f t="shared" si="81"/>
        <v>0</v>
      </c>
      <c r="W200" s="42">
        <f t="shared" si="82"/>
        <v>0</v>
      </c>
      <c r="X200" s="42">
        <f t="shared" si="83"/>
        <v>0</v>
      </c>
      <c r="Y200" s="42">
        <v>0</v>
      </c>
      <c r="Z200" s="42">
        <f t="shared" si="84"/>
        <v>0</v>
      </c>
      <c r="AA200" s="42">
        <v>0</v>
      </c>
      <c r="AB200" s="42">
        <f t="shared" si="85"/>
        <v>0</v>
      </c>
      <c r="AC200" s="151" t="s">
        <v>359</v>
      </c>
      <c r="AD200" s="36"/>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row>
    <row r="201" spans="1:54" s="38" customFormat="1" ht="69.75" customHeight="1" x14ac:dyDescent="0.2">
      <c r="A201" s="1">
        <v>4</v>
      </c>
      <c r="B201" s="159">
        <v>131143</v>
      </c>
      <c r="C201" s="140" t="s">
        <v>302</v>
      </c>
      <c r="D201" s="39" t="s">
        <v>13</v>
      </c>
      <c r="E201" s="128" t="s">
        <v>13</v>
      </c>
      <c r="F201" s="128">
        <v>247.44</v>
      </c>
      <c r="G201" s="128">
        <v>30</v>
      </c>
      <c r="H201" s="40">
        <f t="shared" si="68"/>
        <v>7423.2</v>
      </c>
      <c r="I201" s="41">
        <v>30</v>
      </c>
      <c r="J201" s="40">
        <f t="shared" si="69"/>
        <v>7423.2</v>
      </c>
      <c r="K201" s="110" t="str">
        <f t="shared" si="70"/>
        <v>0</v>
      </c>
      <c r="L201" s="42" t="str">
        <f t="shared" si="71"/>
        <v>0</v>
      </c>
      <c r="M201" s="42" t="str">
        <f t="shared" si="72"/>
        <v>0</v>
      </c>
      <c r="N201" s="42" t="str">
        <f t="shared" si="73"/>
        <v>0</v>
      </c>
      <c r="O201" s="42" t="str">
        <f t="shared" si="74"/>
        <v>0</v>
      </c>
      <c r="P201" s="42" t="str">
        <f t="shared" si="75"/>
        <v>0</v>
      </c>
      <c r="Q201" s="42" t="str">
        <f t="shared" si="76"/>
        <v>0</v>
      </c>
      <c r="R201" s="42" t="str">
        <f t="shared" si="77"/>
        <v>0</v>
      </c>
      <c r="S201" s="42" t="str">
        <f t="shared" si="78"/>
        <v>0</v>
      </c>
      <c r="T201" s="42">
        <f t="shared" si="79"/>
        <v>0</v>
      </c>
      <c r="U201" s="42">
        <f t="shared" si="80"/>
        <v>0</v>
      </c>
      <c r="V201" s="42">
        <f t="shared" si="81"/>
        <v>0</v>
      </c>
      <c r="W201" s="42">
        <f t="shared" si="82"/>
        <v>0</v>
      </c>
      <c r="X201" s="42">
        <f t="shared" si="83"/>
        <v>0</v>
      </c>
      <c r="Y201" s="42">
        <v>0</v>
      </c>
      <c r="Z201" s="42">
        <f t="shared" si="84"/>
        <v>0</v>
      </c>
      <c r="AA201" s="42">
        <v>0</v>
      </c>
      <c r="AB201" s="42">
        <f t="shared" si="85"/>
        <v>0</v>
      </c>
      <c r="AC201" s="151" t="s">
        <v>359</v>
      </c>
      <c r="AD201" s="36"/>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row>
    <row r="202" spans="1:54" s="38" customFormat="1" ht="69.75" customHeight="1" x14ac:dyDescent="0.2">
      <c r="A202" s="1">
        <v>5</v>
      </c>
      <c r="B202" s="159">
        <v>131153</v>
      </c>
      <c r="C202" s="141" t="s">
        <v>303</v>
      </c>
      <c r="D202" s="39" t="s">
        <v>13</v>
      </c>
      <c r="E202" s="128" t="s">
        <v>13</v>
      </c>
      <c r="F202" s="128">
        <v>196.18</v>
      </c>
      <c r="G202" s="128">
        <v>120</v>
      </c>
      <c r="H202" s="40">
        <f t="shared" si="68"/>
        <v>23541.600000000002</v>
      </c>
      <c r="I202" s="41">
        <v>120</v>
      </c>
      <c r="J202" s="40">
        <f t="shared" si="69"/>
        <v>23541.600000000002</v>
      </c>
      <c r="K202" s="110" t="str">
        <f t="shared" si="70"/>
        <v>0</v>
      </c>
      <c r="L202" s="42" t="str">
        <f t="shared" si="71"/>
        <v>0</v>
      </c>
      <c r="M202" s="42" t="str">
        <f t="shared" si="72"/>
        <v>0</v>
      </c>
      <c r="N202" s="42" t="str">
        <f t="shared" si="73"/>
        <v>0</v>
      </c>
      <c r="O202" s="42" t="str">
        <f t="shared" si="74"/>
        <v>0</v>
      </c>
      <c r="P202" s="42" t="str">
        <f t="shared" si="75"/>
        <v>0</v>
      </c>
      <c r="Q202" s="42" t="str">
        <f t="shared" si="76"/>
        <v>0</v>
      </c>
      <c r="R202" s="42" t="str">
        <f t="shared" si="77"/>
        <v>0</v>
      </c>
      <c r="S202" s="42" t="str">
        <f t="shared" si="78"/>
        <v>0</v>
      </c>
      <c r="T202" s="42">
        <f t="shared" si="79"/>
        <v>0</v>
      </c>
      <c r="U202" s="42">
        <f t="shared" si="80"/>
        <v>0</v>
      </c>
      <c r="V202" s="42">
        <f t="shared" si="81"/>
        <v>0</v>
      </c>
      <c r="W202" s="42">
        <f t="shared" si="82"/>
        <v>0</v>
      </c>
      <c r="X202" s="42">
        <f t="shared" si="83"/>
        <v>0</v>
      </c>
      <c r="Y202" s="42">
        <v>0</v>
      </c>
      <c r="Z202" s="42">
        <f t="shared" si="84"/>
        <v>0</v>
      </c>
      <c r="AA202" s="42">
        <v>0</v>
      </c>
      <c r="AB202" s="42">
        <f t="shared" si="85"/>
        <v>0</v>
      </c>
      <c r="AC202" s="151" t="s">
        <v>359</v>
      </c>
      <c r="AD202" s="36"/>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row>
    <row r="203" spans="1:54" s="38" customFormat="1" ht="69.75" customHeight="1" x14ac:dyDescent="0.2">
      <c r="A203" s="1">
        <v>6</v>
      </c>
      <c r="B203" s="159">
        <v>131156</v>
      </c>
      <c r="C203" s="141" t="s">
        <v>304</v>
      </c>
      <c r="D203" s="39" t="s">
        <v>19</v>
      </c>
      <c r="E203" s="128" t="s">
        <v>13</v>
      </c>
      <c r="F203" s="128">
        <v>335.65</v>
      </c>
      <c r="G203" s="128">
        <v>800</v>
      </c>
      <c r="H203" s="40">
        <f t="shared" si="68"/>
        <v>268520</v>
      </c>
      <c r="I203" s="41">
        <v>800</v>
      </c>
      <c r="J203" s="40">
        <f t="shared" si="69"/>
        <v>268520</v>
      </c>
      <c r="K203" s="110">
        <f t="shared" si="70"/>
        <v>0</v>
      </c>
      <c r="L203" s="42">
        <f t="shared" si="71"/>
        <v>0</v>
      </c>
      <c r="M203" s="42" t="str">
        <f t="shared" si="72"/>
        <v>0</v>
      </c>
      <c r="N203" s="42" t="str">
        <f t="shared" si="73"/>
        <v>0</v>
      </c>
      <c r="O203" s="42" t="str">
        <f t="shared" si="74"/>
        <v>0</v>
      </c>
      <c r="P203" s="42" t="str">
        <f t="shared" si="75"/>
        <v>0</v>
      </c>
      <c r="Q203" s="42" t="str">
        <f t="shared" si="76"/>
        <v>0</v>
      </c>
      <c r="R203" s="42" t="str">
        <f t="shared" si="77"/>
        <v>0</v>
      </c>
      <c r="S203" s="42" t="str">
        <f t="shared" si="78"/>
        <v>0</v>
      </c>
      <c r="T203" s="42">
        <f t="shared" si="79"/>
        <v>0</v>
      </c>
      <c r="U203" s="42" t="str">
        <f t="shared" si="80"/>
        <v>0</v>
      </c>
      <c r="V203" s="42">
        <f t="shared" si="81"/>
        <v>0</v>
      </c>
      <c r="W203" s="42" t="str">
        <f t="shared" si="82"/>
        <v>0</v>
      </c>
      <c r="X203" s="42">
        <f t="shared" si="83"/>
        <v>0</v>
      </c>
      <c r="Y203" s="42">
        <v>0</v>
      </c>
      <c r="Z203" s="42">
        <f t="shared" si="84"/>
        <v>0</v>
      </c>
      <c r="AA203" s="42">
        <v>0</v>
      </c>
      <c r="AB203" s="42">
        <f t="shared" si="85"/>
        <v>0</v>
      </c>
      <c r="AC203" s="151" t="s">
        <v>359</v>
      </c>
      <c r="AD203" s="36"/>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row>
    <row r="204" spans="1:54" s="38" customFormat="1" ht="69.75" customHeight="1" x14ac:dyDescent="0.2">
      <c r="A204" s="1">
        <v>7</v>
      </c>
      <c r="B204" s="159">
        <v>132171</v>
      </c>
      <c r="C204" s="141" t="s">
        <v>305</v>
      </c>
      <c r="D204" s="39" t="s">
        <v>13</v>
      </c>
      <c r="E204" s="128" t="s">
        <v>14</v>
      </c>
      <c r="F204" s="128">
        <v>51.87</v>
      </c>
      <c r="G204" s="128">
        <v>1</v>
      </c>
      <c r="H204" s="40">
        <f t="shared" si="68"/>
        <v>51.87</v>
      </c>
      <c r="I204" s="41">
        <v>1</v>
      </c>
      <c r="J204" s="40">
        <f t="shared" si="69"/>
        <v>51.87</v>
      </c>
      <c r="K204" s="110" t="str">
        <f t="shared" si="70"/>
        <v>0</v>
      </c>
      <c r="L204" s="42" t="str">
        <f t="shared" si="71"/>
        <v>0</v>
      </c>
      <c r="M204" s="42" t="str">
        <f t="shared" si="72"/>
        <v>0</v>
      </c>
      <c r="N204" s="42" t="str">
        <f t="shared" si="73"/>
        <v>0</v>
      </c>
      <c r="O204" s="42" t="str">
        <f t="shared" si="74"/>
        <v>0</v>
      </c>
      <c r="P204" s="42" t="str">
        <f t="shared" si="75"/>
        <v>0</v>
      </c>
      <c r="Q204" s="42" t="str">
        <f t="shared" si="76"/>
        <v>0</v>
      </c>
      <c r="R204" s="42" t="str">
        <f t="shared" si="77"/>
        <v>0</v>
      </c>
      <c r="S204" s="42" t="str">
        <f t="shared" si="78"/>
        <v>0</v>
      </c>
      <c r="T204" s="42">
        <f t="shared" si="79"/>
        <v>0</v>
      </c>
      <c r="U204" s="42">
        <f t="shared" si="80"/>
        <v>0</v>
      </c>
      <c r="V204" s="42">
        <f t="shared" si="81"/>
        <v>0</v>
      </c>
      <c r="W204" s="42">
        <f t="shared" si="82"/>
        <v>0</v>
      </c>
      <c r="X204" s="42">
        <f t="shared" si="83"/>
        <v>0</v>
      </c>
      <c r="Y204" s="42">
        <v>0</v>
      </c>
      <c r="Z204" s="42">
        <f t="shared" si="84"/>
        <v>0</v>
      </c>
      <c r="AA204" s="42">
        <v>0</v>
      </c>
      <c r="AB204" s="42">
        <f t="shared" si="85"/>
        <v>0</v>
      </c>
      <c r="AC204" s="151" t="s">
        <v>359</v>
      </c>
      <c r="AD204" s="36"/>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row>
    <row r="205" spans="1:54" s="38" customFormat="1" ht="69.75" customHeight="1" x14ac:dyDescent="0.2">
      <c r="A205" s="1">
        <v>8</v>
      </c>
      <c r="B205" s="159">
        <v>132200</v>
      </c>
      <c r="C205" s="141" t="s">
        <v>306</v>
      </c>
      <c r="D205" s="39" t="s">
        <v>13</v>
      </c>
      <c r="E205" s="128" t="s">
        <v>14</v>
      </c>
      <c r="F205" s="128">
        <v>369.36</v>
      </c>
      <c r="G205" s="128">
        <v>3</v>
      </c>
      <c r="H205" s="40">
        <f t="shared" si="68"/>
        <v>1108.08</v>
      </c>
      <c r="I205" s="41">
        <v>4</v>
      </c>
      <c r="J205" s="40">
        <f t="shared" si="69"/>
        <v>1477.44</v>
      </c>
      <c r="K205" s="110" t="str">
        <f t="shared" si="70"/>
        <v>0</v>
      </c>
      <c r="L205" s="42" t="str">
        <f t="shared" si="71"/>
        <v>0</v>
      </c>
      <c r="M205" s="42" t="str">
        <f t="shared" si="72"/>
        <v>0</v>
      </c>
      <c r="N205" s="42" t="str">
        <f t="shared" si="73"/>
        <v>0</v>
      </c>
      <c r="O205" s="42" t="str">
        <f t="shared" si="74"/>
        <v>0</v>
      </c>
      <c r="P205" s="42" t="str">
        <f t="shared" si="75"/>
        <v>0</v>
      </c>
      <c r="Q205" s="42" t="str">
        <f t="shared" si="76"/>
        <v>0</v>
      </c>
      <c r="R205" s="42" t="str">
        <f t="shared" si="77"/>
        <v>0</v>
      </c>
      <c r="S205" s="42" t="str">
        <f t="shared" si="78"/>
        <v>0</v>
      </c>
      <c r="T205" s="42">
        <f t="shared" si="79"/>
        <v>0</v>
      </c>
      <c r="U205" s="42">
        <f t="shared" si="80"/>
        <v>1</v>
      </c>
      <c r="V205" s="42">
        <f t="shared" si="81"/>
        <v>369.36</v>
      </c>
      <c r="W205" s="42">
        <f t="shared" si="82"/>
        <v>0</v>
      </c>
      <c r="X205" s="42">
        <f t="shared" si="83"/>
        <v>0</v>
      </c>
      <c r="Y205" s="42">
        <v>0</v>
      </c>
      <c r="Z205" s="42">
        <f t="shared" si="84"/>
        <v>0</v>
      </c>
      <c r="AA205" s="42">
        <v>0</v>
      </c>
      <c r="AB205" s="42">
        <f t="shared" si="85"/>
        <v>0</v>
      </c>
      <c r="AC205" s="151" t="s">
        <v>359</v>
      </c>
      <c r="AD205" s="36"/>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row>
    <row r="206" spans="1:54" s="38" customFormat="1" ht="68.25" customHeight="1" x14ac:dyDescent="0.2">
      <c r="A206" s="1">
        <v>9</v>
      </c>
      <c r="B206" s="159">
        <v>136133</v>
      </c>
      <c r="C206" s="141" t="s">
        <v>307</v>
      </c>
      <c r="D206" s="39" t="s">
        <v>13</v>
      </c>
      <c r="E206" s="128" t="s">
        <v>14</v>
      </c>
      <c r="F206" s="128">
        <v>157.22</v>
      </c>
      <c r="G206" s="128">
        <v>2</v>
      </c>
      <c r="H206" s="40">
        <f t="shared" si="68"/>
        <v>314.44</v>
      </c>
      <c r="I206" s="41">
        <v>2</v>
      </c>
      <c r="J206" s="40">
        <f t="shared" si="69"/>
        <v>314.44</v>
      </c>
      <c r="K206" s="110" t="str">
        <f t="shared" si="70"/>
        <v>0</v>
      </c>
      <c r="L206" s="42" t="str">
        <f t="shared" si="71"/>
        <v>0</v>
      </c>
      <c r="M206" s="42" t="str">
        <f t="shared" si="72"/>
        <v>0</v>
      </c>
      <c r="N206" s="42" t="str">
        <f t="shared" si="73"/>
        <v>0</v>
      </c>
      <c r="O206" s="42" t="str">
        <f t="shared" si="74"/>
        <v>0</v>
      </c>
      <c r="P206" s="42" t="str">
        <f t="shared" si="75"/>
        <v>0</v>
      </c>
      <c r="Q206" s="42" t="str">
        <f t="shared" si="76"/>
        <v>0</v>
      </c>
      <c r="R206" s="42" t="str">
        <f t="shared" si="77"/>
        <v>0</v>
      </c>
      <c r="S206" s="42" t="str">
        <f t="shared" si="78"/>
        <v>0</v>
      </c>
      <c r="T206" s="42">
        <f t="shared" si="79"/>
        <v>0</v>
      </c>
      <c r="U206" s="42">
        <f t="shared" si="80"/>
        <v>0</v>
      </c>
      <c r="V206" s="42">
        <f t="shared" si="81"/>
        <v>0</v>
      </c>
      <c r="W206" s="42">
        <f t="shared" si="82"/>
        <v>0</v>
      </c>
      <c r="X206" s="42">
        <f t="shared" si="83"/>
        <v>0</v>
      </c>
      <c r="Y206" s="42">
        <v>0</v>
      </c>
      <c r="Z206" s="42">
        <f t="shared" si="84"/>
        <v>0</v>
      </c>
      <c r="AA206" s="42">
        <v>0</v>
      </c>
      <c r="AB206" s="42">
        <f t="shared" si="85"/>
        <v>0</v>
      </c>
      <c r="AC206" s="151" t="s">
        <v>359</v>
      </c>
      <c r="AD206" s="36"/>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row>
    <row r="207" spans="1:54" s="53" customFormat="1" ht="24.95" customHeight="1" x14ac:dyDescent="0.3">
      <c r="A207" s="44"/>
      <c r="B207" s="45"/>
      <c r="C207" s="46" t="s">
        <v>6</v>
      </c>
      <c r="D207" s="47"/>
      <c r="E207" s="48"/>
      <c r="F207" s="49"/>
      <c r="G207" s="49"/>
      <c r="H207" s="49">
        <f>SUM(H198:H206)</f>
        <v>329798.89</v>
      </c>
      <c r="I207" s="50"/>
      <c r="J207" s="49">
        <f>SUM(J198:J206)</f>
        <v>330168.25</v>
      </c>
      <c r="K207" s="111"/>
      <c r="L207" s="49">
        <f>SUM(L198:L206)</f>
        <v>0</v>
      </c>
      <c r="M207" s="49"/>
      <c r="N207" s="49">
        <f>SUM(N198:N206)</f>
        <v>0</v>
      </c>
      <c r="O207" s="49"/>
      <c r="P207" s="49">
        <f>SUM(P198:P206)</f>
        <v>0</v>
      </c>
      <c r="Q207" s="49"/>
      <c r="R207" s="49">
        <f>SUM(R198:R206)</f>
        <v>0</v>
      </c>
      <c r="S207" s="49"/>
      <c r="T207" s="49">
        <f>SUM(T198:T206)</f>
        <v>0</v>
      </c>
      <c r="U207" s="49"/>
      <c r="V207" s="49">
        <f>SUM(V198:V206)</f>
        <v>369.36</v>
      </c>
      <c r="W207" s="49"/>
      <c r="X207" s="49">
        <f>SUM(X198:X206)</f>
        <v>0</v>
      </c>
      <c r="Y207" s="49"/>
      <c r="Z207" s="49">
        <f>SUM(Z198:Z206)</f>
        <v>0</v>
      </c>
      <c r="AA207" s="49"/>
      <c r="AB207" s="49">
        <f>SUM(AB198:AB206)</f>
        <v>0</v>
      </c>
      <c r="AC207" s="23"/>
      <c r="AD207" s="51"/>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row>
    <row r="208" spans="1:54" s="53" customFormat="1" ht="24.95" customHeight="1" x14ac:dyDescent="0.2">
      <c r="A208" s="44"/>
      <c r="B208" s="54"/>
      <c r="C208" s="55" t="s">
        <v>275</v>
      </c>
      <c r="D208" s="47"/>
      <c r="E208" s="48"/>
      <c r="F208" s="49"/>
      <c r="G208" s="49"/>
      <c r="H208" s="49">
        <f>H207*26/100</f>
        <v>85747.7114</v>
      </c>
      <c r="I208" s="50"/>
      <c r="J208" s="49">
        <f>J207*26/100</f>
        <v>85843.744999999995</v>
      </c>
      <c r="K208" s="111"/>
      <c r="L208" s="49">
        <f>L207*26/100</f>
        <v>0</v>
      </c>
      <c r="M208" s="49"/>
      <c r="N208" s="49">
        <f>N207*26/100</f>
        <v>0</v>
      </c>
      <c r="O208" s="49"/>
      <c r="P208" s="49">
        <f>P207*26/100</f>
        <v>0</v>
      </c>
      <c r="Q208" s="49"/>
      <c r="R208" s="49">
        <f>R207*26/100</f>
        <v>0</v>
      </c>
      <c r="S208" s="49"/>
      <c r="T208" s="49">
        <f>T207*26/100</f>
        <v>0</v>
      </c>
      <c r="U208" s="49"/>
      <c r="V208" s="49">
        <f>V207*26/100</f>
        <v>96.033600000000007</v>
      </c>
      <c r="W208" s="49"/>
      <c r="X208" s="49">
        <f>X207*26/100</f>
        <v>0</v>
      </c>
      <c r="Y208" s="49"/>
      <c r="Z208" s="49">
        <f>Z207*26/100</f>
        <v>0</v>
      </c>
      <c r="AA208" s="49"/>
      <c r="AB208" s="49">
        <f>AB207*26/100</f>
        <v>0</v>
      </c>
      <c r="AC208" s="23"/>
      <c r="AD208" s="51"/>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row>
    <row r="209" spans="1:54" s="53" customFormat="1" ht="24.95" customHeight="1" x14ac:dyDescent="0.2">
      <c r="A209" s="44"/>
      <c r="B209" s="32"/>
      <c r="C209" s="55" t="s">
        <v>261</v>
      </c>
      <c r="D209" s="47"/>
      <c r="E209" s="48"/>
      <c r="F209" s="49"/>
      <c r="G209" s="49"/>
      <c r="H209" s="49">
        <f>H207+H208</f>
        <v>415546.60140000004</v>
      </c>
      <c r="I209" s="50"/>
      <c r="J209" s="49">
        <f>J207+J208</f>
        <v>416011.995</v>
      </c>
      <c r="K209" s="111"/>
      <c r="L209" s="49">
        <f>L207+L208</f>
        <v>0</v>
      </c>
      <c r="M209" s="49"/>
      <c r="N209" s="49">
        <f>N207+N208</f>
        <v>0</v>
      </c>
      <c r="O209" s="49"/>
      <c r="P209" s="49">
        <f>P207+P208</f>
        <v>0</v>
      </c>
      <c r="Q209" s="49"/>
      <c r="R209" s="49">
        <f>R207+R208</f>
        <v>0</v>
      </c>
      <c r="S209" s="49"/>
      <c r="T209" s="49">
        <f>T207+T208</f>
        <v>0</v>
      </c>
      <c r="U209" s="49"/>
      <c r="V209" s="49">
        <f>V207+V208</f>
        <v>465.39359999999999</v>
      </c>
      <c r="W209" s="49"/>
      <c r="X209" s="49">
        <f>X207+X208</f>
        <v>0</v>
      </c>
      <c r="Y209" s="49"/>
      <c r="Z209" s="49">
        <f>Z207+Z208</f>
        <v>0</v>
      </c>
      <c r="AA209" s="49"/>
      <c r="AB209" s="49">
        <f>AB207+AB208</f>
        <v>0</v>
      </c>
      <c r="AC209" s="23"/>
      <c r="AD209" s="51"/>
      <c r="AE209" s="52"/>
      <c r="AF209" s="52"/>
      <c r="AG209" s="52"/>
      <c r="AH209" s="52"/>
      <c r="AI209" s="52"/>
      <c r="AJ209" s="52"/>
      <c r="AK209" s="52"/>
      <c r="AL209" s="52"/>
      <c r="AM209" s="52"/>
      <c r="AN209" s="52"/>
      <c r="AO209" s="52"/>
      <c r="AP209" s="52"/>
      <c r="AQ209" s="52"/>
      <c r="AR209" s="52"/>
      <c r="AS209" s="52"/>
      <c r="AT209" s="52"/>
      <c r="AU209" s="52"/>
      <c r="AV209" s="52"/>
      <c r="AW209" s="52"/>
      <c r="AX209" s="52"/>
      <c r="AY209" s="52"/>
      <c r="AZ209" s="52"/>
      <c r="BA209" s="52"/>
      <c r="BB209" s="52"/>
    </row>
    <row r="210" spans="1:54" s="53" customFormat="1" ht="24.95" customHeight="1" x14ac:dyDescent="0.2">
      <c r="A210" s="44"/>
      <c r="B210" s="32"/>
      <c r="C210" s="55" t="s">
        <v>44</v>
      </c>
      <c r="D210" s="56"/>
      <c r="E210" s="57"/>
      <c r="F210" s="58"/>
      <c r="G210" s="58"/>
      <c r="H210" s="59"/>
      <c r="I210" s="60"/>
      <c r="J210" s="59">
        <f>N210+P211+R211+X211</f>
        <v>0</v>
      </c>
      <c r="K210" s="112"/>
      <c r="L210" s="59"/>
      <c r="M210" s="59"/>
      <c r="N210" s="59">
        <f>N209*2/100</f>
        <v>0</v>
      </c>
      <c r="O210" s="59"/>
      <c r="P210" s="59"/>
      <c r="Q210" s="59"/>
      <c r="R210" s="59"/>
      <c r="S210" s="59"/>
      <c r="T210" s="59"/>
      <c r="U210" s="59"/>
      <c r="V210" s="59"/>
      <c r="W210" s="59"/>
      <c r="X210" s="59"/>
      <c r="Y210" s="59"/>
      <c r="Z210" s="59"/>
      <c r="AA210" s="59"/>
      <c r="AB210" s="61"/>
      <c r="AC210" s="23"/>
      <c r="AD210" s="51"/>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row>
    <row r="211" spans="1:54" s="53" customFormat="1" ht="24.95" customHeight="1" x14ac:dyDescent="0.2">
      <c r="A211" s="44"/>
      <c r="B211" s="32"/>
      <c r="C211" s="55" t="s">
        <v>45</v>
      </c>
      <c r="D211" s="56"/>
      <c r="E211" s="57"/>
      <c r="F211" s="58"/>
      <c r="G211" s="58"/>
      <c r="H211" s="59"/>
      <c r="I211" s="60"/>
      <c r="J211" s="59"/>
      <c r="K211" s="112"/>
      <c r="L211" s="59"/>
      <c r="M211" s="59"/>
      <c r="N211" s="59"/>
      <c r="O211" s="59"/>
      <c r="P211" s="59">
        <f>P209*4/100</f>
        <v>0</v>
      </c>
      <c r="Q211" s="59"/>
      <c r="R211" s="59">
        <f>R209*4/100</f>
        <v>0</v>
      </c>
      <c r="S211" s="59"/>
      <c r="T211" s="59"/>
      <c r="U211" s="59"/>
      <c r="V211" s="59"/>
      <c r="W211" s="59"/>
      <c r="X211" s="59">
        <f>X209*4/100</f>
        <v>0</v>
      </c>
      <c r="Y211" s="59"/>
      <c r="Z211" s="59"/>
      <c r="AA211" s="59"/>
      <c r="AB211" s="61"/>
      <c r="AC211" s="23"/>
      <c r="AD211" s="51"/>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row>
    <row r="212" spans="1:54" s="53" customFormat="1" ht="24.95" customHeight="1" x14ac:dyDescent="0.2">
      <c r="A212" s="44"/>
      <c r="B212" s="32"/>
      <c r="C212" s="55"/>
      <c r="D212" s="56"/>
      <c r="E212" s="57"/>
      <c r="F212" s="58"/>
      <c r="G212" s="62" t="s">
        <v>46</v>
      </c>
      <c r="H212" s="59"/>
      <c r="I212" s="60"/>
      <c r="J212" s="59">
        <f>J209-J210</f>
        <v>416011.995</v>
      </c>
      <c r="K212" s="112"/>
      <c r="L212" s="59"/>
      <c r="M212" s="59"/>
      <c r="N212" s="59"/>
      <c r="O212" s="59"/>
      <c r="P212" s="59"/>
      <c r="Q212" s="59"/>
      <c r="R212" s="59"/>
      <c r="S212" s="59"/>
      <c r="T212" s="59"/>
      <c r="U212" s="59"/>
      <c r="V212" s="59"/>
      <c r="W212" s="59"/>
      <c r="X212" s="59"/>
      <c r="Y212" s="59"/>
      <c r="Z212" s="59"/>
      <c r="AA212" s="59"/>
      <c r="AB212" s="61"/>
      <c r="AC212" s="23"/>
      <c r="AD212" s="51"/>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row>
    <row r="213" spans="1:54" s="53" customFormat="1" ht="24.95" customHeight="1" x14ac:dyDescent="0.2">
      <c r="A213" s="44"/>
      <c r="B213" s="32"/>
      <c r="C213" s="55" t="s">
        <v>308</v>
      </c>
      <c r="D213" s="56"/>
      <c r="E213" s="57"/>
      <c r="F213" s="58"/>
      <c r="G213" s="58"/>
      <c r="H213" s="59">
        <f>H209</f>
        <v>415546.60140000004</v>
      </c>
      <c r="I213" s="60"/>
      <c r="J213" s="59">
        <f>H213+L213+N213+P213+R213+T213+V213+X213-AB213-Z213</f>
        <v>416011.99500000005</v>
      </c>
      <c r="K213" s="112"/>
      <c r="L213" s="59">
        <f>L209</f>
        <v>0</v>
      </c>
      <c r="M213" s="59"/>
      <c r="N213" s="59">
        <f>N209-N210</f>
        <v>0</v>
      </c>
      <c r="O213" s="59"/>
      <c r="P213" s="59">
        <f>P209-P211</f>
        <v>0</v>
      </c>
      <c r="Q213" s="59"/>
      <c r="R213" s="59">
        <f>R209-R211</f>
        <v>0</v>
      </c>
      <c r="S213" s="59"/>
      <c r="T213" s="59">
        <f>T209-T211</f>
        <v>0</v>
      </c>
      <c r="U213" s="59"/>
      <c r="V213" s="59">
        <f>V209</f>
        <v>465.39359999999999</v>
      </c>
      <c r="W213" s="59"/>
      <c r="X213" s="59">
        <f>X209-X211</f>
        <v>0</v>
      </c>
      <c r="Y213" s="59"/>
      <c r="Z213" s="59">
        <f>Z209</f>
        <v>0</v>
      </c>
      <c r="AA213" s="59"/>
      <c r="AB213" s="61">
        <f>AB209</f>
        <v>0</v>
      </c>
      <c r="AC213" s="23"/>
      <c r="AD213" s="51"/>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row>
    <row r="214" spans="1:54" s="38" customFormat="1" ht="25.5" customHeight="1" x14ac:dyDescent="0.2">
      <c r="A214" s="165" t="s">
        <v>309</v>
      </c>
      <c r="B214" s="165"/>
      <c r="C214" s="165"/>
      <c r="D214" s="32"/>
      <c r="E214" s="6"/>
      <c r="F214" s="33"/>
      <c r="G214" s="34"/>
      <c r="H214" s="34"/>
      <c r="I214" s="35"/>
      <c r="J214" s="34"/>
      <c r="K214" s="109"/>
      <c r="L214" s="34"/>
      <c r="M214" s="34"/>
      <c r="N214" s="34"/>
      <c r="O214" s="34"/>
      <c r="P214" s="34"/>
      <c r="Q214" s="34"/>
      <c r="R214" s="34"/>
      <c r="S214" s="34"/>
      <c r="T214" s="34"/>
      <c r="U214" s="34"/>
      <c r="V214" s="34"/>
      <c r="W214" s="34"/>
      <c r="X214" s="34"/>
      <c r="Y214" s="34"/>
      <c r="Z214" s="18"/>
      <c r="AA214" s="18"/>
      <c r="AB214" s="18"/>
      <c r="AC214" s="153"/>
      <c r="AD214" s="36"/>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row>
    <row r="215" spans="1:54" s="38" customFormat="1" ht="69.75" customHeight="1" x14ac:dyDescent="0.2">
      <c r="A215" s="1">
        <v>1</v>
      </c>
      <c r="B215" s="159">
        <v>109230</v>
      </c>
      <c r="C215" s="142" t="s">
        <v>310</v>
      </c>
      <c r="D215" s="39" t="s">
        <v>19</v>
      </c>
      <c r="E215" s="128" t="s">
        <v>1</v>
      </c>
      <c r="F215" s="128">
        <v>543.1</v>
      </c>
      <c r="G215" s="128">
        <v>355.42</v>
      </c>
      <c r="H215" s="40">
        <f>F215*G215</f>
        <v>193028.60200000001</v>
      </c>
      <c r="I215" s="41">
        <v>465</v>
      </c>
      <c r="J215" s="40">
        <f>F215*I215</f>
        <v>252541.5</v>
      </c>
      <c r="K215" s="110">
        <f>IF(D215="NF",IF(I215&gt;G215*1.25,G215*0.25,IF(I215&gt;G215,I215-G215,0)),"0")</f>
        <v>88.855000000000004</v>
      </c>
      <c r="L215" s="42">
        <f>IF(ISNONTEXT(K215),$F215*K215,"0")</f>
        <v>48257.150500000003</v>
      </c>
      <c r="M215" s="42">
        <f>IF(D215="NF",IF($K215&gt;0,IF($G215*1.25&lt;$I215,IF(($G215*1.4)&lt;$I215,$G215*0.15,$I215-($G215+$K215)),"0"),"0"),"0")</f>
        <v>20.724999999999966</v>
      </c>
      <c r="N215" s="42">
        <f>IF(ISNONTEXT(M215),$F215*M215,"0")</f>
        <v>11255.747499999981</v>
      </c>
      <c r="O215" s="42" t="str">
        <f>IF(D215="NF",IF($M215&gt;0,IF($G215*1.4&lt;$I215,IF(($G215*1.5)&lt;$I215,$G215*0.1,$I215-($G215+$K215+$M215)),"0"),"0"),"0")</f>
        <v>0</v>
      </c>
      <c r="P215" s="42" t="str">
        <f>IF(ISNONTEXT(O215),$F215*O215,"0")</f>
        <v>0</v>
      </c>
      <c r="Q215" s="42" t="str">
        <f>IF(D215="NF",IF(G215*1.5&lt;I215,I215-(G215+K215+M215+O215),"0"),"0")</f>
        <v>0</v>
      </c>
      <c r="R215" s="42" t="str">
        <f>IF(ISNONTEXT(Q215),$F215*Q215,"0")</f>
        <v>0</v>
      </c>
      <c r="S215" s="42" t="str">
        <f>IF(D215="F",IF(I215&gt;G215, I215-G215,0),"0")</f>
        <v>0</v>
      </c>
      <c r="T215" s="42">
        <f>S215*F215</f>
        <v>0</v>
      </c>
      <c r="U215" s="42" t="str">
        <f>IF(D215="m",IF(I215&gt;G215*2,G215*1,IF(I215&gt;G215,I215-G215,0)),"0")</f>
        <v>0</v>
      </c>
      <c r="V215" s="42">
        <f>U215*F215</f>
        <v>0</v>
      </c>
      <c r="W215" s="42" t="str">
        <f>IF(D215="M",IF(I215&gt;G215*2,I215-G215*2,0),"0")</f>
        <v>0</v>
      </c>
      <c r="X215" s="42">
        <f>W215*F215</f>
        <v>0</v>
      </c>
      <c r="Y215" s="42">
        <v>0</v>
      </c>
      <c r="Z215" s="42">
        <f>Y215*F215</f>
        <v>0</v>
      </c>
      <c r="AA215" s="42">
        <v>0</v>
      </c>
      <c r="AB215" s="42">
        <f>AA215*F215</f>
        <v>0</v>
      </c>
      <c r="AC215" s="151" t="s">
        <v>74</v>
      </c>
      <c r="AD215" s="36"/>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row>
    <row r="216" spans="1:54" s="53" customFormat="1" ht="24.95" customHeight="1" x14ac:dyDescent="0.3">
      <c r="A216" s="44"/>
      <c r="B216" s="160"/>
      <c r="C216" s="46" t="s">
        <v>6</v>
      </c>
      <c r="D216" s="47"/>
      <c r="E216" s="48"/>
      <c r="F216" s="49"/>
      <c r="G216" s="49"/>
      <c r="H216" s="49">
        <f>SUM(H215:H215)</f>
        <v>193028.60200000001</v>
      </c>
      <c r="I216" s="50"/>
      <c r="J216" s="49">
        <f>SUM(J215:J215)</f>
        <v>252541.5</v>
      </c>
      <c r="K216" s="111"/>
      <c r="L216" s="49">
        <f>SUM(L215:L215)</f>
        <v>48257.150500000003</v>
      </c>
      <c r="M216" s="49"/>
      <c r="N216" s="49">
        <f>SUM(N215:N215)</f>
        <v>11255.747499999981</v>
      </c>
      <c r="O216" s="49"/>
      <c r="P216" s="49">
        <f>SUM(P215:P215)</f>
        <v>0</v>
      </c>
      <c r="Q216" s="49"/>
      <c r="R216" s="49">
        <f>SUM(R215:R215)</f>
        <v>0</v>
      </c>
      <c r="S216" s="49"/>
      <c r="T216" s="49">
        <f>SUM(T215:T215)</f>
        <v>0</v>
      </c>
      <c r="U216" s="49"/>
      <c r="V216" s="49">
        <f>SUM(V215:V215)</f>
        <v>0</v>
      </c>
      <c r="W216" s="49"/>
      <c r="X216" s="49">
        <f>SUM(X215:X215)</f>
        <v>0</v>
      </c>
      <c r="Y216" s="49"/>
      <c r="Z216" s="49">
        <f>SUM(Z215:Z215)</f>
        <v>0</v>
      </c>
      <c r="AA216" s="49"/>
      <c r="AB216" s="49">
        <f>SUM(AB215:AB215)</f>
        <v>0</v>
      </c>
      <c r="AC216" s="23"/>
      <c r="AD216" s="51"/>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row>
    <row r="217" spans="1:54" s="53" customFormat="1" ht="24.95" customHeight="1" x14ac:dyDescent="0.2">
      <c r="A217" s="44"/>
      <c r="B217" s="54"/>
      <c r="C217" s="55" t="s">
        <v>260</v>
      </c>
      <c r="D217" s="47"/>
      <c r="E217" s="48"/>
      <c r="F217" s="49"/>
      <c r="G217" s="49"/>
      <c r="H217" s="49">
        <f>H216*15.2/100</f>
        <v>29340.347504000001</v>
      </c>
      <c r="I217" s="50"/>
      <c r="J217" s="49">
        <f>J216*15.2/100</f>
        <v>38386.307999999997</v>
      </c>
      <c r="K217" s="111"/>
      <c r="L217" s="49">
        <f>L216*15.2/100</f>
        <v>7335.0868760000003</v>
      </c>
      <c r="M217" s="49"/>
      <c r="N217" s="49">
        <f>N216*15.2/100</f>
        <v>1710.8736199999971</v>
      </c>
      <c r="O217" s="49"/>
      <c r="P217" s="49">
        <f>P216*15.2/100</f>
        <v>0</v>
      </c>
      <c r="Q217" s="49"/>
      <c r="R217" s="49">
        <f>R216*15.2/100</f>
        <v>0</v>
      </c>
      <c r="S217" s="49"/>
      <c r="T217" s="49">
        <f>T216*15.2/100</f>
        <v>0</v>
      </c>
      <c r="U217" s="49"/>
      <c r="V217" s="49">
        <f>V216*15.2/100</f>
        <v>0</v>
      </c>
      <c r="W217" s="49"/>
      <c r="X217" s="49">
        <f>X216*15.2/100</f>
        <v>0</v>
      </c>
      <c r="Y217" s="49"/>
      <c r="Z217" s="49">
        <f>Z216*15.2/100</f>
        <v>0</v>
      </c>
      <c r="AA217" s="49"/>
      <c r="AB217" s="49">
        <f>AB216*15.2/100</f>
        <v>0</v>
      </c>
      <c r="AC217" s="23"/>
      <c r="AD217" s="51"/>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row>
    <row r="218" spans="1:54" s="53" customFormat="1" ht="24.95" customHeight="1" x14ac:dyDescent="0.2">
      <c r="A218" s="44"/>
      <c r="B218" s="32"/>
      <c r="C218" s="55" t="s">
        <v>261</v>
      </c>
      <c r="D218" s="47"/>
      <c r="E218" s="48"/>
      <c r="F218" s="49"/>
      <c r="G218" s="49"/>
      <c r="H218" s="49">
        <f>H216+H217</f>
        <v>222368.94950400002</v>
      </c>
      <c r="I218" s="50"/>
      <c r="J218" s="49">
        <f>J216+J217</f>
        <v>290927.80800000002</v>
      </c>
      <c r="K218" s="111"/>
      <c r="L218" s="49">
        <f>L216+L217</f>
        <v>55592.237376000005</v>
      </c>
      <c r="M218" s="49"/>
      <c r="N218" s="49">
        <f>N216+N217</f>
        <v>12966.621119999978</v>
      </c>
      <c r="O218" s="49"/>
      <c r="P218" s="49">
        <f>P216+P217</f>
        <v>0</v>
      </c>
      <c r="Q218" s="49"/>
      <c r="R218" s="49">
        <f>R216+R217</f>
        <v>0</v>
      </c>
      <c r="S218" s="49"/>
      <c r="T218" s="49">
        <f>T216+T217</f>
        <v>0</v>
      </c>
      <c r="U218" s="49"/>
      <c r="V218" s="49">
        <f>V216+V217</f>
        <v>0</v>
      </c>
      <c r="W218" s="49"/>
      <c r="X218" s="49">
        <f>X216+X217</f>
        <v>0</v>
      </c>
      <c r="Y218" s="49"/>
      <c r="Z218" s="49">
        <f>Z216+Z217</f>
        <v>0</v>
      </c>
      <c r="AA218" s="49"/>
      <c r="AB218" s="49">
        <f>AB216+AB217</f>
        <v>0</v>
      </c>
      <c r="AC218" s="23"/>
      <c r="AD218" s="51"/>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row>
    <row r="219" spans="1:54" s="53" customFormat="1" ht="24.95" customHeight="1" x14ac:dyDescent="0.2">
      <c r="A219" s="44"/>
      <c r="B219" s="32"/>
      <c r="C219" s="55" t="s">
        <v>44</v>
      </c>
      <c r="D219" s="56"/>
      <c r="E219" s="57"/>
      <c r="F219" s="58"/>
      <c r="G219" s="58"/>
      <c r="H219" s="59"/>
      <c r="I219" s="60"/>
      <c r="J219" s="59">
        <f>N219+P220+R220+X220</f>
        <v>259.33242239999959</v>
      </c>
      <c r="K219" s="112"/>
      <c r="L219" s="59"/>
      <c r="M219" s="59"/>
      <c r="N219" s="59">
        <f>N218*2/100</f>
        <v>259.33242239999959</v>
      </c>
      <c r="O219" s="59"/>
      <c r="P219" s="59"/>
      <c r="Q219" s="59"/>
      <c r="R219" s="59"/>
      <c r="S219" s="59"/>
      <c r="T219" s="59"/>
      <c r="U219" s="59"/>
      <c r="V219" s="59"/>
      <c r="W219" s="59"/>
      <c r="X219" s="59"/>
      <c r="Y219" s="59"/>
      <c r="Z219" s="59"/>
      <c r="AA219" s="59"/>
      <c r="AB219" s="61"/>
      <c r="AC219" s="23"/>
      <c r="AD219" s="51"/>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row>
    <row r="220" spans="1:54" s="53" customFormat="1" ht="24.95" customHeight="1" x14ac:dyDescent="0.2">
      <c r="A220" s="44"/>
      <c r="B220" s="32"/>
      <c r="C220" s="55" t="s">
        <v>45</v>
      </c>
      <c r="D220" s="56"/>
      <c r="E220" s="57"/>
      <c r="F220" s="58"/>
      <c r="G220" s="58"/>
      <c r="H220" s="59"/>
      <c r="I220" s="60"/>
      <c r="J220" s="59"/>
      <c r="K220" s="112"/>
      <c r="L220" s="59"/>
      <c r="M220" s="59"/>
      <c r="N220" s="59"/>
      <c r="O220" s="59"/>
      <c r="P220" s="59">
        <f>P218*4/100</f>
        <v>0</v>
      </c>
      <c r="Q220" s="59"/>
      <c r="R220" s="59">
        <f>R218*4/100</f>
        <v>0</v>
      </c>
      <c r="S220" s="59"/>
      <c r="T220" s="59"/>
      <c r="U220" s="59"/>
      <c r="V220" s="59"/>
      <c r="W220" s="59"/>
      <c r="X220" s="59">
        <f>X218*4/100</f>
        <v>0</v>
      </c>
      <c r="Y220" s="59"/>
      <c r="Z220" s="59"/>
      <c r="AA220" s="59"/>
      <c r="AB220" s="61"/>
      <c r="AC220" s="23"/>
      <c r="AD220" s="51"/>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row>
    <row r="221" spans="1:54" s="53" customFormat="1" ht="24.95" customHeight="1" x14ac:dyDescent="0.2">
      <c r="A221" s="44"/>
      <c r="B221" s="32"/>
      <c r="C221" s="55"/>
      <c r="D221" s="56"/>
      <c r="E221" s="57"/>
      <c r="F221" s="58"/>
      <c r="G221" s="62" t="s">
        <v>46</v>
      </c>
      <c r="H221" s="59"/>
      <c r="I221" s="60"/>
      <c r="J221" s="59">
        <f>J218-J219</f>
        <v>290668.47557760001</v>
      </c>
      <c r="K221" s="112"/>
      <c r="L221" s="59"/>
      <c r="M221" s="59"/>
      <c r="N221" s="59"/>
      <c r="O221" s="59"/>
      <c r="P221" s="59"/>
      <c r="Q221" s="59"/>
      <c r="R221" s="59"/>
      <c r="S221" s="59"/>
      <c r="T221" s="59"/>
      <c r="U221" s="59"/>
      <c r="V221" s="59"/>
      <c r="W221" s="59"/>
      <c r="X221" s="59"/>
      <c r="Y221" s="59"/>
      <c r="Z221" s="59"/>
      <c r="AA221" s="59"/>
      <c r="AB221" s="61"/>
      <c r="AC221" s="23"/>
      <c r="AD221" s="51"/>
      <c r="AE221" s="52"/>
      <c r="AF221" s="52"/>
      <c r="AG221" s="52"/>
      <c r="AH221" s="52"/>
      <c r="AI221" s="52"/>
      <c r="AJ221" s="52"/>
      <c r="AK221" s="52"/>
      <c r="AL221" s="52"/>
      <c r="AM221" s="52"/>
      <c r="AN221" s="52"/>
      <c r="AO221" s="52"/>
      <c r="AP221" s="52"/>
      <c r="AQ221" s="52"/>
      <c r="AR221" s="52"/>
      <c r="AS221" s="52"/>
      <c r="AT221" s="52"/>
      <c r="AU221" s="52"/>
      <c r="AV221" s="52"/>
      <c r="AW221" s="52"/>
      <c r="AX221" s="52"/>
      <c r="AY221" s="52"/>
      <c r="AZ221" s="52"/>
      <c r="BA221" s="52"/>
      <c r="BB221" s="52"/>
    </row>
    <row r="222" spans="1:54" s="53" customFormat="1" ht="24.95" customHeight="1" x14ac:dyDescent="0.2">
      <c r="A222" s="44"/>
      <c r="B222" s="32"/>
      <c r="C222" s="55" t="s">
        <v>311</v>
      </c>
      <c r="D222" s="56"/>
      <c r="E222" s="57"/>
      <c r="F222" s="58"/>
      <c r="G222" s="58"/>
      <c r="H222" s="59">
        <f>H218</f>
        <v>222368.94950400002</v>
      </c>
      <c r="I222" s="60"/>
      <c r="J222" s="59">
        <f>H222+L222+N222+P222+R222+T222+V222+X222-AB222-Z222</f>
        <v>290668.47557760001</v>
      </c>
      <c r="K222" s="112"/>
      <c r="L222" s="59">
        <f>L218</f>
        <v>55592.237376000005</v>
      </c>
      <c r="M222" s="59"/>
      <c r="N222" s="59">
        <f>N218-N219</f>
        <v>12707.288697599979</v>
      </c>
      <c r="O222" s="59"/>
      <c r="P222" s="59">
        <f>P218-P220</f>
        <v>0</v>
      </c>
      <c r="Q222" s="59"/>
      <c r="R222" s="59">
        <f>R218-R220</f>
        <v>0</v>
      </c>
      <c r="S222" s="59"/>
      <c r="T222" s="59">
        <f>T218-T220</f>
        <v>0</v>
      </c>
      <c r="U222" s="59"/>
      <c r="V222" s="59">
        <f>V218</f>
        <v>0</v>
      </c>
      <c r="W222" s="59"/>
      <c r="X222" s="59">
        <f>X218-X220</f>
        <v>0</v>
      </c>
      <c r="Y222" s="59"/>
      <c r="Z222" s="59">
        <f>Z218</f>
        <v>0</v>
      </c>
      <c r="AA222" s="59"/>
      <c r="AB222" s="61">
        <f>AB218</f>
        <v>0</v>
      </c>
      <c r="AC222" s="23"/>
      <c r="AD222" s="51"/>
      <c r="AE222" s="52"/>
      <c r="AF222" s="52"/>
      <c r="AG222" s="52"/>
      <c r="AH222" s="52"/>
      <c r="AI222" s="52"/>
      <c r="AJ222" s="52"/>
      <c r="AK222" s="52"/>
      <c r="AL222" s="52"/>
      <c r="AM222" s="52"/>
      <c r="AN222" s="52"/>
      <c r="AO222" s="52"/>
      <c r="AP222" s="52"/>
      <c r="AQ222" s="52"/>
      <c r="AR222" s="52"/>
      <c r="AS222" s="52"/>
      <c r="AT222" s="52"/>
      <c r="AU222" s="52"/>
      <c r="AV222" s="52"/>
      <c r="AW222" s="52"/>
      <c r="AX222" s="52"/>
      <c r="AY222" s="52"/>
      <c r="AZ222" s="52"/>
      <c r="BA222" s="52"/>
      <c r="BB222" s="52"/>
    </row>
    <row r="223" spans="1:54" s="38" customFormat="1" ht="25.5" customHeight="1" x14ac:dyDescent="0.2">
      <c r="A223" s="165" t="s">
        <v>312</v>
      </c>
      <c r="B223" s="165"/>
      <c r="C223" s="165"/>
      <c r="D223" s="32"/>
      <c r="E223" s="6"/>
      <c r="F223" s="33"/>
      <c r="G223" s="34"/>
      <c r="H223" s="34"/>
      <c r="I223" s="35"/>
      <c r="J223" s="34"/>
      <c r="K223" s="109"/>
      <c r="L223" s="34"/>
      <c r="M223" s="34"/>
      <c r="N223" s="34"/>
      <c r="O223" s="34"/>
      <c r="P223" s="34"/>
      <c r="Q223" s="34"/>
      <c r="R223" s="34"/>
      <c r="S223" s="34"/>
      <c r="T223" s="34"/>
      <c r="U223" s="34"/>
      <c r="V223" s="34"/>
      <c r="W223" s="34"/>
      <c r="X223" s="34"/>
      <c r="Y223" s="34"/>
      <c r="Z223" s="18"/>
      <c r="AA223" s="18"/>
      <c r="AB223" s="18"/>
      <c r="AC223" s="153"/>
      <c r="AD223" s="36"/>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row>
    <row r="224" spans="1:54" s="38" customFormat="1" ht="69.75" customHeight="1" x14ac:dyDescent="0.2">
      <c r="A224" s="1">
        <v>1</v>
      </c>
      <c r="B224" s="143" t="s">
        <v>313</v>
      </c>
      <c r="C224" s="144" t="s">
        <v>314</v>
      </c>
      <c r="D224" s="39" t="s">
        <v>19</v>
      </c>
      <c r="E224" s="128" t="s">
        <v>1</v>
      </c>
      <c r="F224" s="128">
        <v>17.93</v>
      </c>
      <c r="G224" s="128">
        <v>969.8</v>
      </c>
      <c r="H224" s="40">
        <f>F224*G224</f>
        <v>17388.513999999999</v>
      </c>
      <c r="I224" s="41">
        <v>969.8</v>
      </c>
      <c r="J224" s="40">
        <f>F224*I224</f>
        <v>17388.513999999999</v>
      </c>
      <c r="K224" s="110">
        <f>IF(D224="NF",IF(I224&gt;G224*1.25,G224*0.25,IF(I224&gt;G224,I224-G224,0)),"0")</f>
        <v>0</v>
      </c>
      <c r="L224" s="42">
        <f>IF(ISNONTEXT(K224),$F224*K224,"0")</f>
        <v>0</v>
      </c>
      <c r="M224" s="42" t="str">
        <f>IF(D224="NF",IF($K224&gt;0,IF($G224*1.25&lt;$I224,IF(($G224*1.4)&lt;$I224,$G224*0.15,$I224-($G224+$K224)),"0"),"0"),"0")</f>
        <v>0</v>
      </c>
      <c r="N224" s="42" t="str">
        <f>IF(ISNONTEXT(M224),$F224*M224,"0")</f>
        <v>0</v>
      </c>
      <c r="O224" s="42" t="str">
        <f>IF(D224="NF",IF($M224&gt;0,IF($G224*1.4&lt;$I224,IF(($G224*1.5)&lt;$I224,$G224*0.1,$I224-($G224+$K224+$M224)),"0"),"0"),"0")</f>
        <v>0</v>
      </c>
      <c r="P224" s="42" t="str">
        <f>IF(ISNONTEXT(O224),$F224*O224,"0")</f>
        <v>0</v>
      </c>
      <c r="Q224" s="42" t="str">
        <f>IF(D224="NF",IF(G224*1.5&lt;I224,I224-(G224+K224+M224+O224),"0"),"0")</f>
        <v>0</v>
      </c>
      <c r="R224" s="42" t="str">
        <f>IF(ISNONTEXT(Q224),$F224*Q224,"0")</f>
        <v>0</v>
      </c>
      <c r="S224" s="42" t="str">
        <f>IF(D224="F",IF(I224&gt;G224, I224-G224,0),"0")</f>
        <v>0</v>
      </c>
      <c r="T224" s="42">
        <f>S224*F224</f>
        <v>0</v>
      </c>
      <c r="U224" s="42" t="str">
        <f>IF(D224="m",IF(I224&gt;G224*2,G224*1,IF(I224&gt;G224,I224-G224,0)),"0")</f>
        <v>0</v>
      </c>
      <c r="V224" s="42">
        <f>U224*F224</f>
        <v>0</v>
      </c>
      <c r="W224" s="42" t="str">
        <f>IF(D224="M",IF(I224&gt;G224*2,I224-G224*2,0),"0")</f>
        <v>0</v>
      </c>
      <c r="X224" s="42">
        <f>W224*F224</f>
        <v>0</v>
      </c>
      <c r="Y224" s="42">
        <v>0</v>
      </c>
      <c r="Z224" s="42">
        <f>Y224*F224</f>
        <v>0</v>
      </c>
      <c r="AA224" s="42">
        <v>0</v>
      </c>
      <c r="AB224" s="42">
        <f>AA224*F224</f>
        <v>0</v>
      </c>
      <c r="AC224" s="151" t="s">
        <v>74</v>
      </c>
      <c r="AD224" s="36"/>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row>
    <row r="225" spans="1:54" s="53" customFormat="1" ht="24.95" customHeight="1" x14ac:dyDescent="0.3">
      <c r="A225" s="44"/>
      <c r="B225" s="45"/>
      <c r="C225" s="46" t="s">
        <v>6</v>
      </c>
      <c r="D225" s="47"/>
      <c r="E225" s="48"/>
      <c r="F225" s="49"/>
      <c r="G225" s="49"/>
      <c r="H225" s="49">
        <f>SUM(H224:H224)</f>
        <v>17388.513999999999</v>
      </c>
      <c r="I225" s="50"/>
      <c r="J225" s="49">
        <f>SUM(J224:J224)</f>
        <v>17388.513999999999</v>
      </c>
      <c r="K225" s="111"/>
      <c r="L225" s="49">
        <f>SUM(L224:L224)</f>
        <v>0</v>
      </c>
      <c r="M225" s="49"/>
      <c r="N225" s="49">
        <f>SUM(N224:N224)</f>
        <v>0</v>
      </c>
      <c r="O225" s="49"/>
      <c r="P225" s="49">
        <f>SUM(P224:P224)</f>
        <v>0</v>
      </c>
      <c r="Q225" s="49"/>
      <c r="R225" s="49">
        <f>SUM(R224:R224)</f>
        <v>0</v>
      </c>
      <c r="S225" s="49"/>
      <c r="T225" s="49">
        <f>SUM(T224:T224)</f>
        <v>0</v>
      </c>
      <c r="U225" s="49"/>
      <c r="V225" s="49">
        <f>SUM(V224:V224)</f>
        <v>0</v>
      </c>
      <c r="W225" s="49"/>
      <c r="X225" s="49">
        <f>SUM(X224:X224)</f>
        <v>0</v>
      </c>
      <c r="Y225" s="49"/>
      <c r="Z225" s="49">
        <f>SUM(Z224:Z224)</f>
        <v>0</v>
      </c>
      <c r="AA225" s="49"/>
      <c r="AB225" s="49">
        <f>SUM(AB224:AB224)</f>
        <v>0</v>
      </c>
      <c r="AC225" s="23"/>
      <c r="AD225" s="51"/>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row>
    <row r="226" spans="1:54" s="53" customFormat="1" ht="24.95" customHeight="1" x14ac:dyDescent="0.2">
      <c r="A226" s="44"/>
      <c r="B226" s="54"/>
      <c r="C226" s="55" t="s">
        <v>282</v>
      </c>
      <c r="D226" s="47"/>
      <c r="E226" s="48"/>
      <c r="F226" s="49"/>
      <c r="G226" s="49"/>
      <c r="H226" s="49">
        <f>H225*8/100</f>
        <v>1391.0811199999998</v>
      </c>
      <c r="I226" s="50"/>
      <c r="J226" s="49">
        <f>J225*8/100</f>
        <v>1391.0811199999998</v>
      </c>
      <c r="K226" s="111"/>
      <c r="L226" s="49">
        <f>L225*8/100</f>
        <v>0</v>
      </c>
      <c r="M226" s="49"/>
      <c r="N226" s="49">
        <f>N225*8/100</f>
        <v>0</v>
      </c>
      <c r="O226" s="49"/>
      <c r="P226" s="49">
        <f>P225*8/100</f>
        <v>0</v>
      </c>
      <c r="Q226" s="49"/>
      <c r="R226" s="49">
        <f>R225*8/100</f>
        <v>0</v>
      </c>
      <c r="S226" s="49"/>
      <c r="T226" s="49">
        <f>T225*8/100</f>
        <v>0</v>
      </c>
      <c r="U226" s="49"/>
      <c r="V226" s="49">
        <f>V225*8/100</f>
        <v>0</v>
      </c>
      <c r="W226" s="49"/>
      <c r="X226" s="49">
        <f>X225*8/100</f>
        <v>0</v>
      </c>
      <c r="Y226" s="49"/>
      <c r="Z226" s="49">
        <f>Z225*8/100</f>
        <v>0</v>
      </c>
      <c r="AA226" s="49"/>
      <c r="AB226" s="49">
        <f>AB225*8/100</f>
        <v>0</v>
      </c>
      <c r="AC226" s="23"/>
      <c r="AD226" s="51"/>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row>
    <row r="227" spans="1:54" s="53" customFormat="1" ht="24.95" customHeight="1" x14ac:dyDescent="0.2">
      <c r="A227" s="44"/>
      <c r="B227" s="32"/>
      <c r="C227" s="55" t="s">
        <v>261</v>
      </c>
      <c r="D227" s="47"/>
      <c r="E227" s="48"/>
      <c r="F227" s="49"/>
      <c r="G227" s="49"/>
      <c r="H227" s="49">
        <f>H225+H226</f>
        <v>18779.595119999998</v>
      </c>
      <c r="I227" s="50"/>
      <c r="J227" s="49">
        <f>J225+J226</f>
        <v>18779.595119999998</v>
      </c>
      <c r="K227" s="111"/>
      <c r="L227" s="49">
        <f>L225+L226</f>
        <v>0</v>
      </c>
      <c r="M227" s="49"/>
      <c r="N227" s="49">
        <f>N225+N226</f>
        <v>0</v>
      </c>
      <c r="O227" s="49"/>
      <c r="P227" s="49">
        <f>P225+P226</f>
        <v>0</v>
      </c>
      <c r="Q227" s="49"/>
      <c r="R227" s="49">
        <f>R225+R226</f>
        <v>0</v>
      </c>
      <c r="S227" s="49"/>
      <c r="T227" s="49">
        <f>T225+T226</f>
        <v>0</v>
      </c>
      <c r="U227" s="49"/>
      <c r="V227" s="49">
        <f>V225+V226</f>
        <v>0</v>
      </c>
      <c r="W227" s="49"/>
      <c r="X227" s="49">
        <f>X225+X226</f>
        <v>0</v>
      </c>
      <c r="Y227" s="49"/>
      <c r="Z227" s="49">
        <f>Z225+Z226</f>
        <v>0</v>
      </c>
      <c r="AA227" s="49"/>
      <c r="AB227" s="49">
        <f>AB225+AB226</f>
        <v>0</v>
      </c>
      <c r="AC227" s="23"/>
      <c r="AD227" s="51"/>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row>
    <row r="228" spans="1:54" s="53" customFormat="1" ht="24.95" customHeight="1" x14ac:dyDescent="0.2">
      <c r="A228" s="44"/>
      <c r="B228" s="32"/>
      <c r="C228" s="55" t="s">
        <v>44</v>
      </c>
      <c r="D228" s="56"/>
      <c r="E228" s="57"/>
      <c r="F228" s="58"/>
      <c r="G228" s="58"/>
      <c r="H228" s="59"/>
      <c r="I228" s="60"/>
      <c r="J228" s="59">
        <f>N228+P229+R229+X229</f>
        <v>0</v>
      </c>
      <c r="K228" s="112"/>
      <c r="L228" s="59"/>
      <c r="M228" s="59"/>
      <c r="N228" s="59">
        <f>N227*2/100</f>
        <v>0</v>
      </c>
      <c r="O228" s="59"/>
      <c r="P228" s="59"/>
      <c r="Q228" s="59"/>
      <c r="R228" s="59"/>
      <c r="S228" s="59"/>
      <c r="T228" s="59"/>
      <c r="U228" s="59"/>
      <c r="V228" s="59"/>
      <c r="W228" s="59"/>
      <c r="X228" s="59"/>
      <c r="Y228" s="59"/>
      <c r="Z228" s="59"/>
      <c r="AA228" s="59"/>
      <c r="AB228" s="61"/>
      <c r="AC228" s="23"/>
      <c r="AD228" s="51"/>
      <c r="AE228" s="52"/>
      <c r="AF228" s="52"/>
      <c r="AG228" s="52"/>
      <c r="AH228" s="52"/>
      <c r="AI228" s="52"/>
      <c r="AJ228" s="52"/>
      <c r="AK228" s="52"/>
      <c r="AL228" s="52"/>
      <c r="AM228" s="52"/>
      <c r="AN228" s="52"/>
      <c r="AO228" s="52"/>
      <c r="AP228" s="52"/>
      <c r="AQ228" s="52"/>
      <c r="AR228" s="52"/>
      <c r="AS228" s="52"/>
      <c r="AT228" s="52"/>
      <c r="AU228" s="52"/>
      <c r="AV228" s="52"/>
      <c r="AW228" s="52"/>
      <c r="AX228" s="52"/>
      <c r="AY228" s="52"/>
      <c r="AZ228" s="52"/>
      <c r="BA228" s="52"/>
      <c r="BB228" s="52"/>
    </row>
    <row r="229" spans="1:54" s="53" customFormat="1" ht="24.95" customHeight="1" x14ac:dyDescent="0.2">
      <c r="A229" s="44"/>
      <c r="B229" s="32"/>
      <c r="C229" s="55" t="s">
        <v>45</v>
      </c>
      <c r="D229" s="56"/>
      <c r="E229" s="57"/>
      <c r="F229" s="58"/>
      <c r="G229" s="58"/>
      <c r="H229" s="59"/>
      <c r="I229" s="60"/>
      <c r="J229" s="59"/>
      <c r="K229" s="112"/>
      <c r="L229" s="59"/>
      <c r="M229" s="59"/>
      <c r="N229" s="59"/>
      <c r="O229" s="59"/>
      <c r="P229" s="59">
        <f>P227*4/100</f>
        <v>0</v>
      </c>
      <c r="Q229" s="59"/>
      <c r="R229" s="59">
        <f>R227*4/100</f>
        <v>0</v>
      </c>
      <c r="S229" s="59"/>
      <c r="T229" s="59"/>
      <c r="U229" s="59"/>
      <c r="V229" s="59"/>
      <c r="W229" s="59"/>
      <c r="X229" s="59">
        <f>X227*4/100</f>
        <v>0</v>
      </c>
      <c r="Y229" s="59"/>
      <c r="Z229" s="59"/>
      <c r="AA229" s="59"/>
      <c r="AB229" s="61"/>
      <c r="AC229" s="23"/>
      <c r="AD229" s="51"/>
      <c r="AE229" s="52"/>
      <c r="AF229" s="52"/>
      <c r="AG229" s="52"/>
      <c r="AH229" s="52"/>
      <c r="AI229" s="52"/>
      <c r="AJ229" s="52"/>
      <c r="AK229" s="52"/>
      <c r="AL229" s="52"/>
      <c r="AM229" s="52"/>
      <c r="AN229" s="52"/>
      <c r="AO229" s="52"/>
      <c r="AP229" s="52"/>
      <c r="AQ229" s="52"/>
      <c r="AR229" s="52"/>
      <c r="AS229" s="52"/>
      <c r="AT229" s="52"/>
      <c r="AU229" s="52"/>
      <c r="AV229" s="52"/>
      <c r="AW229" s="52"/>
      <c r="AX229" s="52"/>
      <c r="AY229" s="52"/>
      <c r="AZ229" s="52"/>
      <c r="BA229" s="52"/>
      <c r="BB229" s="52"/>
    </row>
    <row r="230" spans="1:54" s="53" customFormat="1" ht="24.95" customHeight="1" x14ac:dyDescent="0.2">
      <c r="A230" s="44"/>
      <c r="B230" s="32"/>
      <c r="C230" s="55"/>
      <c r="D230" s="56"/>
      <c r="E230" s="57"/>
      <c r="F230" s="58"/>
      <c r="G230" s="62" t="s">
        <v>46</v>
      </c>
      <c r="H230" s="59"/>
      <c r="I230" s="60"/>
      <c r="J230" s="59">
        <f>J227-J228</f>
        <v>18779.595119999998</v>
      </c>
      <c r="K230" s="112"/>
      <c r="L230" s="59"/>
      <c r="M230" s="59"/>
      <c r="N230" s="59"/>
      <c r="O230" s="59"/>
      <c r="P230" s="59"/>
      <c r="Q230" s="59"/>
      <c r="R230" s="59"/>
      <c r="S230" s="59"/>
      <c r="T230" s="59"/>
      <c r="U230" s="59"/>
      <c r="V230" s="59"/>
      <c r="W230" s="59"/>
      <c r="X230" s="59"/>
      <c r="Y230" s="59"/>
      <c r="Z230" s="59"/>
      <c r="AA230" s="59"/>
      <c r="AB230" s="61"/>
      <c r="AC230" s="23"/>
      <c r="AD230" s="51"/>
      <c r="AE230" s="52"/>
      <c r="AF230" s="52"/>
      <c r="AG230" s="52"/>
      <c r="AH230" s="52"/>
      <c r="AI230" s="52"/>
      <c r="AJ230" s="52"/>
      <c r="AK230" s="52"/>
      <c r="AL230" s="52"/>
      <c r="AM230" s="52"/>
      <c r="AN230" s="52"/>
      <c r="AO230" s="52"/>
      <c r="AP230" s="52"/>
      <c r="AQ230" s="52"/>
      <c r="AR230" s="52"/>
      <c r="AS230" s="52"/>
      <c r="AT230" s="52"/>
      <c r="AU230" s="52"/>
      <c r="AV230" s="52"/>
      <c r="AW230" s="52"/>
      <c r="AX230" s="52"/>
      <c r="AY230" s="52"/>
      <c r="AZ230" s="52"/>
      <c r="BA230" s="52"/>
      <c r="BB230" s="52"/>
    </row>
    <row r="231" spans="1:54" s="53" customFormat="1" ht="24.95" customHeight="1" x14ac:dyDescent="0.2">
      <c r="A231" s="44"/>
      <c r="B231" s="32"/>
      <c r="C231" s="55" t="s">
        <v>315</v>
      </c>
      <c r="D231" s="56"/>
      <c r="E231" s="57"/>
      <c r="F231" s="58"/>
      <c r="G231" s="58"/>
      <c r="H231" s="59">
        <f>H227</f>
        <v>18779.595119999998</v>
      </c>
      <c r="I231" s="60"/>
      <c r="J231" s="59">
        <f>H231+L231+N231+P231+R231+T231+V231+X231-AB231-Z231</f>
        <v>18779.595119999998</v>
      </c>
      <c r="K231" s="112"/>
      <c r="L231" s="59">
        <f>L227</f>
        <v>0</v>
      </c>
      <c r="M231" s="59"/>
      <c r="N231" s="59">
        <f>N227-N228</f>
        <v>0</v>
      </c>
      <c r="O231" s="59"/>
      <c r="P231" s="59">
        <f>P227-P229</f>
        <v>0</v>
      </c>
      <c r="Q231" s="59"/>
      <c r="R231" s="59">
        <f>R227-R229</f>
        <v>0</v>
      </c>
      <c r="S231" s="59"/>
      <c r="T231" s="59">
        <f>T227-T229</f>
        <v>0</v>
      </c>
      <c r="U231" s="59"/>
      <c r="V231" s="59">
        <f>V227</f>
        <v>0</v>
      </c>
      <c r="W231" s="59"/>
      <c r="X231" s="59">
        <f>X227-X229</f>
        <v>0</v>
      </c>
      <c r="Y231" s="59"/>
      <c r="Z231" s="59">
        <f>Z227</f>
        <v>0</v>
      </c>
      <c r="AA231" s="59"/>
      <c r="AB231" s="61">
        <f>AB227</f>
        <v>0</v>
      </c>
      <c r="AC231" s="23"/>
      <c r="AD231" s="51"/>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row>
    <row r="232" spans="1:54" s="38" customFormat="1" ht="25.5" customHeight="1" x14ac:dyDescent="0.2">
      <c r="A232" s="165" t="s">
        <v>316</v>
      </c>
      <c r="B232" s="165"/>
      <c r="C232" s="165"/>
      <c r="D232" s="32"/>
      <c r="E232" s="6"/>
      <c r="F232" s="33"/>
      <c r="G232" s="34"/>
      <c r="H232" s="34"/>
      <c r="I232" s="35"/>
      <c r="J232" s="34"/>
      <c r="K232" s="109"/>
      <c r="L232" s="34"/>
      <c r="M232" s="34"/>
      <c r="N232" s="34"/>
      <c r="O232" s="34"/>
      <c r="P232" s="34"/>
      <c r="Q232" s="34"/>
      <c r="R232" s="34"/>
      <c r="S232" s="34"/>
      <c r="T232" s="34"/>
      <c r="U232" s="34"/>
      <c r="V232" s="34"/>
      <c r="W232" s="34"/>
      <c r="X232" s="34"/>
      <c r="Y232" s="34"/>
      <c r="Z232" s="18"/>
      <c r="AA232" s="18"/>
      <c r="AB232" s="18"/>
      <c r="AC232" s="153"/>
      <c r="AD232" s="36"/>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row>
    <row r="233" spans="1:54" s="38" customFormat="1" ht="42.75" x14ac:dyDescent="0.2">
      <c r="A233" s="1">
        <v>1</v>
      </c>
      <c r="B233" s="145">
        <v>115011</v>
      </c>
      <c r="C233" s="147" t="s">
        <v>317</v>
      </c>
      <c r="D233" s="39" t="s">
        <v>19</v>
      </c>
      <c r="E233" s="128" t="s">
        <v>1</v>
      </c>
      <c r="F233" s="128">
        <v>9.52</v>
      </c>
      <c r="G233" s="128">
        <v>0</v>
      </c>
      <c r="H233" s="40">
        <f t="shared" ref="H233:H238" si="86">F233*G233</f>
        <v>0</v>
      </c>
      <c r="I233" s="41">
        <v>500</v>
      </c>
      <c r="J233" s="40">
        <f t="shared" ref="J233:J238" si="87">F233*I233</f>
        <v>4760</v>
      </c>
      <c r="K233" s="110">
        <f t="shared" ref="K233:K238" si="88">IF(D233="NF",IF(I233&gt;G233*1.25,G233*0.25,IF(I233&gt;G233,I233-G233,0)),"0")</f>
        <v>0</v>
      </c>
      <c r="L233" s="42">
        <f t="shared" ref="L233:L238" si="89">IF(ISNONTEXT(K233),$F233*K233,"0")</f>
        <v>0</v>
      </c>
      <c r="M233" s="42" t="str">
        <f t="shared" ref="M233:M238" si="90">IF(D233="NF",IF($K233&gt;0,IF($G233*1.25&lt;$I233,IF(($G233*1.4)&lt;$I233,$G233*0.15,$I233-($G233+$K233)),"0"),"0"),"0")</f>
        <v>0</v>
      </c>
      <c r="N233" s="42" t="str">
        <f t="shared" ref="N233:N238" si="91">IF(ISNONTEXT(M233),$F233*M233,"0")</f>
        <v>0</v>
      </c>
      <c r="O233" s="42">
        <f t="shared" ref="O233:O238" si="92">IF(D233="NF",IF($M233&gt;0,IF($G233*1.4&lt;$I233,IF(($G233*1.5)&lt;$I233,$G233*0.1,$I233-($G233+$K233+$M233)),"0"),"0"),"0")</f>
        <v>0</v>
      </c>
      <c r="P233" s="42">
        <f t="shared" ref="P233:P238" si="93">IF(ISNONTEXT(O233),$F233*O233,"0")</f>
        <v>0</v>
      </c>
      <c r="Q233" s="42">
        <f t="shared" ref="Q233:Q238" si="94">IF(D233="NF",IF(G233*1.5&lt;I233,I233-(G233+K233+M233+O233),"0"),"0")</f>
        <v>500</v>
      </c>
      <c r="R233" s="42">
        <f t="shared" ref="R233:R238" si="95">IF(ISNONTEXT(Q233),$F233*Q233,"0")</f>
        <v>4760</v>
      </c>
      <c r="S233" s="42" t="str">
        <f t="shared" ref="S233:S238" si="96">IF(D233="F",IF(I233&gt;G233, I233-G233,0),"0")</f>
        <v>0</v>
      </c>
      <c r="T233" s="42">
        <f t="shared" ref="T233:T238" si="97">S233*F233</f>
        <v>0</v>
      </c>
      <c r="U233" s="42" t="str">
        <f t="shared" ref="U233:U238" si="98">IF(D233="m",IF(I233&gt;G233*2,G233*1,IF(I233&gt;G233,I233-G233,0)),"0")</f>
        <v>0</v>
      </c>
      <c r="V233" s="42">
        <f t="shared" ref="V233:V238" si="99">U233*F233</f>
        <v>0</v>
      </c>
      <c r="W233" s="42" t="str">
        <f t="shared" ref="W233:W238" si="100">IF(D233="M",IF(I233&gt;G233*2,I233-G233*2,0),"0")</f>
        <v>0</v>
      </c>
      <c r="X233" s="42">
        <f t="shared" ref="X233:X238" si="101">W233*F233</f>
        <v>0</v>
      </c>
      <c r="Y233" s="42">
        <v>0</v>
      </c>
      <c r="Z233" s="42">
        <f t="shared" ref="Z233:Z238" si="102">Y233*F233</f>
        <v>0</v>
      </c>
      <c r="AA233" s="42">
        <v>0</v>
      </c>
      <c r="AB233" s="42">
        <f t="shared" ref="AB233:AB238" si="103">AA233*F233</f>
        <v>0</v>
      </c>
      <c r="AC233" s="151" t="s">
        <v>361</v>
      </c>
      <c r="AD233" s="36"/>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row>
    <row r="234" spans="1:54" s="38" customFormat="1" ht="66" x14ac:dyDescent="0.2">
      <c r="A234" s="1">
        <v>2</v>
      </c>
      <c r="B234" s="145">
        <v>115031</v>
      </c>
      <c r="C234" s="147" t="s">
        <v>318</v>
      </c>
      <c r="D234" s="39" t="s">
        <v>19</v>
      </c>
      <c r="E234" s="128"/>
      <c r="F234" s="128">
        <v>11.83</v>
      </c>
      <c r="G234" s="128">
        <v>0</v>
      </c>
      <c r="H234" s="40">
        <f t="shared" si="86"/>
        <v>0</v>
      </c>
      <c r="I234" s="41">
        <v>500</v>
      </c>
      <c r="J234" s="40">
        <f t="shared" si="87"/>
        <v>5915</v>
      </c>
      <c r="K234" s="110">
        <f t="shared" si="88"/>
        <v>0</v>
      </c>
      <c r="L234" s="42">
        <f t="shared" si="89"/>
        <v>0</v>
      </c>
      <c r="M234" s="42" t="str">
        <f t="shared" si="90"/>
        <v>0</v>
      </c>
      <c r="N234" s="42" t="str">
        <f t="shared" si="91"/>
        <v>0</v>
      </c>
      <c r="O234" s="42">
        <f t="shared" si="92"/>
        <v>0</v>
      </c>
      <c r="P234" s="42">
        <f t="shared" si="93"/>
        <v>0</v>
      </c>
      <c r="Q234" s="42">
        <f t="shared" si="94"/>
        <v>500</v>
      </c>
      <c r="R234" s="42">
        <f t="shared" si="95"/>
        <v>5915</v>
      </c>
      <c r="S234" s="42" t="str">
        <f t="shared" si="96"/>
        <v>0</v>
      </c>
      <c r="T234" s="42">
        <f t="shared" si="97"/>
        <v>0</v>
      </c>
      <c r="U234" s="42" t="str">
        <f t="shared" si="98"/>
        <v>0</v>
      </c>
      <c r="V234" s="42">
        <f t="shared" si="99"/>
        <v>0</v>
      </c>
      <c r="W234" s="42" t="str">
        <f t="shared" si="100"/>
        <v>0</v>
      </c>
      <c r="X234" s="42">
        <f t="shared" si="101"/>
        <v>0</v>
      </c>
      <c r="Y234" s="42">
        <v>0</v>
      </c>
      <c r="Z234" s="42">
        <f t="shared" si="102"/>
        <v>0</v>
      </c>
      <c r="AA234" s="42">
        <v>0</v>
      </c>
      <c r="AB234" s="42">
        <f t="shared" si="103"/>
        <v>0</v>
      </c>
      <c r="AC234" s="151" t="s">
        <v>361</v>
      </c>
      <c r="AD234" s="36"/>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row>
    <row r="235" spans="1:54" s="38" customFormat="1" ht="99" x14ac:dyDescent="0.2">
      <c r="A235" s="1">
        <v>3</v>
      </c>
      <c r="B235" s="148" t="s">
        <v>320</v>
      </c>
      <c r="C235" s="146" t="s">
        <v>319</v>
      </c>
      <c r="D235" s="39" t="s">
        <v>19</v>
      </c>
      <c r="E235" s="128"/>
      <c r="F235" s="128">
        <v>455.48</v>
      </c>
      <c r="G235" s="128">
        <v>0</v>
      </c>
      <c r="H235" s="40">
        <f t="shared" si="86"/>
        <v>0</v>
      </c>
      <c r="I235" s="41">
        <v>100</v>
      </c>
      <c r="J235" s="40">
        <f t="shared" si="87"/>
        <v>45548</v>
      </c>
      <c r="K235" s="110">
        <f t="shared" si="88"/>
        <v>0</v>
      </c>
      <c r="L235" s="42">
        <f t="shared" si="89"/>
        <v>0</v>
      </c>
      <c r="M235" s="42" t="str">
        <f t="shared" si="90"/>
        <v>0</v>
      </c>
      <c r="N235" s="42" t="str">
        <f t="shared" si="91"/>
        <v>0</v>
      </c>
      <c r="O235" s="42">
        <f t="shared" si="92"/>
        <v>0</v>
      </c>
      <c r="P235" s="42">
        <f t="shared" si="93"/>
        <v>0</v>
      </c>
      <c r="Q235" s="42">
        <f t="shared" si="94"/>
        <v>100</v>
      </c>
      <c r="R235" s="42">
        <f t="shared" si="95"/>
        <v>45548</v>
      </c>
      <c r="S235" s="42" t="str">
        <f t="shared" si="96"/>
        <v>0</v>
      </c>
      <c r="T235" s="42">
        <f t="shared" si="97"/>
        <v>0</v>
      </c>
      <c r="U235" s="42" t="str">
        <f t="shared" si="98"/>
        <v>0</v>
      </c>
      <c r="V235" s="42">
        <f t="shared" si="99"/>
        <v>0</v>
      </c>
      <c r="W235" s="42" t="str">
        <f t="shared" si="100"/>
        <v>0</v>
      </c>
      <c r="X235" s="42">
        <f t="shared" si="101"/>
        <v>0</v>
      </c>
      <c r="Y235" s="42">
        <v>0</v>
      </c>
      <c r="Z235" s="42">
        <f t="shared" si="102"/>
        <v>0</v>
      </c>
      <c r="AA235" s="42">
        <v>0</v>
      </c>
      <c r="AB235" s="42">
        <f t="shared" si="103"/>
        <v>0</v>
      </c>
      <c r="AC235" s="151" t="s">
        <v>361</v>
      </c>
      <c r="AD235" s="36"/>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row>
    <row r="236" spans="1:54" s="38" customFormat="1" ht="130.5" customHeight="1" x14ac:dyDescent="0.2">
      <c r="A236" s="1">
        <v>4</v>
      </c>
      <c r="B236" s="148" t="s">
        <v>322</v>
      </c>
      <c r="C236" s="149" t="s">
        <v>321</v>
      </c>
      <c r="D236" s="39" t="s">
        <v>19</v>
      </c>
      <c r="E236" s="128"/>
      <c r="F236" s="128">
        <v>302.29000000000002</v>
      </c>
      <c r="G236" s="128">
        <v>0</v>
      </c>
      <c r="H236" s="40">
        <f t="shared" si="86"/>
        <v>0</v>
      </c>
      <c r="I236" s="41">
        <v>60</v>
      </c>
      <c r="J236" s="40">
        <f t="shared" si="87"/>
        <v>18137.400000000001</v>
      </c>
      <c r="K236" s="110">
        <f t="shared" si="88"/>
        <v>0</v>
      </c>
      <c r="L236" s="42">
        <f t="shared" si="89"/>
        <v>0</v>
      </c>
      <c r="M236" s="42" t="str">
        <f t="shared" si="90"/>
        <v>0</v>
      </c>
      <c r="N236" s="42" t="str">
        <f t="shared" si="91"/>
        <v>0</v>
      </c>
      <c r="O236" s="42">
        <f t="shared" si="92"/>
        <v>0</v>
      </c>
      <c r="P236" s="42">
        <f t="shared" si="93"/>
        <v>0</v>
      </c>
      <c r="Q236" s="42">
        <f t="shared" si="94"/>
        <v>60</v>
      </c>
      <c r="R236" s="42">
        <f t="shared" si="95"/>
        <v>18137.400000000001</v>
      </c>
      <c r="S236" s="42" t="str">
        <f t="shared" si="96"/>
        <v>0</v>
      </c>
      <c r="T236" s="42">
        <f t="shared" si="97"/>
        <v>0</v>
      </c>
      <c r="U236" s="42" t="str">
        <f t="shared" si="98"/>
        <v>0</v>
      </c>
      <c r="V236" s="42">
        <f t="shared" si="99"/>
        <v>0</v>
      </c>
      <c r="W236" s="42" t="str">
        <f t="shared" si="100"/>
        <v>0</v>
      </c>
      <c r="X236" s="42">
        <f t="shared" si="101"/>
        <v>0</v>
      </c>
      <c r="Y236" s="42">
        <v>0</v>
      </c>
      <c r="Z236" s="42">
        <f t="shared" si="102"/>
        <v>0</v>
      </c>
      <c r="AA236" s="42">
        <v>0</v>
      </c>
      <c r="AB236" s="42">
        <f t="shared" si="103"/>
        <v>0</v>
      </c>
      <c r="AC236" s="151" t="s">
        <v>363</v>
      </c>
      <c r="AD236" s="36"/>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row>
    <row r="237" spans="1:54" s="38" customFormat="1" ht="57" x14ac:dyDescent="0.2">
      <c r="A237" s="1">
        <v>5</v>
      </c>
      <c r="B237" s="145">
        <v>105192</v>
      </c>
      <c r="C237" s="147" t="s">
        <v>323</v>
      </c>
      <c r="D237" s="39" t="s">
        <v>19</v>
      </c>
      <c r="E237" s="128"/>
      <c r="F237" s="128">
        <v>1801.9</v>
      </c>
      <c r="G237" s="128">
        <v>0</v>
      </c>
      <c r="H237" s="40">
        <f t="shared" si="86"/>
        <v>0</v>
      </c>
      <c r="I237" s="41">
        <v>10</v>
      </c>
      <c r="J237" s="40">
        <f t="shared" si="87"/>
        <v>18019</v>
      </c>
      <c r="K237" s="110">
        <f t="shared" si="88"/>
        <v>0</v>
      </c>
      <c r="L237" s="42">
        <f t="shared" si="89"/>
        <v>0</v>
      </c>
      <c r="M237" s="42" t="str">
        <f t="shared" si="90"/>
        <v>0</v>
      </c>
      <c r="N237" s="42" t="str">
        <f t="shared" si="91"/>
        <v>0</v>
      </c>
      <c r="O237" s="42">
        <f t="shared" si="92"/>
        <v>0</v>
      </c>
      <c r="P237" s="42">
        <f t="shared" si="93"/>
        <v>0</v>
      </c>
      <c r="Q237" s="42">
        <f t="shared" si="94"/>
        <v>10</v>
      </c>
      <c r="R237" s="42">
        <f t="shared" si="95"/>
        <v>18019</v>
      </c>
      <c r="S237" s="42" t="str">
        <f t="shared" si="96"/>
        <v>0</v>
      </c>
      <c r="T237" s="42">
        <f t="shared" si="97"/>
        <v>0</v>
      </c>
      <c r="U237" s="42" t="str">
        <f t="shared" si="98"/>
        <v>0</v>
      </c>
      <c r="V237" s="42">
        <f t="shared" si="99"/>
        <v>0</v>
      </c>
      <c r="W237" s="42" t="str">
        <f t="shared" si="100"/>
        <v>0</v>
      </c>
      <c r="X237" s="42">
        <f t="shared" si="101"/>
        <v>0</v>
      </c>
      <c r="Y237" s="42">
        <v>0</v>
      </c>
      <c r="Z237" s="42">
        <f t="shared" si="102"/>
        <v>0</v>
      </c>
      <c r="AA237" s="42">
        <v>0</v>
      </c>
      <c r="AB237" s="42">
        <f t="shared" si="103"/>
        <v>0</v>
      </c>
      <c r="AC237" s="151" t="s">
        <v>362</v>
      </c>
      <c r="AD237" s="36"/>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row>
    <row r="238" spans="1:54" s="38" customFormat="1" ht="57" x14ac:dyDescent="0.2">
      <c r="A238" s="1">
        <v>6</v>
      </c>
      <c r="B238" s="148" t="s">
        <v>325</v>
      </c>
      <c r="C238" s="146" t="s">
        <v>324</v>
      </c>
      <c r="D238" s="39" t="s">
        <v>19</v>
      </c>
      <c r="E238" s="128"/>
      <c r="F238" s="128">
        <v>104.54</v>
      </c>
      <c r="G238" s="128">
        <v>0</v>
      </c>
      <c r="H238" s="40">
        <f t="shared" si="86"/>
        <v>0</v>
      </c>
      <c r="I238" s="41">
        <v>100</v>
      </c>
      <c r="J238" s="40">
        <f t="shared" si="87"/>
        <v>10454</v>
      </c>
      <c r="K238" s="110">
        <f t="shared" si="88"/>
        <v>0</v>
      </c>
      <c r="L238" s="42">
        <f t="shared" si="89"/>
        <v>0</v>
      </c>
      <c r="M238" s="42" t="str">
        <f t="shared" si="90"/>
        <v>0</v>
      </c>
      <c r="N238" s="42" t="str">
        <f t="shared" si="91"/>
        <v>0</v>
      </c>
      <c r="O238" s="42">
        <f t="shared" si="92"/>
        <v>0</v>
      </c>
      <c r="P238" s="42">
        <f t="shared" si="93"/>
        <v>0</v>
      </c>
      <c r="Q238" s="42">
        <f t="shared" si="94"/>
        <v>100</v>
      </c>
      <c r="R238" s="42">
        <f t="shared" si="95"/>
        <v>10454</v>
      </c>
      <c r="S238" s="42" t="str">
        <f t="shared" si="96"/>
        <v>0</v>
      </c>
      <c r="T238" s="42">
        <f t="shared" si="97"/>
        <v>0</v>
      </c>
      <c r="U238" s="42" t="str">
        <f t="shared" si="98"/>
        <v>0</v>
      </c>
      <c r="V238" s="42">
        <f t="shared" si="99"/>
        <v>0</v>
      </c>
      <c r="W238" s="42" t="str">
        <f t="shared" si="100"/>
        <v>0</v>
      </c>
      <c r="X238" s="42">
        <f t="shared" si="101"/>
        <v>0</v>
      </c>
      <c r="Y238" s="42">
        <v>0</v>
      </c>
      <c r="Z238" s="42">
        <f t="shared" si="102"/>
        <v>0</v>
      </c>
      <c r="AA238" s="42">
        <v>0</v>
      </c>
      <c r="AB238" s="42">
        <f t="shared" si="103"/>
        <v>0</v>
      </c>
      <c r="AC238" s="151" t="s">
        <v>362</v>
      </c>
      <c r="AD238" s="36"/>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row>
    <row r="239" spans="1:54" s="53" customFormat="1" ht="24.95" customHeight="1" x14ac:dyDescent="0.3">
      <c r="A239" s="44"/>
      <c r="B239" s="45"/>
      <c r="C239" s="46" t="s">
        <v>6</v>
      </c>
      <c r="D239" s="47"/>
      <c r="E239" s="48"/>
      <c r="F239" s="49"/>
      <c r="G239" s="49"/>
      <c r="H239" s="49">
        <f>SUM(H233:H238)</f>
        <v>0</v>
      </c>
      <c r="I239" s="50"/>
      <c r="J239" s="49">
        <f>SUM(J233:J238)</f>
        <v>102833.4</v>
      </c>
      <c r="K239" s="111"/>
      <c r="L239" s="49">
        <f>SUM(L233:L238)</f>
        <v>0</v>
      </c>
      <c r="M239" s="49"/>
      <c r="N239" s="49">
        <f>SUM(N233:N238)</f>
        <v>0</v>
      </c>
      <c r="O239" s="49"/>
      <c r="P239" s="49">
        <f>SUM(P233:P238)</f>
        <v>0</v>
      </c>
      <c r="Q239" s="49"/>
      <c r="R239" s="49">
        <f>SUM(R233:R238)</f>
        <v>102833.4</v>
      </c>
      <c r="S239" s="49"/>
      <c r="T239" s="49">
        <f>SUM(T233:T238)</f>
        <v>0</v>
      </c>
      <c r="U239" s="49"/>
      <c r="V239" s="49">
        <f>SUM(V233:V238)</f>
        <v>0</v>
      </c>
      <c r="W239" s="49"/>
      <c r="X239" s="49">
        <f>SUM(X233:X238)</f>
        <v>0</v>
      </c>
      <c r="Y239" s="49"/>
      <c r="Z239" s="49">
        <f>SUM(Z233:Z238)</f>
        <v>0</v>
      </c>
      <c r="AA239" s="49"/>
      <c r="AB239" s="49">
        <f>SUM(AB233:AB238)</f>
        <v>0</v>
      </c>
      <c r="AC239" s="23"/>
      <c r="AD239" s="51"/>
      <c r="AE239" s="52"/>
      <c r="AF239" s="52"/>
      <c r="AG239" s="52"/>
      <c r="AH239" s="52"/>
      <c r="AI239" s="52"/>
      <c r="AJ239" s="52"/>
      <c r="AK239" s="52"/>
      <c r="AL239" s="52"/>
      <c r="AM239" s="52"/>
      <c r="AN239" s="52"/>
      <c r="AO239" s="52"/>
      <c r="AP239" s="52"/>
      <c r="AQ239" s="52"/>
      <c r="AR239" s="52"/>
      <c r="AS239" s="52"/>
      <c r="AT239" s="52"/>
      <c r="AU239" s="52"/>
      <c r="AV239" s="52"/>
      <c r="AW239" s="52"/>
      <c r="AX239" s="52"/>
      <c r="AY239" s="52"/>
      <c r="AZ239" s="52"/>
      <c r="BA239" s="52"/>
      <c r="BB239" s="52"/>
    </row>
    <row r="240" spans="1:54" s="53" customFormat="1" ht="24.95" customHeight="1" x14ac:dyDescent="0.2">
      <c r="A240" s="44"/>
      <c r="B240" s="54"/>
      <c r="C240" s="55" t="s">
        <v>93</v>
      </c>
      <c r="D240" s="47"/>
      <c r="E240" s="48"/>
      <c r="F240" s="49"/>
      <c r="G240" s="49"/>
      <c r="H240" s="49">
        <f>H239*17/100</f>
        <v>0</v>
      </c>
      <c r="I240" s="50"/>
      <c r="J240" s="49">
        <f>J239*17/100</f>
        <v>17481.678</v>
      </c>
      <c r="K240" s="111"/>
      <c r="L240" s="49">
        <f>L239*17/100</f>
        <v>0</v>
      </c>
      <c r="M240" s="49"/>
      <c r="N240" s="49">
        <f>N239*17/100</f>
        <v>0</v>
      </c>
      <c r="O240" s="49"/>
      <c r="P240" s="49">
        <f>P239*17/100</f>
        <v>0</v>
      </c>
      <c r="Q240" s="49"/>
      <c r="R240" s="49">
        <f>R239*17/100</f>
        <v>17481.678</v>
      </c>
      <c r="S240" s="49"/>
      <c r="T240" s="49">
        <f>T239*17/100</f>
        <v>0</v>
      </c>
      <c r="U240" s="49"/>
      <c r="V240" s="49">
        <f>V239*17/100</f>
        <v>0</v>
      </c>
      <c r="W240" s="49"/>
      <c r="X240" s="49">
        <f>X239*17/100</f>
        <v>0</v>
      </c>
      <c r="Y240" s="49"/>
      <c r="Z240" s="49">
        <f>Z239*17/100</f>
        <v>0</v>
      </c>
      <c r="AA240" s="49"/>
      <c r="AB240" s="49">
        <f>AB239*17/100</f>
        <v>0</v>
      </c>
      <c r="AC240" s="23"/>
      <c r="AD240" s="51"/>
      <c r="AE240" s="52"/>
      <c r="AF240" s="52"/>
      <c r="AG240" s="52"/>
      <c r="AH240" s="52"/>
      <c r="AI240" s="52"/>
      <c r="AJ240" s="52"/>
      <c r="AK240" s="52"/>
      <c r="AL240" s="52"/>
      <c r="AM240" s="52"/>
      <c r="AN240" s="52"/>
      <c r="AO240" s="52"/>
      <c r="AP240" s="52"/>
      <c r="AQ240" s="52"/>
      <c r="AR240" s="52"/>
      <c r="AS240" s="52"/>
      <c r="AT240" s="52"/>
      <c r="AU240" s="52"/>
      <c r="AV240" s="52"/>
      <c r="AW240" s="52"/>
      <c r="AX240" s="52"/>
      <c r="AY240" s="52"/>
      <c r="AZ240" s="52"/>
      <c r="BA240" s="52"/>
      <c r="BB240" s="52"/>
    </row>
    <row r="241" spans="1:54" s="53" customFormat="1" ht="24.95" customHeight="1" x14ac:dyDescent="0.2">
      <c r="A241" s="44"/>
      <c r="B241" s="32"/>
      <c r="C241" s="55" t="s">
        <v>261</v>
      </c>
      <c r="D241" s="47"/>
      <c r="E241" s="48"/>
      <c r="F241" s="49"/>
      <c r="G241" s="49"/>
      <c r="H241" s="49">
        <f>H239+H240</f>
        <v>0</v>
      </c>
      <c r="I241" s="50"/>
      <c r="J241" s="49">
        <f>J239+J240</f>
        <v>120315.07799999999</v>
      </c>
      <c r="K241" s="111"/>
      <c r="L241" s="49">
        <f>L239+L240</f>
        <v>0</v>
      </c>
      <c r="M241" s="49"/>
      <c r="N241" s="49">
        <f>N239+N240</f>
        <v>0</v>
      </c>
      <c r="O241" s="49"/>
      <c r="P241" s="49">
        <f>P239+P240</f>
        <v>0</v>
      </c>
      <c r="Q241" s="49"/>
      <c r="R241" s="49">
        <f>R239+R240</f>
        <v>120315.07799999999</v>
      </c>
      <c r="S241" s="49"/>
      <c r="T241" s="49">
        <f>T239+T240</f>
        <v>0</v>
      </c>
      <c r="U241" s="49"/>
      <c r="V241" s="49">
        <f>V239+V240</f>
        <v>0</v>
      </c>
      <c r="W241" s="49"/>
      <c r="X241" s="49">
        <f>X239+X240</f>
        <v>0</v>
      </c>
      <c r="Y241" s="49"/>
      <c r="Z241" s="49">
        <f>Z239+Z240</f>
        <v>0</v>
      </c>
      <c r="AA241" s="49"/>
      <c r="AB241" s="49">
        <f>AB239+AB240</f>
        <v>0</v>
      </c>
      <c r="AC241" s="23"/>
      <c r="AD241" s="51"/>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row>
    <row r="242" spans="1:54" s="53" customFormat="1" ht="24.95" customHeight="1" x14ac:dyDescent="0.2">
      <c r="A242" s="44"/>
      <c r="B242" s="32"/>
      <c r="C242" s="55" t="s">
        <v>44</v>
      </c>
      <c r="D242" s="56"/>
      <c r="E242" s="57"/>
      <c r="F242" s="58"/>
      <c r="G242" s="58"/>
      <c r="H242" s="59"/>
      <c r="I242" s="60"/>
      <c r="J242" s="59">
        <f>N242+P243+R243+X243</f>
        <v>4812.6031199999998</v>
      </c>
      <c r="K242" s="112"/>
      <c r="L242" s="59"/>
      <c r="M242" s="59"/>
      <c r="N242" s="59">
        <f>N241*2/100</f>
        <v>0</v>
      </c>
      <c r="O242" s="59"/>
      <c r="P242" s="59"/>
      <c r="Q242" s="59"/>
      <c r="R242" s="59"/>
      <c r="S242" s="59"/>
      <c r="T242" s="59"/>
      <c r="U242" s="59"/>
      <c r="V242" s="59"/>
      <c r="W242" s="59"/>
      <c r="X242" s="59"/>
      <c r="Y242" s="59"/>
      <c r="Z242" s="59"/>
      <c r="AA242" s="59"/>
      <c r="AB242" s="61"/>
      <c r="AC242" s="23"/>
      <c r="AD242" s="51"/>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row>
    <row r="243" spans="1:54" s="53" customFormat="1" ht="24.95" customHeight="1" x14ac:dyDescent="0.2">
      <c r="A243" s="44"/>
      <c r="B243" s="32"/>
      <c r="C243" s="55" t="s">
        <v>45</v>
      </c>
      <c r="D243" s="56"/>
      <c r="E243" s="57"/>
      <c r="F243" s="58"/>
      <c r="G243" s="58"/>
      <c r="H243" s="59"/>
      <c r="I243" s="60"/>
      <c r="J243" s="59"/>
      <c r="K243" s="112"/>
      <c r="L243" s="59"/>
      <c r="M243" s="59"/>
      <c r="N243" s="59"/>
      <c r="O243" s="59"/>
      <c r="P243" s="59">
        <f>P241*4/100</f>
        <v>0</v>
      </c>
      <c r="Q243" s="59"/>
      <c r="R243" s="59">
        <f>R241*4/100</f>
        <v>4812.6031199999998</v>
      </c>
      <c r="S243" s="59"/>
      <c r="T243" s="59"/>
      <c r="U243" s="59"/>
      <c r="V243" s="59"/>
      <c r="W243" s="59"/>
      <c r="X243" s="59">
        <f>X241*4/100</f>
        <v>0</v>
      </c>
      <c r="Y243" s="59"/>
      <c r="Z243" s="59"/>
      <c r="AA243" s="59"/>
      <c r="AB243" s="61"/>
      <c r="AC243" s="23"/>
      <c r="AD243" s="51"/>
      <c r="AE243" s="52"/>
      <c r="AF243" s="52"/>
      <c r="AG243" s="52"/>
      <c r="AH243" s="52"/>
      <c r="AI243" s="52"/>
      <c r="AJ243" s="52"/>
      <c r="AK243" s="52"/>
      <c r="AL243" s="52"/>
      <c r="AM243" s="52"/>
      <c r="AN243" s="52"/>
      <c r="AO243" s="52"/>
      <c r="AP243" s="52"/>
      <c r="AQ243" s="52"/>
      <c r="AR243" s="52"/>
      <c r="AS243" s="52"/>
      <c r="AT243" s="52"/>
      <c r="AU243" s="52"/>
      <c r="AV243" s="52"/>
      <c r="AW243" s="52"/>
      <c r="AX243" s="52"/>
      <c r="AY243" s="52"/>
      <c r="AZ243" s="52"/>
      <c r="BA243" s="52"/>
      <c r="BB243" s="52"/>
    </row>
    <row r="244" spans="1:54" s="53" customFormat="1" ht="24.95" customHeight="1" x14ac:dyDescent="0.2">
      <c r="A244" s="44"/>
      <c r="B244" s="32"/>
      <c r="C244" s="55"/>
      <c r="D244" s="56"/>
      <c r="E244" s="57"/>
      <c r="F244" s="58"/>
      <c r="G244" s="62" t="s">
        <v>46</v>
      </c>
      <c r="H244" s="59"/>
      <c r="I244" s="60"/>
      <c r="J244" s="59">
        <f>J241-J242</f>
        <v>115502.47487999999</v>
      </c>
      <c r="K244" s="112"/>
      <c r="L244" s="59"/>
      <c r="M244" s="59"/>
      <c r="N244" s="59"/>
      <c r="O244" s="59"/>
      <c r="P244" s="59"/>
      <c r="Q244" s="59"/>
      <c r="R244" s="59"/>
      <c r="S244" s="59"/>
      <c r="T244" s="59"/>
      <c r="U244" s="59"/>
      <c r="V244" s="59"/>
      <c r="W244" s="59"/>
      <c r="X244" s="59"/>
      <c r="Y244" s="59"/>
      <c r="Z244" s="59"/>
      <c r="AA244" s="59"/>
      <c r="AB244" s="61"/>
      <c r="AC244" s="23"/>
      <c r="AD244" s="51"/>
      <c r="AE244" s="52"/>
      <c r="AF244" s="52"/>
      <c r="AG244" s="52"/>
      <c r="AH244" s="52"/>
      <c r="AI244" s="52"/>
      <c r="AJ244" s="52"/>
      <c r="AK244" s="52"/>
      <c r="AL244" s="52"/>
      <c r="AM244" s="52"/>
      <c r="AN244" s="52"/>
      <c r="AO244" s="52"/>
      <c r="AP244" s="52"/>
      <c r="AQ244" s="52"/>
      <c r="AR244" s="52"/>
      <c r="AS244" s="52"/>
      <c r="AT244" s="52"/>
      <c r="AU244" s="52"/>
      <c r="AV244" s="52"/>
      <c r="AW244" s="52"/>
      <c r="AX244" s="52"/>
      <c r="AY244" s="52"/>
      <c r="AZ244" s="52"/>
      <c r="BA244" s="52"/>
      <c r="BB244" s="52"/>
    </row>
    <row r="245" spans="1:54" s="53" customFormat="1" ht="24.95" customHeight="1" x14ac:dyDescent="0.2">
      <c r="A245" s="44"/>
      <c r="B245" s="32"/>
      <c r="C245" s="55" t="s">
        <v>326</v>
      </c>
      <c r="D245" s="56"/>
      <c r="E245" s="57"/>
      <c r="F245" s="58"/>
      <c r="G245" s="58"/>
      <c r="H245" s="59">
        <f>H241</f>
        <v>0</v>
      </c>
      <c r="I245" s="60"/>
      <c r="J245" s="59">
        <f>H245+L245+N245+P245+R245+T245+V245+X245-AB245-Z245</f>
        <v>115502.47487999999</v>
      </c>
      <c r="K245" s="112"/>
      <c r="L245" s="59">
        <f>L241</f>
        <v>0</v>
      </c>
      <c r="M245" s="59"/>
      <c r="N245" s="59">
        <f>N241-N242</f>
        <v>0</v>
      </c>
      <c r="O245" s="59"/>
      <c r="P245" s="59">
        <f>P241-P243</f>
        <v>0</v>
      </c>
      <c r="Q245" s="59"/>
      <c r="R245" s="59">
        <f>R241-R243</f>
        <v>115502.47487999999</v>
      </c>
      <c r="S245" s="59"/>
      <c r="T245" s="59">
        <f>T241-T243</f>
        <v>0</v>
      </c>
      <c r="U245" s="59"/>
      <c r="V245" s="59">
        <f>V241</f>
        <v>0</v>
      </c>
      <c r="W245" s="59"/>
      <c r="X245" s="59">
        <f>X241-X243</f>
        <v>0</v>
      </c>
      <c r="Y245" s="59"/>
      <c r="Z245" s="59">
        <f>Z241</f>
        <v>0</v>
      </c>
      <c r="AA245" s="59"/>
      <c r="AB245" s="61">
        <f>AB241</f>
        <v>0</v>
      </c>
      <c r="AC245" s="23"/>
      <c r="AD245" s="51"/>
      <c r="AE245" s="52"/>
      <c r="AF245" s="52"/>
      <c r="AG245" s="52"/>
      <c r="AH245" s="52"/>
      <c r="AI245" s="52"/>
      <c r="AJ245" s="52"/>
      <c r="AK245" s="52"/>
      <c r="AL245" s="52"/>
      <c r="AM245" s="52"/>
      <c r="AN245" s="52"/>
      <c r="AO245" s="52"/>
      <c r="AP245" s="52"/>
      <c r="AQ245" s="52"/>
      <c r="AR245" s="52"/>
      <c r="AS245" s="52"/>
      <c r="AT245" s="52"/>
      <c r="AU245" s="52"/>
      <c r="AV245" s="52"/>
      <c r="AW245" s="52"/>
      <c r="AX245" s="52"/>
      <c r="AY245" s="52"/>
      <c r="AZ245" s="52"/>
      <c r="BA245" s="52"/>
      <c r="BB245" s="52"/>
    </row>
    <row r="246" spans="1:54" s="38" customFormat="1" ht="15" customHeight="1" x14ac:dyDescent="0.2">
      <c r="A246" s="165" t="s">
        <v>327</v>
      </c>
      <c r="B246" s="165"/>
      <c r="C246" s="165"/>
      <c r="D246" s="32"/>
      <c r="E246" s="6"/>
      <c r="F246" s="33"/>
      <c r="G246" s="34"/>
      <c r="H246" s="34"/>
      <c r="I246" s="35"/>
      <c r="J246" s="34"/>
      <c r="K246" s="109"/>
      <c r="L246" s="34"/>
      <c r="M246" s="34"/>
      <c r="N246" s="34"/>
      <c r="O246" s="34"/>
      <c r="P246" s="34"/>
      <c r="Q246" s="34"/>
      <c r="R246" s="34"/>
      <c r="S246" s="34"/>
      <c r="T246" s="34"/>
      <c r="U246" s="34"/>
      <c r="V246" s="34"/>
      <c r="W246" s="34"/>
      <c r="X246" s="34"/>
      <c r="Y246" s="34"/>
      <c r="Z246" s="18"/>
      <c r="AA246" s="18"/>
      <c r="AB246" s="18"/>
      <c r="AC246" s="153"/>
      <c r="AD246" s="36"/>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row>
    <row r="247" spans="1:54" s="38" customFormat="1" ht="142.5" hidden="1" customHeight="1" x14ac:dyDescent="0.2">
      <c r="A247" s="1">
        <v>1</v>
      </c>
      <c r="B247" s="150">
        <v>1</v>
      </c>
      <c r="C247" s="144" t="s">
        <v>328</v>
      </c>
      <c r="D247" s="39" t="s">
        <v>19</v>
      </c>
      <c r="E247" s="128" t="s">
        <v>1</v>
      </c>
      <c r="F247" s="128">
        <v>1718</v>
      </c>
      <c r="G247" s="128">
        <v>0</v>
      </c>
      <c r="H247" s="40">
        <f>F247*G247</f>
        <v>0</v>
      </c>
      <c r="I247" s="41">
        <v>9.5</v>
      </c>
      <c r="J247" s="40">
        <f>F247*I247</f>
        <v>16321</v>
      </c>
      <c r="K247" s="110">
        <f>IF(D247="NF",IF(I247&gt;G247*1.25,G247*0.25,IF(I247&gt;G247,I247-G247,0)),"0")</f>
        <v>0</v>
      </c>
      <c r="L247" s="42">
        <f>IF(ISNONTEXT(K247),$F247*K247,"0")</f>
        <v>0</v>
      </c>
      <c r="M247" s="42" t="str">
        <f>IF(D247="NF",IF($K247&gt;0,IF($G247*1.25&lt;$I247,IF(($G247*1.4)&lt;$I247,$G247*0.15,$I247-($G247+$K247)),"0"),"0"),"0")</f>
        <v>0</v>
      </c>
      <c r="N247" s="42" t="str">
        <f>IF(ISNONTEXT(M247),$F247*M247,"0")</f>
        <v>0</v>
      </c>
      <c r="O247" s="42">
        <f>IF(D247="NF",IF($M247&gt;0,IF($G247*1.4&lt;$I247,IF(($G247*1.5)&lt;$I247,$G247*0.1,$I247-($G247+$K247+$M247)),"0"),"0"),"0")</f>
        <v>0</v>
      </c>
      <c r="P247" s="42">
        <f>IF(ISNONTEXT(O247),$F247*O247,"0")</f>
        <v>0</v>
      </c>
      <c r="Q247" s="42">
        <f>IF(D247="NF",IF(G247*1.5&lt;I247,I247-(G247+K247+M247+O247),"0"),"0")</f>
        <v>9.5</v>
      </c>
      <c r="R247" s="42">
        <f>IF(ISNONTEXT(Q247),$F247*Q247,"0")</f>
        <v>16321</v>
      </c>
      <c r="S247" s="42" t="str">
        <f>IF(D247="F",IF(I247&gt;G247, I247-G247,0),"0")</f>
        <v>0</v>
      </c>
      <c r="T247" s="42">
        <f>S247*F247</f>
        <v>0</v>
      </c>
      <c r="U247" s="42" t="str">
        <f>IF(D247="m",IF(I247&gt;G247*2,G247*1,IF(I247&gt;G247,I247-G247,0)),"0")</f>
        <v>0</v>
      </c>
      <c r="V247" s="42">
        <f>U247*F247</f>
        <v>0</v>
      </c>
      <c r="W247" s="42" t="str">
        <f>IF(D247="M",IF(I247&gt;G247*2,I247-G247*2,0),"0")</f>
        <v>0</v>
      </c>
      <c r="X247" s="42">
        <f>W247*F247</f>
        <v>0</v>
      </c>
      <c r="Y247" s="42">
        <v>0</v>
      </c>
      <c r="Z247" s="42">
        <f>Y247*F247</f>
        <v>0</v>
      </c>
      <c r="AA247" s="42">
        <v>0</v>
      </c>
      <c r="AB247" s="42">
        <f>AA247*F247</f>
        <v>0</v>
      </c>
      <c r="AC247" s="151" t="s">
        <v>74</v>
      </c>
      <c r="AD247" s="36"/>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row>
    <row r="248" spans="1:54" s="53" customFormat="1" ht="24.75" hidden="1" customHeight="1" x14ac:dyDescent="0.3">
      <c r="A248" s="44"/>
      <c r="B248" s="45"/>
      <c r="C248" s="46" t="s">
        <v>6</v>
      </c>
      <c r="D248" s="47"/>
      <c r="E248" s="48"/>
      <c r="F248" s="49"/>
      <c r="G248" s="49"/>
      <c r="H248" s="49">
        <f>SUM(H247:H247)</f>
        <v>0</v>
      </c>
      <c r="I248" s="50"/>
      <c r="J248" s="49">
        <f>SUM(J247:J247)</f>
        <v>16321</v>
      </c>
      <c r="K248" s="111"/>
      <c r="L248" s="49">
        <f>SUM(L247:L247)</f>
        <v>0</v>
      </c>
      <c r="M248" s="49"/>
      <c r="N248" s="49">
        <f>SUM(N247:N247)</f>
        <v>0</v>
      </c>
      <c r="O248" s="49"/>
      <c r="P248" s="49">
        <f>SUM(P247:P247)</f>
        <v>0</v>
      </c>
      <c r="Q248" s="49"/>
      <c r="R248" s="49">
        <f>SUM(R247:R247)</f>
        <v>16321</v>
      </c>
      <c r="S248" s="49"/>
      <c r="T248" s="49">
        <f>SUM(T247:T247)</f>
        <v>0</v>
      </c>
      <c r="U248" s="49"/>
      <c r="V248" s="49">
        <f>SUM(V247:V247)</f>
        <v>0</v>
      </c>
      <c r="W248" s="49"/>
      <c r="X248" s="49">
        <f>SUM(X247:X247)</f>
        <v>0</v>
      </c>
      <c r="Y248" s="49"/>
      <c r="Z248" s="49">
        <f>SUM(Z247:Z247)</f>
        <v>0</v>
      </c>
      <c r="AA248" s="49"/>
      <c r="AB248" s="49">
        <f>SUM(AB247:AB247)</f>
        <v>0</v>
      </c>
      <c r="AC248" s="23"/>
      <c r="AD248" s="51"/>
      <c r="AE248" s="52"/>
      <c r="AF248" s="52"/>
      <c r="AG248" s="52"/>
      <c r="AH248" s="52"/>
      <c r="AI248" s="52"/>
      <c r="AJ248" s="52"/>
      <c r="AK248" s="52"/>
      <c r="AL248" s="52"/>
      <c r="AM248" s="52"/>
      <c r="AN248" s="52"/>
      <c r="AO248" s="52"/>
      <c r="AP248" s="52"/>
      <c r="AQ248" s="52"/>
      <c r="AR248" s="52"/>
      <c r="AS248" s="52"/>
      <c r="AT248" s="52"/>
      <c r="AU248" s="52"/>
      <c r="AV248" s="52"/>
      <c r="AW248" s="52"/>
      <c r="AX248" s="52"/>
      <c r="AY248" s="52"/>
      <c r="AZ248" s="52"/>
      <c r="BA248" s="52"/>
      <c r="BB248" s="52"/>
    </row>
    <row r="249" spans="1:54" s="53" customFormat="1" ht="24.75" hidden="1" customHeight="1" x14ac:dyDescent="0.2">
      <c r="A249" s="44"/>
      <c r="B249" s="54"/>
      <c r="C249" s="55" t="s">
        <v>282</v>
      </c>
      <c r="D249" s="47"/>
      <c r="E249" s="48"/>
      <c r="F249" s="49"/>
      <c r="G249" s="49"/>
      <c r="H249" s="49">
        <f>H248*8/100</f>
        <v>0</v>
      </c>
      <c r="I249" s="50"/>
      <c r="J249" s="49">
        <f>J248*8/100</f>
        <v>1305.68</v>
      </c>
      <c r="K249" s="111"/>
      <c r="L249" s="49">
        <f>L248*8/100</f>
        <v>0</v>
      </c>
      <c r="M249" s="49"/>
      <c r="N249" s="49">
        <f>N248*8/100</f>
        <v>0</v>
      </c>
      <c r="O249" s="49"/>
      <c r="P249" s="49">
        <f>P248*8/100</f>
        <v>0</v>
      </c>
      <c r="Q249" s="49"/>
      <c r="R249" s="49">
        <f>R248*8/100</f>
        <v>1305.68</v>
      </c>
      <c r="S249" s="49"/>
      <c r="T249" s="49">
        <f>T248*8/100</f>
        <v>0</v>
      </c>
      <c r="U249" s="49"/>
      <c r="V249" s="49">
        <f>V248*8/100</f>
        <v>0</v>
      </c>
      <c r="W249" s="49"/>
      <c r="X249" s="49">
        <f>X248*8/100</f>
        <v>0</v>
      </c>
      <c r="Y249" s="49"/>
      <c r="Z249" s="49">
        <f>Z248*8/100</f>
        <v>0</v>
      </c>
      <c r="AA249" s="49"/>
      <c r="AB249" s="49">
        <f>AB248*8/100</f>
        <v>0</v>
      </c>
      <c r="AC249" s="23"/>
      <c r="AD249" s="51"/>
      <c r="AE249" s="52"/>
      <c r="AF249" s="52"/>
      <c r="AG249" s="52"/>
      <c r="AH249" s="52"/>
      <c r="AI249" s="52"/>
      <c r="AJ249" s="52"/>
      <c r="AK249" s="52"/>
      <c r="AL249" s="52"/>
      <c r="AM249" s="52"/>
      <c r="AN249" s="52"/>
      <c r="AO249" s="52"/>
      <c r="AP249" s="52"/>
      <c r="AQ249" s="52"/>
      <c r="AR249" s="52"/>
      <c r="AS249" s="52"/>
      <c r="AT249" s="52"/>
      <c r="AU249" s="52"/>
      <c r="AV249" s="52"/>
      <c r="AW249" s="52"/>
      <c r="AX249" s="52"/>
      <c r="AY249" s="52"/>
      <c r="AZ249" s="52"/>
      <c r="BA249" s="52"/>
      <c r="BB249" s="52"/>
    </row>
    <row r="250" spans="1:54" s="53" customFormat="1" ht="24.75" hidden="1" customHeight="1" x14ac:dyDescent="0.2">
      <c r="A250" s="44"/>
      <c r="B250" s="32"/>
      <c r="C250" s="55" t="s">
        <v>261</v>
      </c>
      <c r="D250" s="47"/>
      <c r="E250" s="48"/>
      <c r="F250" s="49"/>
      <c r="G250" s="49"/>
      <c r="H250" s="49">
        <f>H248+H249</f>
        <v>0</v>
      </c>
      <c r="I250" s="50"/>
      <c r="J250" s="49">
        <f>J248+J249</f>
        <v>17626.68</v>
      </c>
      <c r="K250" s="111"/>
      <c r="L250" s="49">
        <f>L248+L249</f>
        <v>0</v>
      </c>
      <c r="M250" s="49"/>
      <c r="N250" s="49">
        <f>N248+N249</f>
        <v>0</v>
      </c>
      <c r="O250" s="49"/>
      <c r="P250" s="49">
        <f>P248+P249</f>
        <v>0</v>
      </c>
      <c r="Q250" s="49"/>
      <c r="R250" s="49">
        <f>R248+R249</f>
        <v>17626.68</v>
      </c>
      <c r="S250" s="49"/>
      <c r="T250" s="49">
        <f>T248+T249</f>
        <v>0</v>
      </c>
      <c r="U250" s="49"/>
      <c r="V250" s="49">
        <f>V248+V249</f>
        <v>0</v>
      </c>
      <c r="W250" s="49"/>
      <c r="X250" s="49">
        <f>X248+X249</f>
        <v>0</v>
      </c>
      <c r="Y250" s="49"/>
      <c r="Z250" s="49">
        <f>Z248+Z249</f>
        <v>0</v>
      </c>
      <c r="AA250" s="49"/>
      <c r="AB250" s="49">
        <f>AB248+AB249</f>
        <v>0</v>
      </c>
      <c r="AC250" s="23"/>
      <c r="AD250" s="51"/>
      <c r="AE250" s="52"/>
      <c r="AF250" s="52"/>
      <c r="AG250" s="52"/>
      <c r="AH250" s="52"/>
      <c r="AI250" s="52"/>
      <c r="AJ250" s="52"/>
      <c r="AK250" s="52"/>
      <c r="AL250" s="52"/>
      <c r="AM250" s="52"/>
      <c r="AN250" s="52"/>
      <c r="AO250" s="52"/>
      <c r="AP250" s="52"/>
      <c r="AQ250" s="52"/>
      <c r="AR250" s="52"/>
      <c r="AS250" s="52"/>
      <c r="AT250" s="52"/>
      <c r="AU250" s="52"/>
      <c r="AV250" s="52"/>
      <c r="AW250" s="52"/>
      <c r="AX250" s="52"/>
      <c r="AY250" s="52"/>
      <c r="AZ250" s="52"/>
      <c r="BA250" s="52"/>
      <c r="BB250" s="52"/>
    </row>
    <row r="251" spans="1:54" s="53" customFormat="1" ht="24.75" hidden="1" customHeight="1" x14ac:dyDescent="0.2">
      <c r="A251" s="44"/>
      <c r="B251" s="32"/>
      <c r="C251" s="55" t="s">
        <v>44</v>
      </c>
      <c r="D251" s="56"/>
      <c r="E251" s="57"/>
      <c r="F251" s="58"/>
      <c r="G251" s="58"/>
      <c r="H251" s="59"/>
      <c r="I251" s="60"/>
      <c r="J251" s="59">
        <f>N251+P252+R252+X252</f>
        <v>705.06719999999996</v>
      </c>
      <c r="K251" s="112"/>
      <c r="L251" s="59"/>
      <c r="M251" s="59"/>
      <c r="N251" s="59">
        <f>N250*2/100</f>
        <v>0</v>
      </c>
      <c r="O251" s="59"/>
      <c r="P251" s="59"/>
      <c r="Q251" s="59"/>
      <c r="R251" s="59"/>
      <c r="S251" s="59"/>
      <c r="T251" s="59"/>
      <c r="U251" s="59"/>
      <c r="V251" s="59"/>
      <c r="W251" s="59"/>
      <c r="X251" s="59"/>
      <c r="Y251" s="59"/>
      <c r="Z251" s="59"/>
      <c r="AA251" s="59"/>
      <c r="AB251" s="61"/>
      <c r="AC251" s="23"/>
      <c r="AD251" s="51"/>
      <c r="AE251" s="52"/>
      <c r="AF251" s="52"/>
      <c r="AG251" s="52"/>
      <c r="AH251" s="52"/>
      <c r="AI251" s="52"/>
      <c r="AJ251" s="52"/>
      <c r="AK251" s="52"/>
      <c r="AL251" s="52"/>
      <c r="AM251" s="52"/>
      <c r="AN251" s="52"/>
      <c r="AO251" s="52"/>
      <c r="AP251" s="52"/>
      <c r="AQ251" s="52"/>
      <c r="AR251" s="52"/>
      <c r="AS251" s="52"/>
      <c r="AT251" s="52"/>
      <c r="AU251" s="52"/>
      <c r="AV251" s="52"/>
      <c r="AW251" s="52"/>
      <c r="AX251" s="52"/>
      <c r="AY251" s="52"/>
      <c r="AZ251" s="52"/>
      <c r="BA251" s="52"/>
      <c r="BB251" s="52"/>
    </row>
    <row r="252" spans="1:54" s="53" customFormat="1" ht="24.75" hidden="1" customHeight="1" x14ac:dyDescent="0.2">
      <c r="A252" s="44"/>
      <c r="B252" s="32"/>
      <c r="C252" s="55" t="s">
        <v>45</v>
      </c>
      <c r="D252" s="56"/>
      <c r="E252" s="57"/>
      <c r="F252" s="58"/>
      <c r="G252" s="58"/>
      <c r="H252" s="59"/>
      <c r="I252" s="60"/>
      <c r="J252" s="59"/>
      <c r="K252" s="112"/>
      <c r="L252" s="59"/>
      <c r="M252" s="59"/>
      <c r="N252" s="59"/>
      <c r="O252" s="59"/>
      <c r="P252" s="59">
        <f>P250*4/100</f>
        <v>0</v>
      </c>
      <c r="Q252" s="59"/>
      <c r="R252" s="59">
        <f>R250*4/100</f>
        <v>705.06719999999996</v>
      </c>
      <c r="S252" s="59"/>
      <c r="T252" s="59"/>
      <c r="U252" s="59"/>
      <c r="V252" s="59"/>
      <c r="W252" s="59"/>
      <c r="X252" s="59">
        <f>X250*4/100</f>
        <v>0</v>
      </c>
      <c r="Y252" s="59"/>
      <c r="Z252" s="59"/>
      <c r="AA252" s="59"/>
      <c r="AB252" s="61"/>
      <c r="AC252" s="23"/>
      <c r="AD252" s="51"/>
      <c r="AE252" s="52"/>
      <c r="AF252" s="52"/>
      <c r="AG252" s="52"/>
      <c r="AH252" s="52"/>
      <c r="AI252" s="52"/>
      <c r="AJ252" s="52"/>
      <c r="AK252" s="52"/>
      <c r="AL252" s="52"/>
      <c r="AM252" s="52"/>
      <c r="AN252" s="52"/>
      <c r="AO252" s="52"/>
      <c r="AP252" s="52"/>
      <c r="AQ252" s="52"/>
      <c r="AR252" s="52"/>
      <c r="AS252" s="52"/>
      <c r="AT252" s="52"/>
      <c r="AU252" s="52"/>
      <c r="AV252" s="52"/>
      <c r="AW252" s="52"/>
      <c r="AX252" s="52"/>
      <c r="AY252" s="52"/>
      <c r="AZ252" s="52"/>
      <c r="BA252" s="52"/>
      <c r="BB252" s="52"/>
    </row>
    <row r="253" spans="1:54" s="53" customFormat="1" ht="24.75" hidden="1" customHeight="1" x14ac:dyDescent="0.2">
      <c r="A253" s="44"/>
      <c r="B253" s="32"/>
      <c r="C253" s="55"/>
      <c r="D253" s="56"/>
      <c r="E253" s="57"/>
      <c r="F253" s="58"/>
      <c r="G253" s="62" t="s">
        <v>46</v>
      </c>
      <c r="H253" s="59"/>
      <c r="I253" s="60"/>
      <c r="J253" s="59">
        <f>J250-J251</f>
        <v>16921.612799999999</v>
      </c>
      <c r="K253" s="112"/>
      <c r="L253" s="59"/>
      <c r="M253" s="59"/>
      <c r="N253" s="59"/>
      <c r="O253" s="59"/>
      <c r="P253" s="59"/>
      <c r="Q253" s="59"/>
      <c r="R253" s="59"/>
      <c r="S253" s="59"/>
      <c r="T253" s="59"/>
      <c r="U253" s="59"/>
      <c r="V253" s="59"/>
      <c r="W253" s="59"/>
      <c r="X253" s="59"/>
      <c r="Y253" s="59"/>
      <c r="Z253" s="59"/>
      <c r="AA253" s="59"/>
      <c r="AB253" s="61"/>
      <c r="AC253" s="23"/>
      <c r="AD253" s="51"/>
      <c r="AE253" s="52"/>
      <c r="AF253" s="52"/>
      <c r="AG253" s="52"/>
      <c r="AH253" s="52"/>
      <c r="AI253" s="52"/>
      <c r="AJ253" s="52"/>
      <c r="AK253" s="52"/>
      <c r="AL253" s="52"/>
      <c r="AM253" s="52"/>
      <c r="AN253" s="52"/>
      <c r="AO253" s="52"/>
      <c r="AP253" s="52"/>
      <c r="AQ253" s="52"/>
      <c r="AR253" s="52"/>
      <c r="AS253" s="52"/>
      <c r="AT253" s="52"/>
      <c r="AU253" s="52"/>
      <c r="AV253" s="52"/>
      <c r="AW253" s="52"/>
      <c r="AX253" s="52"/>
      <c r="AY253" s="52"/>
      <c r="AZ253" s="52"/>
      <c r="BA253" s="52"/>
      <c r="BB253" s="52"/>
    </row>
    <row r="254" spans="1:54" s="53" customFormat="1" ht="24.75" hidden="1" customHeight="1" x14ac:dyDescent="0.2">
      <c r="A254" s="44"/>
      <c r="B254" s="32"/>
      <c r="C254" s="55" t="s">
        <v>329</v>
      </c>
      <c r="D254" s="56"/>
      <c r="E254" s="57"/>
      <c r="F254" s="58"/>
      <c r="G254" s="58"/>
      <c r="H254" s="59">
        <f>H250</f>
        <v>0</v>
      </c>
      <c r="I254" s="60"/>
      <c r="J254" s="59">
        <f>H254+L254+N254+P254+R254+T254+V254+X254-AB254-Z254</f>
        <v>16921.612799999999</v>
      </c>
      <c r="K254" s="112"/>
      <c r="L254" s="59">
        <f>L250</f>
        <v>0</v>
      </c>
      <c r="M254" s="59"/>
      <c r="N254" s="59">
        <f>N250-N251</f>
        <v>0</v>
      </c>
      <c r="O254" s="59"/>
      <c r="P254" s="59">
        <f>P250-P252</f>
        <v>0</v>
      </c>
      <c r="Q254" s="59"/>
      <c r="R254" s="59">
        <f>R250-R252</f>
        <v>16921.612799999999</v>
      </c>
      <c r="S254" s="59"/>
      <c r="T254" s="59">
        <f>T250-T252</f>
        <v>0</v>
      </c>
      <c r="U254" s="59"/>
      <c r="V254" s="59">
        <f>V250</f>
        <v>0</v>
      </c>
      <c r="W254" s="59"/>
      <c r="X254" s="59">
        <f>X250-X252</f>
        <v>0</v>
      </c>
      <c r="Y254" s="59"/>
      <c r="Z254" s="59">
        <f>Z250</f>
        <v>0</v>
      </c>
      <c r="AA254" s="59"/>
      <c r="AB254" s="61">
        <f>AB250</f>
        <v>0</v>
      </c>
      <c r="AC254" s="23"/>
      <c r="AD254" s="51"/>
      <c r="AE254" s="52"/>
      <c r="AF254" s="52"/>
      <c r="AG254" s="52"/>
      <c r="AH254" s="52"/>
      <c r="AI254" s="52"/>
      <c r="AJ254" s="52"/>
      <c r="AK254" s="52"/>
      <c r="AL254" s="52"/>
      <c r="AM254" s="52"/>
      <c r="AN254" s="52"/>
      <c r="AO254" s="52"/>
      <c r="AP254" s="52"/>
      <c r="AQ254" s="52"/>
      <c r="AR254" s="52"/>
      <c r="AS254" s="52"/>
      <c r="AT254" s="52"/>
      <c r="AU254" s="52"/>
      <c r="AV254" s="52"/>
      <c r="AW254" s="52"/>
      <c r="AX254" s="52"/>
      <c r="AY254" s="52"/>
      <c r="AZ254" s="52"/>
      <c r="BA254" s="52"/>
      <c r="BB254" s="52"/>
    </row>
    <row r="255" spans="1:54" s="53" customFormat="1" ht="24.75" hidden="1" customHeight="1" x14ac:dyDescent="0.2">
      <c r="A255" s="44"/>
      <c r="B255" s="32"/>
      <c r="C255" s="55"/>
      <c r="D255" s="56"/>
      <c r="E255" s="57"/>
      <c r="F255" s="58"/>
      <c r="G255" s="58"/>
      <c r="H255" s="64"/>
      <c r="I255" s="60"/>
      <c r="J255" s="64"/>
      <c r="K255" s="112"/>
      <c r="L255" s="59"/>
      <c r="M255" s="59"/>
      <c r="N255" s="59"/>
      <c r="O255" s="59"/>
      <c r="P255" s="59"/>
      <c r="Q255" s="59"/>
      <c r="R255" s="59"/>
      <c r="S255" s="59"/>
      <c r="T255" s="59"/>
      <c r="U255" s="59"/>
      <c r="V255" s="59"/>
      <c r="W255" s="59"/>
      <c r="X255" s="59"/>
      <c r="Y255" s="59"/>
      <c r="Z255" s="59"/>
      <c r="AA255" s="59"/>
      <c r="AB255" s="61"/>
      <c r="AC255" s="23"/>
      <c r="AD255" s="51"/>
      <c r="AE255" s="52"/>
      <c r="AF255" s="52"/>
      <c r="AG255" s="52"/>
      <c r="AH255" s="52"/>
      <c r="AI255" s="52"/>
      <c r="AJ255" s="52"/>
      <c r="AK255" s="52"/>
      <c r="AL255" s="52"/>
      <c r="AM255" s="52"/>
      <c r="AN255" s="52"/>
      <c r="AO255" s="52"/>
      <c r="AP255" s="52"/>
      <c r="AQ255" s="52"/>
      <c r="AR255" s="52"/>
      <c r="AS255" s="52"/>
      <c r="AT255" s="52"/>
      <c r="AU255" s="52"/>
      <c r="AV255" s="52"/>
      <c r="AW255" s="52"/>
      <c r="AX255" s="52"/>
      <c r="AY255" s="52"/>
      <c r="AZ255" s="52"/>
      <c r="BA255" s="52"/>
      <c r="BB255" s="52"/>
    </row>
    <row r="256" spans="1:54" s="73" customFormat="1" hidden="1" x14ac:dyDescent="0.2">
      <c r="A256" s="65"/>
      <c r="B256" s="66"/>
      <c r="C256" s="55"/>
      <c r="D256" s="67"/>
      <c r="E256" s="63"/>
      <c r="F256" s="68"/>
      <c r="G256" s="68"/>
      <c r="H256" s="68"/>
      <c r="I256" s="69"/>
      <c r="J256" s="68"/>
      <c r="K256" s="114"/>
      <c r="L256" s="68"/>
      <c r="M256" s="68"/>
      <c r="N256" s="68"/>
      <c r="O256" s="68"/>
      <c r="P256" s="68"/>
      <c r="Q256" s="68"/>
      <c r="R256" s="68"/>
      <c r="S256" s="68"/>
      <c r="T256" s="68"/>
      <c r="U256" s="68"/>
      <c r="V256" s="68"/>
      <c r="W256" s="68"/>
      <c r="X256" s="68"/>
      <c r="Y256" s="68"/>
      <c r="Z256" s="68"/>
      <c r="AA256" s="68"/>
      <c r="AB256" s="70"/>
      <c r="AC256" s="23"/>
      <c r="AD256" s="71"/>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row>
    <row r="257" spans="1:54" s="73" customFormat="1" ht="29.25" customHeight="1" x14ac:dyDescent="0.2">
      <c r="A257" s="74"/>
      <c r="B257" s="66"/>
      <c r="C257" s="75" t="s">
        <v>2</v>
      </c>
      <c r="D257" s="67"/>
      <c r="E257" s="63"/>
      <c r="F257" s="68"/>
      <c r="G257" s="68"/>
      <c r="H257" s="68"/>
      <c r="I257" s="69"/>
      <c r="J257" s="68"/>
      <c r="K257" s="114"/>
      <c r="L257" s="68"/>
      <c r="M257" s="68"/>
      <c r="N257" s="68"/>
      <c r="O257" s="68"/>
      <c r="P257" s="68"/>
      <c r="Q257" s="68"/>
      <c r="R257" s="68"/>
      <c r="S257" s="68"/>
      <c r="T257" s="68"/>
      <c r="U257" s="68"/>
      <c r="V257" s="68"/>
      <c r="W257" s="68"/>
      <c r="X257" s="68"/>
      <c r="Y257" s="68"/>
      <c r="Z257" s="68"/>
      <c r="AA257" s="68"/>
      <c r="AB257" s="70"/>
      <c r="AC257" s="23"/>
      <c r="AD257" s="71"/>
      <c r="AE257" s="72"/>
      <c r="AF257" s="72"/>
      <c r="AG257" s="72"/>
      <c r="AH257" s="72"/>
      <c r="AI257" s="72"/>
      <c r="AJ257" s="72"/>
      <c r="AK257" s="72"/>
      <c r="AL257" s="72"/>
      <c r="AM257" s="72"/>
      <c r="AN257" s="72"/>
      <c r="AO257" s="72"/>
      <c r="AP257" s="72"/>
      <c r="AQ257" s="72"/>
      <c r="AR257" s="72"/>
      <c r="AS257" s="72"/>
      <c r="AT257" s="72"/>
      <c r="AU257" s="72"/>
      <c r="AV257" s="72"/>
      <c r="AW257" s="72"/>
      <c r="AX257" s="72"/>
      <c r="AY257" s="72"/>
      <c r="AZ257" s="72"/>
      <c r="BA257" s="72"/>
      <c r="BB257" s="72"/>
    </row>
    <row r="258" spans="1:54" s="73" customFormat="1" x14ac:dyDescent="0.2">
      <c r="A258" s="74"/>
      <c r="B258" s="66"/>
      <c r="C258" s="76" t="s">
        <v>49</v>
      </c>
      <c r="D258" s="67"/>
      <c r="E258" s="63"/>
      <c r="F258" s="68"/>
      <c r="G258" s="68"/>
      <c r="H258" s="68">
        <f>H28</f>
        <v>2547414.3034199998</v>
      </c>
      <c r="I258" s="68">
        <f t="shared" ref="I258:X258" si="104">I28</f>
        <v>0</v>
      </c>
      <c r="J258" s="68">
        <f t="shared" si="104"/>
        <v>2176963.04</v>
      </c>
      <c r="K258" s="68"/>
      <c r="L258" s="68">
        <f t="shared" si="104"/>
        <v>0</v>
      </c>
      <c r="M258" s="68"/>
      <c r="N258" s="68">
        <f t="shared" si="104"/>
        <v>0</v>
      </c>
      <c r="O258" s="68"/>
      <c r="P258" s="68">
        <f t="shared" si="104"/>
        <v>0</v>
      </c>
      <c r="Q258" s="68"/>
      <c r="R258" s="68">
        <f t="shared" si="104"/>
        <v>0</v>
      </c>
      <c r="S258" s="68"/>
      <c r="T258" s="68">
        <f t="shared" si="104"/>
        <v>41153.287500000006</v>
      </c>
      <c r="U258" s="68"/>
      <c r="V258" s="68">
        <f t="shared" si="104"/>
        <v>0</v>
      </c>
      <c r="W258" s="68"/>
      <c r="X258" s="68">
        <f t="shared" si="104"/>
        <v>0</v>
      </c>
      <c r="Y258" s="68"/>
      <c r="Z258" s="68">
        <f>Z28</f>
        <v>0</v>
      </c>
      <c r="AA258" s="68"/>
      <c r="AB258" s="68">
        <f>AB28</f>
        <v>0</v>
      </c>
      <c r="AC258" s="23"/>
      <c r="AD258" s="71"/>
      <c r="AE258" s="72"/>
      <c r="AF258" s="72"/>
      <c r="AG258" s="72"/>
      <c r="AH258" s="72"/>
      <c r="AI258" s="72"/>
      <c r="AJ258" s="72"/>
      <c r="AK258" s="72"/>
      <c r="AL258" s="72"/>
      <c r="AM258" s="72"/>
      <c r="AN258" s="72"/>
      <c r="AO258" s="72"/>
      <c r="AP258" s="72"/>
      <c r="AQ258" s="72"/>
      <c r="AR258" s="72"/>
      <c r="AS258" s="72"/>
      <c r="AT258" s="72"/>
      <c r="AU258" s="72"/>
      <c r="AV258" s="72"/>
      <c r="AW258" s="72"/>
      <c r="AX258" s="72"/>
      <c r="AY258" s="72"/>
      <c r="AZ258" s="72"/>
      <c r="BA258" s="72"/>
      <c r="BB258" s="72"/>
    </row>
    <row r="259" spans="1:54" s="73" customFormat="1" x14ac:dyDescent="0.2">
      <c r="A259" s="74"/>
      <c r="B259" s="66"/>
      <c r="C259" s="76" t="s">
        <v>50</v>
      </c>
      <c r="D259" s="67"/>
      <c r="E259" s="63"/>
      <c r="F259" s="68"/>
      <c r="G259" s="68"/>
      <c r="H259" s="68">
        <f>H149</f>
        <v>3813706.3344119983</v>
      </c>
      <c r="I259" s="68">
        <f>I149</f>
        <v>0</v>
      </c>
      <c r="J259" s="68">
        <f>J149</f>
        <v>4044161.2513751257</v>
      </c>
      <c r="K259" s="68"/>
      <c r="L259" s="68">
        <f>L149</f>
        <v>137720.14945650002</v>
      </c>
      <c r="M259" s="68"/>
      <c r="N259" s="68">
        <f>N149</f>
        <v>61516.694861621996</v>
      </c>
      <c r="O259" s="68"/>
      <c r="P259" s="68">
        <f>P149</f>
        <v>40174.168072896005</v>
      </c>
      <c r="Q259" s="68"/>
      <c r="R259" s="68">
        <f>R149</f>
        <v>175154.28139871993</v>
      </c>
      <c r="S259" s="68"/>
      <c r="T259" s="68">
        <f>T149</f>
        <v>0</v>
      </c>
      <c r="U259" s="68"/>
      <c r="V259" s="68">
        <f>V149</f>
        <v>429153.59132099996</v>
      </c>
      <c r="W259" s="68"/>
      <c r="X259" s="68">
        <f>X149</f>
        <v>544147.29180864</v>
      </c>
      <c r="Y259" s="68"/>
      <c r="Z259" s="68">
        <f>Z149</f>
        <v>474146.33039864979</v>
      </c>
      <c r="AA259" s="68"/>
      <c r="AB259" s="68">
        <f>AB149</f>
        <v>683264.92955760006</v>
      </c>
      <c r="AC259" s="23"/>
      <c r="AD259" s="71"/>
      <c r="AE259" s="72"/>
      <c r="AF259" s="72"/>
      <c r="AG259" s="72"/>
      <c r="AH259" s="72"/>
      <c r="AI259" s="72"/>
      <c r="AJ259" s="72"/>
      <c r="AK259" s="72"/>
      <c r="AL259" s="72"/>
      <c r="AM259" s="72"/>
      <c r="AN259" s="72"/>
      <c r="AO259" s="72"/>
      <c r="AP259" s="72"/>
      <c r="AQ259" s="72"/>
      <c r="AR259" s="72"/>
      <c r="AS259" s="72"/>
      <c r="AT259" s="72"/>
      <c r="AU259" s="72"/>
      <c r="AV259" s="72"/>
      <c r="AW259" s="72"/>
      <c r="AX259" s="72"/>
      <c r="AY259" s="72"/>
      <c r="AZ259" s="72"/>
      <c r="BA259" s="72"/>
      <c r="BB259" s="72"/>
    </row>
    <row r="260" spans="1:54" s="73" customFormat="1" x14ac:dyDescent="0.2">
      <c r="A260" s="74"/>
      <c r="B260" s="66"/>
      <c r="C260" s="76" t="s">
        <v>51</v>
      </c>
      <c r="D260" s="67"/>
      <c r="E260" s="63"/>
      <c r="F260" s="68"/>
      <c r="G260" s="68"/>
      <c r="H260" s="68">
        <f>H160</f>
        <v>1432571.9040000001</v>
      </c>
      <c r="I260" s="68"/>
      <c r="J260" s="68">
        <f>J160</f>
        <v>1432571.9040000001</v>
      </c>
      <c r="K260" s="68"/>
      <c r="L260" s="68">
        <f>L160</f>
        <v>0</v>
      </c>
      <c r="M260" s="68"/>
      <c r="N260" s="68">
        <f>N160</f>
        <v>0</v>
      </c>
      <c r="O260" s="68"/>
      <c r="P260" s="68">
        <f>P160</f>
        <v>0</v>
      </c>
      <c r="Q260" s="68"/>
      <c r="R260" s="68">
        <f>R160</f>
        <v>0</v>
      </c>
      <c r="S260" s="68"/>
      <c r="T260" s="68">
        <f>T160</f>
        <v>0</v>
      </c>
      <c r="U260" s="68"/>
      <c r="V260" s="68">
        <f>V160</f>
        <v>0</v>
      </c>
      <c r="W260" s="68"/>
      <c r="X260" s="68">
        <f>X160</f>
        <v>0</v>
      </c>
      <c r="Y260" s="68"/>
      <c r="Z260" s="68">
        <f>Z160</f>
        <v>0</v>
      </c>
      <c r="AA260" s="68"/>
      <c r="AB260" s="68">
        <f>AB160</f>
        <v>0</v>
      </c>
      <c r="AC260" s="23"/>
      <c r="AD260" s="71"/>
      <c r="AE260" s="72"/>
      <c r="AF260" s="72"/>
      <c r="AG260" s="72"/>
      <c r="AH260" s="72"/>
      <c r="AI260" s="72"/>
      <c r="AJ260" s="72"/>
      <c r="AK260" s="72"/>
      <c r="AL260" s="72"/>
      <c r="AM260" s="72"/>
      <c r="AN260" s="72"/>
      <c r="AO260" s="72"/>
      <c r="AP260" s="72"/>
      <c r="AQ260" s="72"/>
      <c r="AR260" s="72"/>
      <c r="AS260" s="72"/>
      <c r="AT260" s="72"/>
      <c r="AU260" s="72"/>
      <c r="AV260" s="72"/>
      <c r="AW260" s="72"/>
      <c r="AX260" s="72"/>
      <c r="AY260" s="72"/>
      <c r="AZ260" s="72"/>
      <c r="BA260" s="72"/>
      <c r="BB260" s="72"/>
    </row>
    <row r="261" spans="1:54" s="73" customFormat="1" x14ac:dyDescent="0.2">
      <c r="A261" s="74"/>
      <c r="B261" s="66"/>
      <c r="C261" s="76" t="s">
        <v>330</v>
      </c>
      <c r="D261" s="67"/>
      <c r="E261" s="63"/>
      <c r="F261" s="68"/>
      <c r="G261" s="68"/>
      <c r="H261" s="68">
        <f>H172</f>
        <v>2243294.2206359999</v>
      </c>
      <c r="I261" s="68"/>
      <c r="J261" s="68">
        <f>J172</f>
        <v>2783457.6570359999</v>
      </c>
      <c r="K261" s="68"/>
      <c r="L261" s="68">
        <f>L172</f>
        <v>0</v>
      </c>
      <c r="M261" s="68"/>
      <c r="N261" s="68">
        <f>N172</f>
        <v>0</v>
      </c>
      <c r="O261" s="68"/>
      <c r="P261" s="68">
        <f>P172</f>
        <v>0</v>
      </c>
      <c r="Q261" s="68"/>
      <c r="R261" s="68">
        <f>R172</f>
        <v>0</v>
      </c>
      <c r="S261" s="68"/>
      <c r="T261" s="68">
        <f>T172</f>
        <v>615511.43640000001</v>
      </c>
      <c r="U261" s="68"/>
      <c r="V261" s="68">
        <f>V172</f>
        <v>0</v>
      </c>
      <c r="W261" s="68"/>
      <c r="X261" s="68">
        <f>X172</f>
        <v>0</v>
      </c>
      <c r="Y261" s="68"/>
      <c r="Z261" s="68">
        <f>Z172</f>
        <v>75348</v>
      </c>
      <c r="AA261" s="68"/>
      <c r="AB261" s="68">
        <f>AB172</f>
        <v>0</v>
      </c>
      <c r="AC261" s="23"/>
      <c r="AD261" s="71"/>
      <c r="AE261" s="72"/>
      <c r="AF261" s="72"/>
      <c r="AG261" s="72"/>
      <c r="AH261" s="72"/>
      <c r="AI261" s="72"/>
      <c r="AJ261" s="72"/>
      <c r="AK261" s="72"/>
      <c r="AL261" s="72"/>
      <c r="AM261" s="72"/>
      <c r="AN261" s="72"/>
      <c r="AO261" s="72"/>
      <c r="AP261" s="72"/>
      <c r="AQ261" s="72"/>
      <c r="AR261" s="72"/>
      <c r="AS261" s="72"/>
      <c r="AT261" s="72"/>
      <c r="AU261" s="72"/>
      <c r="AV261" s="72"/>
      <c r="AW261" s="72"/>
      <c r="AX261" s="72"/>
      <c r="AY261" s="72"/>
      <c r="AZ261" s="72"/>
      <c r="BA261" s="72"/>
      <c r="BB261" s="72"/>
    </row>
    <row r="262" spans="1:54" s="73" customFormat="1" x14ac:dyDescent="0.2">
      <c r="A262" s="74"/>
      <c r="B262" s="66"/>
      <c r="C262" s="76" t="s">
        <v>331</v>
      </c>
      <c r="D262" s="67"/>
      <c r="E262" s="63"/>
      <c r="F262" s="68"/>
      <c r="G262" s="68"/>
      <c r="H262" s="68">
        <f>H182</f>
        <v>231782.34239999999</v>
      </c>
      <c r="I262" s="68"/>
      <c r="J262" s="68">
        <f>J182</f>
        <v>405541.47294719995</v>
      </c>
      <c r="K262" s="68"/>
      <c r="L262" s="68">
        <f>L182</f>
        <v>51092.9856</v>
      </c>
      <c r="M262" s="68"/>
      <c r="N262" s="68">
        <f>N182</f>
        <v>30042.675532799996</v>
      </c>
      <c r="O262" s="68"/>
      <c r="P262" s="68">
        <f>P182</f>
        <v>19619.7064704</v>
      </c>
      <c r="Q262" s="68"/>
      <c r="R262" s="68">
        <f>R182</f>
        <v>100414.162944</v>
      </c>
      <c r="S262" s="68"/>
      <c r="T262" s="68">
        <f>T182</f>
        <v>0</v>
      </c>
      <c r="U262" s="68"/>
      <c r="V262" s="68">
        <f>V182</f>
        <v>0</v>
      </c>
      <c r="W262" s="68"/>
      <c r="X262" s="68">
        <f>X182</f>
        <v>0</v>
      </c>
      <c r="Y262" s="68"/>
      <c r="Z262" s="68">
        <f>Z182</f>
        <v>6852.6</v>
      </c>
      <c r="AA262" s="68"/>
      <c r="AB262" s="68">
        <f>AB182</f>
        <v>20557.8</v>
      </c>
      <c r="AC262" s="23"/>
      <c r="AD262" s="71"/>
      <c r="AE262" s="72"/>
      <c r="AF262" s="72"/>
      <c r="AG262" s="72"/>
      <c r="AH262" s="72"/>
      <c r="AI262" s="72"/>
      <c r="AJ262" s="72"/>
      <c r="AK262" s="72"/>
      <c r="AL262" s="72"/>
      <c r="AM262" s="72"/>
      <c r="AN262" s="72"/>
      <c r="AO262" s="72"/>
      <c r="AP262" s="72"/>
      <c r="AQ262" s="72"/>
      <c r="AR262" s="72"/>
      <c r="AS262" s="72"/>
      <c r="AT262" s="72"/>
      <c r="AU262" s="72"/>
      <c r="AV262" s="72"/>
      <c r="AW262" s="72"/>
      <c r="AX262" s="72"/>
      <c r="AY262" s="72"/>
      <c r="AZ262" s="72"/>
      <c r="BA262" s="72"/>
      <c r="BB262" s="72"/>
    </row>
    <row r="263" spans="1:54" s="73" customFormat="1" x14ac:dyDescent="0.2">
      <c r="A263" s="74"/>
      <c r="B263" s="66"/>
      <c r="C263" s="76" t="s">
        <v>332</v>
      </c>
      <c r="D263" s="67"/>
      <c r="E263" s="63"/>
      <c r="F263" s="68"/>
      <c r="G263" s="68"/>
      <c r="H263" s="68">
        <f>H196</f>
        <v>769017.95100000012</v>
      </c>
      <c r="I263" s="68"/>
      <c r="J263" s="68">
        <f>J196</f>
        <v>865870.61109119991</v>
      </c>
      <c r="K263" s="68"/>
      <c r="L263" s="68">
        <f>L196</f>
        <v>33398.351999999999</v>
      </c>
      <c r="M263" s="68"/>
      <c r="N263" s="68">
        <f>N196</f>
        <v>19638.230975999999</v>
      </c>
      <c r="O263" s="68"/>
      <c r="P263" s="68">
        <f>P196</f>
        <v>12824.967167999999</v>
      </c>
      <c r="Q263" s="68"/>
      <c r="R263" s="68">
        <f>R196</f>
        <v>116082.8278272</v>
      </c>
      <c r="S263" s="68"/>
      <c r="T263" s="68">
        <f>T196</f>
        <v>0</v>
      </c>
      <c r="U263" s="68"/>
      <c r="V263" s="68">
        <f>V196</f>
        <v>42483.673440000006</v>
      </c>
      <c r="W263" s="68"/>
      <c r="X263" s="68">
        <f>X196</f>
        <v>0</v>
      </c>
      <c r="Y263" s="68"/>
      <c r="Z263" s="68">
        <f>Z196</f>
        <v>44249.493600000002</v>
      </c>
      <c r="AA263" s="68"/>
      <c r="AB263" s="68">
        <f>AB196</f>
        <v>83325.897720000008</v>
      </c>
      <c r="AC263" s="23"/>
      <c r="AD263" s="71"/>
      <c r="AE263" s="72"/>
      <c r="AF263" s="72"/>
      <c r="AG263" s="72"/>
      <c r="AH263" s="72"/>
      <c r="AI263" s="72"/>
      <c r="AJ263" s="72"/>
      <c r="AK263" s="72"/>
      <c r="AL263" s="72"/>
      <c r="AM263" s="72"/>
      <c r="AN263" s="72"/>
      <c r="AO263" s="72"/>
      <c r="AP263" s="72"/>
      <c r="AQ263" s="72"/>
      <c r="AR263" s="72"/>
      <c r="AS263" s="72"/>
      <c r="AT263" s="72"/>
      <c r="AU263" s="72"/>
      <c r="AV263" s="72"/>
      <c r="AW263" s="72"/>
      <c r="AX263" s="72"/>
      <c r="AY263" s="72"/>
      <c r="AZ263" s="72"/>
      <c r="BA263" s="72"/>
      <c r="BB263" s="72"/>
    </row>
    <row r="264" spans="1:54" s="73" customFormat="1" x14ac:dyDescent="0.2">
      <c r="A264" s="74"/>
      <c r="B264" s="66"/>
      <c r="C264" s="76" t="s">
        <v>333</v>
      </c>
      <c r="D264" s="67"/>
      <c r="E264" s="63"/>
      <c r="F264" s="68"/>
      <c r="G264" s="68"/>
      <c r="H264" s="68">
        <f>H213</f>
        <v>415546.60140000004</v>
      </c>
      <c r="I264" s="68"/>
      <c r="J264" s="68">
        <f>J213</f>
        <v>416011.99500000005</v>
      </c>
      <c r="K264" s="68"/>
      <c r="L264" s="68">
        <f>L213</f>
        <v>0</v>
      </c>
      <c r="M264" s="68"/>
      <c r="N264" s="68">
        <f>N213</f>
        <v>0</v>
      </c>
      <c r="O264" s="68"/>
      <c r="P264" s="68">
        <f>P213</f>
        <v>0</v>
      </c>
      <c r="Q264" s="68"/>
      <c r="R264" s="68">
        <f>R213</f>
        <v>0</v>
      </c>
      <c r="S264" s="68"/>
      <c r="T264" s="68">
        <f>T213</f>
        <v>0</v>
      </c>
      <c r="U264" s="68"/>
      <c r="V264" s="68">
        <f>V213</f>
        <v>465.39359999999999</v>
      </c>
      <c r="W264" s="68"/>
      <c r="X264" s="68">
        <f>X213</f>
        <v>0</v>
      </c>
      <c r="Y264" s="68"/>
      <c r="Z264" s="68">
        <f>Z213</f>
        <v>0</v>
      </c>
      <c r="AA264" s="68"/>
      <c r="AB264" s="68">
        <f>AB213</f>
        <v>0</v>
      </c>
      <c r="AC264" s="23"/>
      <c r="AD264" s="71"/>
      <c r="AE264" s="72"/>
      <c r="AF264" s="72"/>
      <c r="AG264" s="72"/>
      <c r="AH264" s="72"/>
      <c r="AI264" s="72"/>
      <c r="AJ264" s="72"/>
      <c r="AK264" s="72"/>
      <c r="AL264" s="72"/>
      <c r="AM264" s="72"/>
      <c r="AN264" s="72"/>
      <c r="AO264" s="72"/>
      <c r="AP264" s="72"/>
      <c r="AQ264" s="72"/>
      <c r="AR264" s="72"/>
      <c r="AS264" s="72"/>
      <c r="AT264" s="72"/>
      <c r="AU264" s="72"/>
      <c r="AV264" s="72"/>
      <c r="AW264" s="72"/>
      <c r="AX264" s="72"/>
      <c r="AY264" s="72"/>
      <c r="AZ264" s="72"/>
      <c r="BA264" s="72"/>
      <c r="BB264" s="72"/>
    </row>
    <row r="265" spans="1:54" s="73" customFormat="1" x14ac:dyDescent="0.2">
      <c r="A265" s="74"/>
      <c r="B265" s="66"/>
      <c r="C265" s="76" t="s">
        <v>334</v>
      </c>
      <c r="D265" s="67"/>
      <c r="E265" s="63"/>
      <c r="F265" s="68"/>
      <c r="G265" s="68"/>
      <c r="H265" s="68">
        <f>H222</f>
        <v>222368.94950400002</v>
      </c>
      <c r="I265" s="68"/>
      <c r="J265" s="68">
        <f>J222</f>
        <v>290668.47557760001</v>
      </c>
      <c r="K265" s="68"/>
      <c r="L265" s="68">
        <f>L222</f>
        <v>55592.237376000005</v>
      </c>
      <c r="M265" s="68"/>
      <c r="N265" s="68">
        <f>N222</f>
        <v>12707.288697599979</v>
      </c>
      <c r="O265" s="68"/>
      <c r="P265" s="68">
        <f>P222</f>
        <v>0</v>
      </c>
      <c r="Q265" s="68"/>
      <c r="R265" s="68">
        <f>R222</f>
        <v>0</v>
      </c>
      <c r="S265" s="68"/>
      <c r="T265" s="68">
        <f>T222</f>
        <v>0</v>
      </c>
      <c r="U265" s="68"/>
      <c r="V265" s="68">
        <f>V222</f>
        <v>0</v>
      </c>
      <c r="W265" s="68"/>
      <c r="X265" s="68">
        <f>X222</f>
        <v>0</v>
      </c>
      <c r="Y265" s="68"/>
      <c r="Z265" s="68">
        <f>Z222</f>
        <v>0</v>
      </c>
      <c r="AA265" s="68"/>
      <c r="AB265" s="68">
        <f>AB222</f>
        <v>0</v>
      </c>
      <c r="AC265" s="6"/>
      <c r="AD265" s="71"/>
      <c r="AE265" s="72"/>
      <c r="AF265" s="72"/>
      <c r="AG265" s="72"/>
      <c r="AH265" s="72"/>
      <c r="AI265" s="72"/>
      <c r="AJ265" s="72"/>
      <c r="AK265" s="72"/>
      <c r="AL265" s="72"/>
      <c r="AM265" s="72"/>
      <c r="AN265" s="72"/>
      <c r="AO265" s="72"/>
      <c r="AP265" s="72"/>
      <c r="AQ265" s="72"/>
      <c r="AR265" s="72"/>
      <c r="AS265" s="72"/>
      <c r="AT265" s="72"/>
      <c r="AU265" s="72"/>
      <c r="AV265" s="72"/>
      <c r="AW265" s="72"/>
      <c r="AX265" s="72"/>
      <c r="AY265" s="72"/>
      <c r="AZ265" s="72"/>
      <c r="BA265" s="72"/>
      <c r="BB265" s="72"/>
    </row>
    <row r="266" spans="1:54" s="73" customFormat="1" x14ac:dyDescent="0.2">
      <c r="A266" s="74"/>
      <c r="B266" s="66"/>
      <c r="C266" s="76" t="s">
        <v>335</v>
      </c>
      <c r="D266" s="67"/>
      <c r="E266" s="63"/>
      <c r="F266" s="68"/>
      <c r="G266" s="68"/>
      <c r="H266" s="68">
        <f>H231</f>
        <v>18779.595119999998</v>
      </c>
      <c r="I266" s="68"/>
      <c r="J266" s="68">
        <f>J231</f>
        <v>18779.595119999998</v>
      </c>
      <c r="K266" s="68"/>
      <c r="L266" s="68">
        <f>L231</f>
        <v>0</v>
      </c>
      <c r="M266" s="68"/>
      <c r="N266" s="68">
        <f>N231</f>
        <v>0</v>
      </c>
      <c r="O266" s="68"/>
      <c r="P266" s="68">
        <f>P231</f>
        <v>0</v>
      </c>
      <c r="Q266" s="68"/>
      <c r="R266" s="68">
        <f>R231</f>
        <v>0</v>
      </c>
      <c r="S266" s="68"/>
      <c r="T266" s="68">
        <f>T231</f>
        <v>0</v>
      </c>
      <c r="U266" s="68"/>
      <c r="V266" s="68">
        <f>V231</f>
        <v>0</v>
      </c>
      <c r="W266" s="68"/>
      <c r="X266" s="68">
        <f>X231</f>
        <v>0</v>
      </c>
      <c r="Y266" s="68"/>
      <c r="Z266" s="68">
        <f>Z231</f>
        <v>0</v>
      </c>
      <c r="AA266" s="68"/>
      <c r="AB266" s="68">
        <f>AB231</f>
        <v>0</v>
      </c>
      <c r="AC266" s="6"/>
      <c r="AD266" s="71"/>
      <c r="AE266" s="72"/>
      <c r="AF266" s="72"/>
      <c r="AG266" s="72"/>
      <c r="AH266" s="72"/>
      <c r="AI266" s="72"/>
      <c r="AJ266" s="72"/>
      <c r="AK266" s="72"/>
      <c r="AL266" s="72"/>
      <c r="AM266" s="72"/>
      <c r="AN266" s="72"/>
      <c r="AO266" s="72"/>
      <c r="AP266" s="72"/>
      <c r="AQ266" s="72"/>
      <c r="AR266" s="72"/>
      <c r="AS266" s="72"/>
      <c r="AT266" s="72"/>
      <c r="AU266" s="72"/>
      <c r="AV266" s="72"/>
      <c r="AW266" s="72"/>
      <c r="AX266" s="72"/>
      <c r="AY266" s="72"/>
      <c r="AZ266" s="72"/>
      <c r="BA266" s="72"/>
      <c r="BB266" s="72"/>
    </row>
    <row r="267" spans="1:54" s="73" customFormat="1" x14ac:dyDescent="0.2">
      <c r="A267" s="74"/>
      <c r="B267" s="66"/>
      <c r="C267" s="76" t="s">
        <v>336</v>
      </c>
      <c r="D267" s="67"/>
      <c r="E267" s="63"/>
      <c r="F267" s="68"/>
      <c r="G267" s="68"/>
      <c r="H267" s="68">
        <f>H245</f>
        <v>0</v>
      </c>
      <c r="I267" s="68"/>
      <c r="J267" s="68">
        <f>J245</f>
        <v>115502.47487999999</v>
      </c>
      <c r="K267" s="68"/>
      <c r="L267" s="68">
        <f>L245</f>
        <v>0</v>
      </c>
      <c r="M267" s="68"/>
      <c r="N267" s="68">
        <f>N245</f>
        <v>0</v>
      </c>
      <c r="O267" s="68"/>
      <c r="P267" s="68">
        <f>P245</f>
        <v>0</v>
      </c>
      <c r="Q267" s="68"/>
      <c r="R267" s="68">
        <f>R245</f>
        <v>115502.47487999999</v>
      </c>
      <c r="S267" s="68"/>
      <c r="T267" s="68">
        <f>T245</f>
        <v>0</v>
      </c>
      <c r="U267" s="68"/>
      <c r="V267" s="68">
        <f>V245</f>
        <v>0</v>
      </c>
      <c r="W267" s="68"/>
      <c r="X267" s="68">
        <f>X245</f>
        <v>0</v>
      </c>
      <c r="Y267" s="68"/>
      <c r="Z267" s="68">
        <f>Z245</f>
        <v>0</v>
      </c>
      <c r="AA267" s="68"/>
      <c r="AB267" s="68">
        <f>AB245</f>
        <v>0</v>
      </c>
      <c r="AC267" s="6"/>
      <c r="AD267" s="71"/>
      <c r="AE267" s="72"/>
      <c r="AF267" s="72"/>
      <c r="AG267" s="72"/>
      <c r="AH267" s="72"/>
      <c r="AI267" s="72"/>
      <c r="AJ267" s="72"/>
      <c r="AK267" s="72"/>
      <c r="AL267" s="72"/>
      <c r="AM267" s="72"/>
      <c r="AN267" s="72"/>
      <c r="AO267" s="72"/>
      <c r="AP267" s="72"/>
      <c r="AQ267" s="72"/>
      <c r="AR267" s="72"/>
      <c r="AS267" s="72"/>
      <c r="AT267" s="72"/>
      <c r="AU267" s="72"/>
      <c r="AV267" s="72"/>
      <c r="AW267" s="72"/>
      <c r="AX267" s="72"/>
      <c r="AY267" s="72"/>
      <c r="AZ267" s="72"/>
      <c r="BA267" s="72"/>
      <c r="BB267" s="72"/>
    </row>
    <row r="268" spans="1:54" s="73" customFormat="1" x14ac:dyDescent="0.2">
      <c r="A268" s="74"/>
      <c r="B268" s="66"/>
      <c r="C268" s="76"/>
      <c r="D268" s="67"/>
      <c r="E268" s="63"/>
      <c r="F268" s="68"/>
      <c r="G268" s="68"/>
      <c r="H268" s="68"/>
      <c r="I268" s="68"/>
      <c r="J268" s="68"/>
      <c r="K268" s="68"/>
      <c r="L268" s="68"/>
      <c r="M268" s="68"/>
      <c r="N268" s="68"/>
      <c r="O268" s="68"/>
      <c r="P268" s="68"/>
      <c r="Q268" s="68"/>
      <c r="R268" s="68"/>
      <c r="S268" s="68"/>
      <c r="T268" s="68"/>
      <c r="U268" s="68"/>
      <c r="V268" s="68"/>
      <c r="W268" s="68"/>
      <c r="X268" s="68"/>
      <c r="Y268" s="68"/>
      <c r="Z268" s="68"/>
      <c r="AA268" s="68"/>
      <c r="AB268" s="68"/>
      <c r="AC268" s="6"/>
      <c r="AD268" s="71"/>
      <c r="AE268" s="72"/>
      <c r="AF268" s="72"/>
      <c r="AG268" s="72"/>
      <c r="AH268" s="72"/>
      <c r="AI268" s="72"/>
      <c r="AJ268" s="72"/>
      <c r="AK268" s="72"/>
      <c r="AL268" s="72"/>
      <c r="AM268" s="72"/>
      <c r="AN268" s="72"/>
      <c r="AO268" s="72"/>
      <c r="AP268" s="72"/>
      <c r="AQ268" s="72"/>
      <c r="AR268" s="72"/>
      <c r="AS268" s="72"/>
      <c r="AT268" s="72"/>
      <c r="AU268" s="72"/>
      <c r="AV268" s="72"/>
      <c r="AW268" s="72"/>
      <c r="AX268" s="72"/>
      <c r="AY268" s="72"/>
      <c r="AZ268" s="72"/>
      <c r="BA268" s="72"/>
      <c r="BB268" s="72"/>
    </row>
    <row r="269" spans="1:54" s="73" customFormat="1" x14ac:dyDescent="0.2">
      <c r="A269" s="74"/>
      <c r="B269" s="66"/>
      <c r="C269" s="77"/>
      <c r="D269" s="67"/>
      <c r="E269" s="63"/>
      <c r="F269" s="68"/>
      <c r="G269" s="68"/>
      <c r="H269" s="68">
        <f>SUM(H258:H268)</f>
        <v>11694482.201891998</v>
      </c>
      <c r="I269" s="69"/>
      <c r="J269" s="68">
        <f>SUM(J258:J268)</f>
        <v>12549528.477027126</v>
      </c>
      <c r="K269" s="114"/>
      <c r="L269" s="68">
        <f>SUM(L258:L268)</f>
        <v>277803.72443250008</v>
      </c>
      <c r="M269" s="68"/>
      <c r="N269" s="68">
        <f>SUM(N258:N268)</f>
        <v>123904.89006802198</v>
      </c>
      <c r="O269" s="68"/>
      <c r="P269" s="68">
        <f>SUM(P258:P268)</f>
        <v>72618.841711296001</v>
      </c>
      <c r="Q269" s="68"/>
      <c r="R269" s="68">
        <f>SUM(R258:R268)</f>
        <v>507153.74704991991</v>
      </c>
      <c r="S269" s="68"/>
      <c r="T269" s="68">
        <f>SUM(T258:T268)</f>
        <v>656664.72389999998</v>
      </c>
      <c r="U269" s="68"/>
      <c r="V269" s="68">
        <f>SUM(V258:V268)</f>
        <v>472102.65836099995</v>
      </c>
      <c r="W269" s="68"/>
      <c r="X269" s="68">
        <f>SUM(X258:X268)</f>
        <v>544147.29180864</v>
      </c>
      <c r="Y269" s="68"/>
      <c r="Z269" s="68">
        <f>SUM(Z258:Z268)</f>
        <v>600596.42399864981</v>
      </c>
      <c r="AA269" s="68"/>
      <c r="AB269" s="68">
        <f>SUM(AB258:AB268)</f>
        <v>787148.62727760011</v>
      </c>
      <c r="AC269" s="6"/>
      <c r="AD269" s="71"/>
      <c r="AE269" s="72"/>
      <c r="AF269" s="72"/>
      <c r="AG269" s="72"/>
      <c r="AH269" s="72"/>
      <c r="AI269" s="72"/>
      <c r="AJ269" s="72"/>
      <c r="AK269" s="72"/>
      <c r="AL269" s="72"/>
      <c r="AM269" s="72"/>
      <c r="AN269" s="72"/>
      <c r="AO269" s="72"/>
      <c r="AP269" s="72"/>
      <c r="AQ269" s="72"/>
      <c r="AR269" s="72"/>
      <c r="AS269" s="72"/>
      <c r="AT269" s="72"/>
      <c r="AU269" s="72"/>
      <c r="AV269" s="72"/>
      <c r="AW269" s="72"/>
      <c r="AX269" s="72"/>
      <c r="AY269" s="72"/>
      <c r="AZ269" s="72"/>
      <c r="BA269" s="72"/>
      <c r="BB269" s="72"/>
    </row>
    <row r="270" spans="1:54" s="73" customFormat="1" x14ac:dyDescent="0.2">
      <c r="A270" s="74"/>
      <c r="B270" s="66"/>
      <c r="C270" s="77"/>
      <c r="D270" s="67"/>
      <c r="E270" s="63"/>
      <c r="F270" s="78"/>
      <c r="G270" s="68"/>
      <c r="H270" s="68"/>
      <c r="I270" s="69"/>
      <c r="J270" s="68">
        <f>H269+L269+N269+P269+R269+T269+V269+X269-AB269-Z269</f>
        <v>12961133.027947126</v>
      </c>
      <c r="K270" s="114"/>
      <c r="L270" s="68"/>
      <c r="M270" s="68"/>
      <c r="N270" s="68"/>
      <c r="O270" s="68"/>
      <c r="P270" s="68"/>
      <c r="Q270" s="68"/>
      <c r="R270" s="68"/>
      <c r="S270" s="68"/>
      <c r="T270" s="68"/>
      <c r="U270" s="68"/>
      <c r="V270" s="68"/>
      <c r="W270" s="68"/>
      <c r="X270" s="68"/>
      <c r="Y270" s="68"/>
      <c r="Z270" s="68"/>
      <c r="AA270" s="68"/>
      <c r="AB270" s="79"/>
      <c r="AC270" s="6"/>
      <c r="AD270" s="71"/>
      <c r="AE270" s="72"/>
      <c r="AF270" s="72"/>
      <c r="AG270" s="72"/>
      <c r="AH270" s="72"/>
      <c r="AI270" s="72"/>
      <c r="AJ270" s="72"/>
      <c r="AK270" s="72"/>
      <c r="AL270" s="72"/>
      <c r="AM270" s="72"/>
      <c r="AN270" s="72"/>
      <c r="AO270" s="72"/>
      <c r="AP270" s="72"/>
      <c r="AQ270" s="72"/>
      <c r="AR270" s="72"/>
      <c r="AS270" s="72"/>
      <c r="AT270" s="72"/>
      <c r="AU270" s="72"/>
      <c r="AV270" s="72"/>
      <c r="AW270" s="72"/>
      <c r="AX270" s="72"/>
      <c r="AY270" s="72"/>
      <c r="AZ270" s="72"/>
      <c r="BA270" s="72"/>
      <c r="BB270" s="72"/>
    </row>
    <row r="271" spans="1:54" s="73" customFormat="1" ht="18.75" x14ac:dyDescent="0.2">
      <c r="A271" s="80"/>
      <c r="B271" s="81"/>
      <c r="C271" s="82" t="s">
        <v>52</v>
      </c>
      <c r="D271" s="83"/>
      <c r="E271" s="84"/>
      <c r="F271" s="85"/>
      <c r="G271" s="86"/>
      <c r="H271" s="86"/>
      <c r="I271" s="69"/>
      <c r="J271" s="68"/>
      <c r="K271" s="114"/>
      <c r="L271" s="68"/>
      <c r="M271" s="68"/>
      <c r="N271" s="68"/>
      <c r="O271" s="68"/>
      <c r="P271" s="68"/>
      <c r="Q271" s="68"/>
      <c r="R271" s="68"/>
      <c r="S271" s="68"/>
      <c r="T271" s="68"/>
      <c r="U271" s="68"/>
      <c r="V271" s="68"/>
      <c r="W271" s="68"/>
      <c r="X271" s="68"/>
      <c r="Y271" s="68"/>
      <c r="Z271" s="68"/>
      <c r="AA271" s="68"/>
      <c r="AB271" s="79"/>
      <c r="AC271" s="6"/>
      <c r="AD271" s="71"/>
      <c r="AE271" s="72"/>
      <c r="AF271" s="72"/>
      <c r="AG271" s="72"/>
      <c r="AH271" s="72"/>
      <c r="AI271" s="72"/>
      <c r="AJ271" s="72"/>
      <c r="AK271" s="72"/>
      <c r="AL271" s="72"/>
      <c r="AM271" s="72"/>
      <c r="AN271" s="72"/>
      <c r="AO271" s="72"/>
      <c r="AP271" s="72"/>
      <c r="AQ271" s="72"/>
      <c r="AR271" s="72"/>
      <c r="AS271" s="72"/>
      <c r="AT271" s="72"/>
      <c r="AU271" s="72"/>
      <c r="AV271" s="72"/>
      <c r="AW271" s="72"/>
      <c r="AX271" s="72"/>
      <c r="AY271" s="72"/>
      <c r="AZ271" s="72"/>
      <c r="BA271" s="72"/>
      <c r="BB271" s="72"/>
    </row>
    <row r="272" spans="1:54" s="73" customFormat="1" ht="18.75" x14ac:dyDescent="0.2">
      <c r="A272" s="80"/>
      <c r="B272" s="87">
        <v>1</v>
      </c>
      <c r="C272" s="88" t="s">
        <v>53</v>
      </c>
      <c r="D272" s="83"/>
      <c r="E272" s="84"/>
      <c r="F272" s="85"/>
      <c r="G272" s="86"/>
      <c r="H272" s="86">
        <f>H269</f>
        <v>11694482.201891998</v>
      </c>
      <c r="I272" s="69"/>
      <c r="J272" s="68"/>
      <c r="K272" s="114"/>
      <c r="L272" s="68"/>
      <c r="M272" s="68"/>
      <c r="N272" s="68"/>
      <c r="O272" s="68"/>
      <c r="P272" s="68"/>
      <c r="Q272" s="68"/>
      <c r="R272" s="68"/>
      <c r="S272" s="68"/>
      <c r="T272" s="68"/>
      <c r="U272" s="68"/>
      <c r="V272" s="68"/>
      <c r="W272" s="68"/>
      <c r="X272" s="68"/>
      <c r="Y272" s="68"/>
      <c r="Z272" s="68"/>
      <c r="AA272" s="68"/>
      <c r="AB272" s="79"/>
      <c r="AC272" s="6"/>
      <c r="AD272" s="71"/>
      <c r="AE272" s="72"/>
      <c r="AF272" s="72"/>
      <c r="AG272" s="72"/>
      <c r="AH272" s="72"/>
      <c r="AI272" s="72"/>
      <c r="AJ272" s="72"/>
      <c r="AK272" s="72"/>
      <c r="AL272" s="72"/>
      <c r="AM272" s="72"/>
      <c r="AN272" s="72"/>
      <c r="AO272" s="72"/>
      <c r="AP272" s="72"/>
      <c r="AQ272" s="72"/>
      <c r="AR272" s="72"/>
      <c r="AS272" s="72"/>
      <c r="AT272" s="72"/>
      <c r="AU272" s="72"/>
      <c r="AV272" s="72"/>
      <c r="AW272" s="72"/>
      <c r="AX272" s="72"/>
      <c r="AY272" s="72"/>
      <c r="AZ272" s="72"/>
      <c r="BA272" s="72"/>
      <c r="BB272" s="72"/>
    </row>
    <row r="273" spans="1:54" s="73" customFormat="1" ht="18.75" x14ac:dyDescent="0.2">
      <c r="A273" s="80"/>
      <c r="B273" s="87">
        <v>2</v>
      </c>
      <c r="C273" s="88" t="s">
        <v>18</v>
      </c>
      <c r="D273" s="83"/>
      <c r="E273" s="84"/>
      <c r="F273" s="85"/>
      <c r="G273" s="86"/>
      <c r="H273" s="86">
        <f>T269</f>
        <v>656664.72389999998</v>
      </c>
      <c r="I273" s="69"/>
      <c r="J273" s="68"/>
      <c r="K273" s="114"/>
      <c r="L273" s="66"/>
      <c r="M273" s="68"/>
      <c r="N273" s="68"/>
      <c r="O273" s="68"/>
      <c r="P273" s="68"/>
      <c r="Q273" s="68"/>
      <c r="R273" s="68"/>
      <c r="S273" s="68"/>
      <c r="T273" s="68"/>
      <c r="U273" s="68"/>
      <c r="V273" s="68"/>
      <c r="W273" s="68"/>
      <c r="X273" s="68"/>
      <c r="Y273" s="68"/>
      <c r="Z273" s="68"/>
      <c r="AA273" s="68"/>
      <c r="AB273" s="79"/>
      <c r="AC273" s="6"/>
      <c r="AD273" s="71"/>
      <c r="AE273" s="72"/>
      <c r="AF273" s="72"/>
      <c r="AG273" s="72"/>
      <c r="AH273" s="72"/>
      <c r="AI273" s="72"/>
      <c r="AJ273" s="72"/>
      <c r="AK273" s="72"/>
      <c r="AL273" s="72"/>
      <c r="AM273" s="72"/>
      <c r="AN273" s="72"/>
      <c r="AO273" s="72"/>
      <c r="AP273" s="72"/>
      <c r="AQ273" s="72"/>
      <c r="AR273" s="72"/>
      <c r="AS273" s="72"/>
      <c r="AT273" s="72"/>
      <c r="AU273" s="72"/>
      <c r="AV273" s="72"/>
      <c r="AW273" s="72"/>
      <c r="AX273" s="72"/>
      <c r="AY273" s="72"/>
      <c r="AZ273" s="72"/>
      <c r="BA273" s="72"/>
      <c r="BB273" s="72"/>
    </row>
    <row r="274" spans="1:54" s="73" customFormat="1" ht="18.75" x14ac:dyDescent="0.2">
      <c r="A274" s="80"/>
      <c r="B274" s="87">
        <v>3</v>
      </c>
      <c r="C274" s="88" t="s">
        <v>66</v>
      </c>
      <c r="D274" s="83"/>
      <c r="E274" s="84"/>
      <c r="F274" s="85"/>
      <c r="G274" s="86"/>
      <c r="H274" s="86">
        <f>L269</f>
        <v>277803.72443250008</v>
      </c>
      <c r="I274" s="69"/>
      <c r="J274" s="68"/>
      <c r="K274" s="114"/>
      <c r="L274" s="68"/>
      <c r="M274" s="68"/>
      <c r="N274" s="68"/>
      <c r="O274" s="68"/>
      <c r="P274" s="68"/>
      <c r="Q274" s="68"/>
      <c r="R274" s="68"/>
      <c r="S274" s="68"/>
      <c r="T274" s="68"/>
      <c r="U274" s="68"/>
      <c r="V274" s="68"/>
      <c r="W274" s="68"/>
      <c r="X274" s="68"/>
      <c r="Y274" s="68"/>
      <c r="Z274" s="68"/>
      <c r="AA274" s="68"/>
      <c r="AB274" s="79"/>
      <c r="AC274" s="6"/>
      <c r="AD274" s="71"/>
      <c r="AE274" s="72"/>
      <c r="AF274" s="72"/>
      <c r="AG274" s="72"/>
      <c r="AH274" s="72"/>
      <c r="AI274" s="72"/>
      <c r="AJ274" s="72"/>
      <c r="AK274" s="72"/>
      <c r="AL274" s="72"/>
      <c r="AM274" s="72"/>
      <c r="AN274" s="72"/>
      <c r="AO274" s="72"/>
      <c r="AP274" s="72"/>
      <c r="AQ274" s="72"/>
      <c r="AR274" s="72"/>
      <c r="AS274" s="72"/>
      <c r="AT274" s="72"/>
      <c r="AU274" s="72"/>
      <c r="AV274" s="72"/>
      <c r="AW274" s="72"/>
      <c r="AX274" s="72"/>
      <c r="AY274" s="72"/>
      <c r="AZ274" s="72"/>
      <c r="BA274" s="72"/>
      <c r="BB274" s="72"/>
    </row>
    <row r="275" spans="1:54" s="73" customFormat="1" ht="18.75" x14ac:dyDescent="0.2">
      <c r="A275" s="80"/>
      <c r="B275" s="87">
        <v>4</v>
      </c>
      <c r="C275" s="88" t="s">
        <v>67</v>
      </c>
      <c r="D275" s="83"/>
      <c r="E275" s="84"/>
      <c r="F275" s="85"/>
      <c r="G275" s="86"/>
      <c r="H275" s="86">
        <f>N269</f>
        <v>123904.89006802198</v>
      </c>
      <c r="I275" s="69"/>
      <c r="J275" s="68"/>
      <c r="K275" s="114"/>
      <c r="L275" s="68"/>
      <c r="M275" s="68"/>
      <c r="N275" s="68"/>
      <c r="O275" s="68"/>
      <c r="P275" s="68"/>
      <c r="Q275" s="68"/>
      <c r="R275" s="68"/>
      <c r="S275" s="68"/>
      <c r="T275" s="68"/>
      <c r="U275" s="68"/>
      <c r="V275" s="68"/>
      <c r="W275" s="68"/>
      <c r="X275" s="68"/>
      <c r="Y275" s="68"/>
      <c r="Z275" s="68"/>
      <c r="AA275" s="68"/>
      <c r="AB275" s="79"/>
      <c r="AC275" s="6"/>
      <c r="AD275" s="71"/>
      <c r="AE275" s="72"/>
      <c r="AF275" s="72"/>
      <c r="AG275" s="72"/>
      <c r="AH275" s="72"/>
      <c r="AI275" s="72"/>
      <c r="AJ275" s="72"/>
      <c r="AK275" s="72"/>
      <c r="AL275" s="72"/>
      <c r="AM275" s="72"/>
      <c r="AN275" s="72"/>
      <c r="AO275" s="72"/>
      <c r="AP275" s="72"/>
      <c r="AQ275" s="72"/>
      <c r="AR275" s="72"/>
      <c r="AS275" s="72"/>
      <c r="AT275" s="72"/>
      <c r="AU275" s="72"/>
      <c r="AV275" s="72"/>
      <c r="AW275" s="72"/>
      <c r="AX275" s="72"/>
      <c r="AY275" s="72"/>
      <c r="AZ275" s="72"/>
      <c r="BA275" s="72"/>
      <c r="BB275" s="72"/>
    </row>
    <row r="276" spans="1:54" s="73" customFormat="1" ht="18.75" x14ac:dyDescent="0.2">
      <c r="A276" s="80"/>
      <c r="B276" s="87">
        <v>5</v>
      </c>
      <c r="C276" s="88" t="s">
        <v>68</v>
      </c>
      <c r="D276" s="83"/>
      <c r="E276" s="84"/>
      <c r="F276" s="85"/>
      <c r="G276" s="86"/>
      <c r="H276" s="86">
        <f>P269</f>
        <v>72618.841711296001</v>
      </c>
      <c r="I276" s="69"/>
      <c r="J276" s="68"/>
      <c r="K276" s="114"/>
      <c r="L276" s="68"/>
      <c r="M276" s="68"/>
      <c r="N276" s="68"/>
      <c r="O276" s="68"/>
      <c r="P276" s="68"/>
      <c r="Q276" s="68"/>
      <c r="R276" s="68"/>
      <c r="S276" s="68"/>
      <c r="T276" s="68"/>
      <c r="U276" s="68"/>
      <c r="V276" s="68"/>
      <c r="W276" s="68"/>
      <c r="X276" s="68"/>
      <c r="Y276" s="68"/>
      <c r="Z276" s="68"/>
      <c r="AA276" s="68"/>
      <c r="AB276" s="79"/>
      <c r="AC276" s="6"/>
      <c r="AD276" s="71"/>
      <c r="AE276" s="72"/>
      <c r="AF276" s="72"/>
      <c r="AG276" s="72"/>
      <c r="AH276" s="72"/>
      <c r="AI276" s="72"/>
      <c r="AJ276" s="72"/>
      <c r="AK276" s="72"/>
      <c r="AL276" s="72"/>
      <c r="AM276" s="72"/>
      <c r="AN276" s="72"/>
      <c r="AO276" s="72"/>
      <c r="AP276" s="72"/>
      <c r="AQ276" s="72"/>
      <c r="AR276" s="72"/>
      <c r="AS276" s="72"/>
      <c r="AT276" s="72"/>
      <c r="AU276" s="72"/>
      <c r="AV276" s="72"/>
      <c r="AW276" s="72"/>
      <c r="AX276" s="72"/>
      <c r="AY276" s="72"/>
      <c r="AZ276" s="72"/>
      <c r="BA276" s="72"/>
      <c r="BB276" s="72"/>
    </row>
    <row r="277" spans="1:54" s="73" customFormat="1" ht="18.75" x14ac:dyDescent="0.2">
      <c r="A277" s="80"/>
      <c r="B277" s="87">
        <v>6</v>
      </c>
      <c r="C277" s="88" t="s">
        <v>69</v>
      </c>
      <c r="D277" s="83"/>
      <c r="E277" s="84"/>
      <c r="F277" s="85"/>
      <c r="G277" s="86"/>
      <c r="H277" s="86">
        <f>R269</f>
        <v>507153.74704991991</v>
      </c>
      <c r="I277" s="69"/>
      <c r="J277" s="68"/>
      <c r="K277" s="114"/>
      <c r="L277" s="68"/>
      <c r="M277" s="68"/>
      <c r="N277" s="68"/>
      <c r="O277" s="68"/>
      <c r="P277" s="68"/>
      <c r="Q277" s="68"/>
      <c r="R277" s="68"/>
      <c r="S277" s="68"/>
      <c r="T277" s="68"/>
      <c r="U277" s="68"/>
      <c r="V277" s="68"/>
      <c r="W277" s="68"/>
      <c r="X277" s="68"/>
      <c r="Y277" s="68"/>
      <c r="Z277" s="68"/>
      <c r="AA277" s="68"/>
      <c r="AB277" s="79"/>
      <c r="AC277" s="6"/>
      <c r="AD277" s="71"/>
      <c r="AE277" s="72"/>
      <c r="AF277" s="72"/>
      <c r="AG277" s="72"/>
      <c r="AH277" s="72"/>
      <c r="AI277" s="72"/>
      <c r="AJ277" s="72"/>
      <c r="AK277" s="72"/>
      <c r="AL277" s="72"/>
      <c r="AM277" s="72"/>
      <c r="AN277" s="72"/>
      <c r="AO277" s="72"/>
      <c r="AP277" s="72"/>
      <c r="AQ277" s="72"/>
      <c r="AR277" s="72"/>
      <c r="AS277" s="72"/>
      <c r="AT277" s="72"/>
      <c r="AU277" s="72"/>
      <c r="AV277" s="72"/>
      <c r="AW277" s="72"/>
      <c r="AX277" s="72"/>
      <c r="AY277" s="72"/>
      <c r="AZ277" s="72"/>
      <c r="BA277" s="72"/>
      <c r="BB277" s="72"/>
    </row>
    <row r="278" spans="1:54" s="73" customFormat="1" ht="18.75" x14ac:dyDescent="0.2">
      <c r="A278" s="80"/>
      <c r="B278" s="87">
        <v>7</v>
      </c>
      <c r="C278" s="88" t="s">
        <v>70</v>
      </c>
      <c r="D278" s="83"/>
      <c r="E278" s="84"/>
      <c r="F278" s="85"/>
      <c r="G278" s="86"/>
      <c r="H278" s="86">
        <f>V269</f>
        <v>472102.65836099995</v>
      </c>
      <c r="I278" s="69"/>
      <c r="J278" s="68"/>
      <c r="K278" s="114"/>
      <c r="L278" s="68"/>
      <c r="M278" s="68"/>
      <c r="N278" s="68"/>
      <c r="O278" s="68"/>
      <c r="P278" s="68"/>
      <c r="Q278" s="68"/>
      <c r="R278" s="68"/>
      <c r="S278" s="68"/>
      <c r="T278" s="68"/>
      <c r="U278" s="68"/>
      <c r="V278" s="68"/>
      <c r="W278" s="68"/>
      <c r="X278" s="68"/>
      <c r="Y278" s="68"/>
      <c r="Z278" s="68"/>
      <c r="AA278" s="68"/>
      <c r="AB278" s="79"/>
      <c r="AC278" s="6"/>
      <c r="AD278" s="71"/>
      <c r="AE278" s="72"/>
      <c r="AF278" s="72"/>
      <c r="AG278" s="72"/>
      <c r="AH278" s="72"/>
      <c r="AI278" s="72"/>
      <c r="AJ278" s="72"/>
      <c r="AK278" s="72"/>
      <c r="AL278" s="72"/>
      <c r="AM278" s="72"/>
      <c r="AN278" s="72"/>
      <c r="AO278" s="72"/>
      <c r="AP278" s="72"/>
      <c r="AQ278" s="72"/>
      <c r="AR278" s="72"/>
      <c r="AS278" s="72"/>
      <c r="AT278" s="72"/>
      <c r="AU278" s="72"/>
      <c r="AV278" s="72"/>
      <c r="AW278" s="72"/>
      <c r="AX278" s="72"/>
      <c r="AY278" s="72"/>
      <c r="AZ278" s="72"/>
      <c r="BA278" s="72"/>
      <c r="BB278" s="72"/>
    </row>
    <row r="279" spans="1:54" s="73" customFormat="1" ht="18.75" x14ac:dyDescent="0.2">
      <c r="A279" s="80"/>
      <c r="B279" s="87">
        <v>8</v>
      </c>
      <c r="C279" s="88" t="s">
        <v>71</v>
      </c>
      <c r="D279" s="83"/>
      <c r="E279" s="84"/>
      <c r="F279" s="85"/>
      <c r="G279" s="86"/>
      <c r="H279" s="86">
        <f>X269</f>
        <v>544147.29180864</v>
      </c>
      <c r="I279" s="69"/>
      <c r="J279" s="68"/>
      <c r="K279" s="114"/>
      <c r="L279" s="68"/>
      <c r="M279" s="68"/>
      <c r="N279" s="68"/>
      <c r="O279" s="68"/>
      <c r="P279" s="68"/>
      <c r="Q279" s="68"/>
      <c r="R279" s="68"/>
      <c r="S279" s="68"/>
      <c r="T279" s="68"/>
      <c r="U279" s="68"/>
      <c r="V279" s="68"/>
      <c r="W279" s="68"/>
      <c r="X279" s="68"/>
      <c r="Y279" s="68"/>
      <c r="Z279" s="68"/>
      <c r="AA279" s="68"/>
      <c r="AB279" s="79"/>
      <c r="AC279" s="6"/>
      <c r="AD279" s="71"/>
      <c r="AE279" s="72"/>
      <c r="AF279" s="72"/>
      <c r="AG279" s="72"/>
      <c r="AH279" s="72"/>
      <c r="AI279" s="72"/>
      <c r="AJ279" s="72"/>
      <c r="AK279" s="72"/>
      <c r="AL279" s="72"/>
      <c r="AM279" s="72"/>
      <c r="AN279" s="72"/>
      <c r="AO279" s="72"/>
      <c r="AP279" s="72"/>
      <c r="AQ279" s="72"/>
      <c r="AR279" s="72"/>
      <c r="AS279" s="72"/>
      <c r="AT279" s="72"/>
      <c r="AU279" s="72"/>
      <c r="AV279" s="72"/>
      <c r="AW279" s="72"/>
      <c r="AX279" s="72"/>
      <c r="AY279" s="72"/>
      <c r="AZ279" s="72"/>
      <c r="BA279" s="72"/>
      <c r="BB279" s="72"/>
    </row>
    <row r="280" spans="1:54" s="73" customFormat="1" ht="18.75" x14ac:dyDescent="0.2">
      <c r="A280" s="80"/>
      <c r="B280" s="87">
        <v>9</v>
      </c>
      <c r="C280" s="88" t="s">
        <v>20</v>
      </c>
      <c r="D280" s="83"/>
      <c r="E280" s="84"/>
      <c r="F280" s="85"/>
      <c r="G280" s="86"/>
      <c r="H280" s="86">
        <f>SUM(H273:H279)</f>
        <v>2654395.8773313779</v>
      </c>
      <c r="I280" s="69"/>
      <c r="J280" s="68"/>
      <c r="K280" s="114"/>
      <c r="L280" s="68"/>
      <c r="M280" s="68"/>
      <c r="N280" s="68"/>
      <c r="O280" s="68"/>
      <c r="P280" s="68"/>
      <c r="Q280" s="68"/>
      <c r="R280" s="68"/>
      <c r="S280" s="68"/>
      <c r="T280" s="68"/>
      <c r="U280" s="68"/>
      <c r="V280" s="68"/>
      <c r="W280" s="68"/>
      <c r="X280" s="68"/>
      <c r="Y280" s="68"/>
      <c r="Z280" s="68"/>
      <c r="AA280" s="68"/>
      <c r="AB280" s="79"/>
      <c r="AC280" s="6"/>
      <c r="AD280" s="71"/>
      <c r="AE280" s="72"/>
      <c r="AF280" s="72"/>
      <c r="AG280" s="72"/>
      <c r="AH280" s="72"/>
      <c r="AI280" s="72"/>
      <c r="AJ280" s="72"/>
      <c r="AK280" s="72"/>
      <c r="AL280" s="72"/>
      <c r="AM280" s="72"/>
      <c r="AN280" s="72"/>
      <c r="AO280" s="72"/>
      <c r="AP280" s="72"/>
      <c r="AQ280" s="72"/>
      <c r="AR280" s="72"/>
      <c r="AS280" s="72"/>
      <c r="AT280" s="72"/>
      <c r="AU280" s="72"/>
      <c r="AV280" s="72"/>
      <c r="AW280" s="72"/>
      <c r="AX280" s="72"/>
      <c r="AY280" s="72"/>
      <c r="AZ280" s="72"/>
      <c r="BA280" s="72"/>
      <c r="BB280" s="72"/>
    </row>
    <row r="281" spans="1:54" s="73" customFormat="1" ht="18.75" x14ac:dyDescent="0.2">
      <c r="A281" s="80"/>
      <c r="B281" s="87">
        <v>10</v>
      </c>
      <c r="C281" s="88" t="s">
        <v>54</v>
      </c>
      <c r="D281" s="83"/>
      <c r="E281" s="84"/>
      <c r="F281" s="85"/>
      <c r="G281" s="86"/>
      <c r="H281" s="86">
        <f>H280/H272*100</f>
        <v>22.697848707674591</v>
      </c>
      <c r="I281" s="69"/>
      <c r="J281" s="68"/>
      <c r="K281" s="114"/>
      <c r="L281" s="68"/>
      <c r="M281" s="68"/>
      <c r="N281" s="68"/>
      <c r="O281" s="68"/>
      <c r="P281" s="68"/>
      <c r="Q281" s="68"/>
      <c r="R281" s="68"/>
      <c r="S281" s="68"/>
      <c r="T281" s="68"/>
      <c r="U281" s="68"/>
      <c r="V281" s="68"/>
      <c r="W281" s="68"/>
      <c r="X281" s="68"/>
      <c r="Y281" s="68"/>
      <c r="Z281" s="68"/>
      <c r="AA281" s="68"/>
      <c r="AB281" s="79"/>
      <c r="AC281" s="6"/>
      <c r="AD281" s="71"/>
      <c r="AE281" s="72"/>
      <c r="AF281" s="72"/>
      <c r="AG281" s="72"/>
      <c r="AH281" s="72"/>
      <c r="AI281" s="72"/>
      <c r="AJ281" s="72"/>
      <c r="AK281" s="72"/>
      <c r="AL281" s="72"/>
      <c r="AM281" s="72"/>
      <c r="AN281" s="72"/>
      <c r="AO281" s="72"/>
      <c r="AP281" s="72"/>
      <c r="AQ281" s="72"/>
      <c r="AR281" s="72"/>
      <c r="AS281" s="72"/>
      <c r="AT281" s="72"/>
      <c r="AU281" s="72"/>
      <c r="AV281" s="72"/>
      <c r="AW281" s="72"/>
      <c r="AX281" s="72"/>
      <c r="AY281" s="72"/>
      <c r="AZ281" s="72"/>
      <c r="BA281" s="72"/>
      <c r="BB281" s="72"/>
    </row>
    <row r="282" spans="1:54" s="73" customFormat="1" ht="18.75" x14ac:dyDescent="0.2">
      <c r="A282" s="80"/>
      <c r="B282" s="87">
        <v>11</v>
      </c>
      <c r="C282" s="88" t="s">
        <v>55</v>
      </c>
      <c r="D282" s="83"/>
      <c r="E282" s="84"/>
      <c r="F282" s="85"/>
      <c r="G282" s="86"/>
      <c r="H282" s="86">
        <f>H272+H280</f>
        <v>14348878.079223376</v>
      </c>
      <c r="I282" s="69"/>
      <c r="J282" s="68"/>
      <c r="K282" s="114"/>
      <c r="L282" s="68"/>
      <c r="M282" s="68"/>
      <c r="N282" s="68"/>
      <c r="O282" s="68"/>
      <c r="P282" s="68"/>
      <c r="Q282" s="68"/>
      <c r="R282" s="68"/>
      <c r="S282" s="68"/>
      <c r="T282" s="68"/>
      <c r="U282" s="68"/>
      <c r="V282" s="68"/>
      <c r="W282" s="68"/>
      <c r="X282" s="68"/>
      <c r="Y282" s="68"/>
      <c r="Z282" s="68"/>
      <c r="AA282" s="68"/>
      <c r="AB282" s="79"/>
      <c r="AC282" s="6"/>
      <c r="AD282" s="71"/>
      <c r="AE282" s="72"/>
      <c r="AF282" s="72"/>
      <c r="AG282" s="72"/>
      <c r="AH282" s="72"/>
      <c r="AI282" s="72"/>
      <c r="AJ282" s="72"/>
      <c r="AK282" s="72"/>
      <c r="AL282" s="72"/>
      <c r="AM282" s="72"/>
      <c r="AN282" s="72"/>
      <c r="AO282" s="72"/>
      <c r="AP282" s="72"/>
      <c r="AQ282" s="72"/>
      <c r="AR282" s="72"/>
      <c r="AS282" s="72"/>
      <c r="AT282" s="72"/>
      <c r="AU282" s="72"/>
      <c r="AV282" s="72"/>
      <c r="AW282" s="72"/>
      <c r="AX282" s="72"/>
      <c r="AY282" s="72"/>
      <c r="AZ282" s="72"/>
      <c r="BA282" s="72"/>
      <c r="BB282" s="72"/>
    </row>
    <row r="283" spans="1:54" s="73" customFormat="1" ht="18.75" x14ac:dyDescent="0.2">
      <c r="A283" s="80"/>
      <c r="B283" s="87">
        <v>12</v>
      </c>
      <c r="C283" s="88" t="s">
        <v>56</v>
      </c>
      <c r="D283" s="83"/>
      <c r="E283" s="84"/>
      <c r="F283" s="85"/>
      <c r="G283" s="86"/>
      <c r="H283" s="86">
        <f>Z269</f>
        <v>600596.42399864981</v>
      </c>
      <c r="I283" s="69"/>
      <c r="J283" s="68"/>
      <c r="K283" s="114"/>
      <c r="L283" s="68"/>
      <c r="M283" s="68"/>
      <c r="N283" s="68"/>
      <c r="O283" s="68"/>
      <c r="P283" s="68"/>
      <c r="Q283" s="68"/>
      <c r="R283" s="68"/>
      <c r="S283" s="68"/>
      <c r="T283" s="68"/>
      <c r="U283" s="68"/>
      <c r="V283" s="68"/>
      <c r="W283" s="68"/>
      <c r="X283" s="68"/>
      <c r="Y283" s="68"/>
      <c r="Z283" s="68"/>
      <c r="AA283" s="68"/>
      <c r="AB283" s="79"/>
      <c r="AC283" s="6"/>
      <c r="AD283" s="71"/>
      <c r="AE283" s="72"/>
      <c r="AF283" s="72"/>
      <c r="AG283" s="72"/>
      <c r="AH283" s="72"/>
      <c r="AI283" s="72"/>
      <c r="AJ283" s="72"/>
      <c r="AK283" s="72"/>
      <c r="AL283" s="72"/>
      <c r="AM283" s="72"/>
      <c r="AN283" s="72"/>
      <c r="AO283" s="72"/>
      <c r="AP283" s="72"/>
      <c r="AQ283" s="72"/>
      <c r="AR283" s="72"/>
      <c r="AS283" s="72"/>
      <c r="AT283" s="72"/>
      <c r="AU283" s="72"/>
      <c r="AV283" s="72"/>
      <c r="AW283" s="72"/>
      <c r="AX283" s="72"/>
      <c r="AY283" s="72"/>
      <c r="AZ283" s="72"/>
      <c r="BA283" s="72"/>
      <c r="BB283" s="72"/>
    </row>
    <row r="284" spans="1:54" s="73" customFormat="1" ht="18.75" x14ac:dyDescent="0.2">
      <c r="A284" s="80"/>
      <c r="B284" s="87">
        <v>13</v>
      </c>
      <c r="C284" s="88" t="s">
        <v>57</v>
      </c>
      <c r="D284" s="83"/>
      <c r="E284" s="84"/>
      <c r="F284" s="85"/>
      <c r="G284" s="86"/>
      <c r="H284" s="86">
        <f>AB269</f>
        <v>787148.62727760011</v>
      </c>
      <c r="I284" s="69"/>
      <c r="J284" s="68"/>
      <c r="K284" s="114"/>
      <c r="L284" s="68"/>
      <c r="M284" s="68"/>
      <c r="N284" s="68"/>
      <c r="O284" s="68"/>
      <c r="P284" s="68"/>
      <c r="Q284" s="68"/>
      <c r="R284" s="68"/>
      <c r="S284" s="68"/>
      <c r="T284" s="68"/>
      <c r="U284" s="68"/>
      <c r="V284" s="68"/>
      <c r="W284" s="68"/>
      <c r="X284" s="68"/>
      <c r="Y284" s="68"/>
      <c r="Z284" s="68"/>
      <c r="AA284" s="68"/>
      <c r="AB284" s="79"/>
      <c r="AC284" s="6"/>
      <c r="AD284" s="71"/>
      <c r="AE284" s="72"/>
      <c r="AF284" s="72"/>
      <c r="AG284" s="72"/>
      <c r="AH284" s="72"/>
      <c r="AI284" s="72"/>
      <c r="AJ284" s="72"/>
      <c r="AK284" s="72"/>
      <c r="AL284" s="72"/>
      <c r="AM284" s="72"/>
      <c r="AN284" s="72"/>
      <c r="AO284" s="72"/>
      <c r="AP284" s="72"/>
      <c r="AQ284" s="72"/>
      <c r="AR284" s="72"/>
      <c r="AS284" s="72"/>
      <c r="AT284" s="72"/>
      <c r="AU284" s="72"/>
      <c r="AV284" s="72"/>
      <c r="AW284" s="72"/>
      <c r="AX284" s="72"/>
      <c r="AY284" s="72"/>
      <c r="AZ284" s="72"/>
      <c r="BA284" s="72"/>
      <c r="BB284" s="72"/>
    </row>
    <row r="285" spans="1:54" s="73" customFormat="1" ht="18.75" x14ac:dyDescent="0.2">
      <c r="A285" s="80"/>
      <c r="B285" s="87">
        <v>14</v>
      </c>
      <c r="C285" s="88" t="s">
        <v>58</v>
      </c>
      <c r="D285" s="83"/>
      <c r="E285" s="84"/>
      <c r="F285" s="85"/>
      <c r="G285" s="86"/>
      <c r="H285" s="86">
        <f>H283+H284</f>
        <v>1387745.0512762498</v>
      </c>
      <c r="I285" s="69"/>
      <c r="J285" s="68"/>
      <c r="K285" s="114"/>
      <c r="L285" s="68"/>
      <c r="M285" s="68"/>
      <c r="N285" s="68"/>
      <c r="O285" s="68"/>
      <c r="P285" s="68"/>
      <c r="Q285" s="68"/>
      <c r="R285" s="68"/>
      <c r="S285" s="68"/>
      <c r="T285" s="68"/>
      <c r="U285" s="68"/>
      <c r="V285" s="68"/>
      <c r="W285" s="68"/>
      <c r="X285" s="68"/>
      <c r="Y285" s="68"/>
      <c r="Z285" s="68"/>
      <c r="AA285" s="68"/>
      <c r="AB285" s="79"/>
      <c r="AC285" s="6"/>
      <c r="AD285" s="71"/>
      <c r="AE285" s="72"/>
      <c r="AF285" s="72"/>
      <c r="AG285" s="72"/>
      <c r="AH285" s="72"/>
      <c r="AI285" s="72"/>
      <c r="AJ285" s="72"/>
      <c r="AK285" s="72"/>
      <c r="AL285" s="72"/>
      <c r="AM285" s="72"/>
      <c r="AN285" s="72"/>
      <c r="AO285" s="72"/>
      <c r="AP285" s="72"/>
      <c r="AQ285" s="72"/>
      <c r="AR285" s="72"/>
      <c r="AS285" s="72"/>
      <c r="AT285" s="72"/>
      <c r="AU285" s="72"/>
      <c r="AV285" s="72"/>
      <c r="AW285" s="72"/>
      <c r="AX285" s="72"/>
      <c r="AY285" s="72"/>
      <c r="AZ285" s="72"/>
      <c r="BA285" s="72"/>
      <c r="BB285" s="72"/>
    </row>
    <row r="286" spans="1:54" s="73" customFormat="1" ht="18.75" x14ac:dyDescent="0.2">
      <c r="A286" s="80"/>
      <c r="B286" s="87">
        <v>15</v>
      </c>
      <c r="C286" s="88" t="s">
        <v>59</v>
      </c>
      <c r="D286" s="83"/>
      <c r="E286" s="84"/>
      <c r="F286" s="85"/>
      <c r="G286" s="86"/>
      <c r="H286" s="86">
        <f>H285/H272*100</f>
        <v>11.86666521286195</v>
      </c>
      <c r="I286" s="69"/>
      <c r="J286" s="68"/>
      <c r="K286" s="114"/>
      <c r="L286" s="68"/>
      <c r="M286" s="68"/>
      <c r="N286" s="68"/>
      <c r="O286" s="68"/>
      <c r="P286" s="68"/>
      <c r="Q286" s="68"/>
      <c r="R286" s="68"/>
      <c r="S286" s="68"/>
      <c r="T286" s="68"/>
      <c r="U286" s="68"/>
      <c r="V286" s="68"/>
      <c r="W286" s="68"/>
      <c r="X286" s="68"/>
      <c r="Y286" s="68"/>
      <c r="Z286" s="68"/>
      <c r="AA286" s="68"/>
      <c r="AB286" s="79"/>
      <c r="AC286" s="6"/>
      <c r="AD286" s="71"/>
      <c r="AE286" s="72"/>
      <c r="AF286" s="72"/>
      <c r="AG286" s="72"/>
      <c r="AH286" s="72"/>
      <c r="AI286" s="72"/>
      <c r="AJ286" s="72"/>
      <c r="AK286" s="72"/>
      <c r="AL286" s="72"/>
      <c r="AM286" s="72"/>
      <c r="AN286" s="72"/>
      <c r="AO286" s="72"/>
      <c r="AP286" s="72"/>
      <c r="AQ286" s="72"/>
      <c r="AR286" s="72"/>
      <c r="AS286" s="72"/>
      <c r="AT286" s="72"/>
      <c r="AU286" s="72"/>
      <c r="AV286" s="72"/>
      <c r="AW286" s="72"/>
      <c r="AX286" s="72"/>
      <c r="AY286" s="72"/>
      <c r="AZ286" s="72"/>
      <c r="BA286" s="72"/>
      <c r="BB286" s="72"/>
    </row>
    <row r="287" spans="1:54" s="73" customFormat="1" ht="18.75" x14ac:dyDescent="0.2">
      <c r="A287" s="80"/>
      <c r="B287" s="87">
        <v>16</v>
      </c>
      <c r="C287" s="88" t="s">
        <v>21</v>
      </c>
      <c r="D287" s="83"/>
      <c r="E287" s="84"/>
      <c r="F287" s="85"/>
      <c r="G287" s="86"/>
      <c r="H287" s="86">
        <f>H280-H285</f>
        <v>1266650.8260551281</v>
      </c>
      <c r="I287" s="69"/>
      <c r="J287" s="68"/>
      <c r="K287" s="114"/>
      <c r="L287" s="68"/>
      <c r="M287" s="68"/>
      <c r="N287" s="68"/>
      <c r="O287" s="68"/>
      <c r="P287" s="68"/>
      <c r="Q287" s="68"/>
      <c r="R287" s="68"/>
      <c r="S287" s="68"/>
      <c r="T287" s="68"/>
      <c r="U287" s="68"/>
      <c r="V287" s="68"/>
      <c r="W287" s="68"/>
      <c r="X287" s="68"/>
      <c r="Y287" s="68"/>
      <c r="Z287" s="68"/>
      <c r="AA287" s="68"/>
      <c r="AB287" s="79"/>
      <c r="AC287" s="6"/>
      <c r="AD287" s="71"/>
      <c r="AE287" s="72"/>
      <c r="AF287" s="72"/>
      <c r="AG287" s="72"/>
      <c r="AH287" s="72"/>
      <c r="AI287" s="72"/>
      <c r="AJ287" s="72"/>
      <c r="AK287" s="72"/>
      <c r="AL287" s="72"/>
      <c r="AM287" s="72"/>
      <c r="AN287" s="72"/>
      <c r="AO287" s="72"/>
      <c r="AP287" s="72"/>
      <c r="AQ287" s="72"/>
      <c r="AR287" s="72"/>
      <c r="AS287" s="72"/>
      <c r="AT287" s="72"/>
      <c r="AU287" s="72"/>
      <c r="AV287" s="72"/>
      <c r="AW287" s="72"/>
      <c r="AX287" s="72"/>
      <c r="AY287" s="72"/>
      <c r="AZ287" s="72"/>
      <c r="BA287" s="72"/>
      <c r="BB287" s="72"/>
    </row>
    <row r="288" spans="1:54" s="73" customFormat="1" ht="18.75" x14ac:dyDescent="0.2">
      <c r="A288" s="80"/>
      <c r="B288" s="87">
        <v>17</v>
      </c>
      <c r="C288" s="88" t="s">
        <v>72</v>
      </c>
      <c r="D288" s="83"/>
      <c r="E288" s="84"/>
      <c r="F288" s="85"/>
      <c r="G288" s="86"/>
      <c r="H288" s="86">
        <f>H287/H272*100</f>
        <v>10.831183494812642</v>
      </c>
      <c r="I288" s="69"/>
      <c r="J288" s="68"/>
      <c r="K288" s="114"/>
      <c r="L288" s="68"/>
      <c r="M288" s="68"/>
      <c r="N288" s="68"/>
      <c r="O288" s="68"/>
      <c r="P288" s="68"/>
      <c r="Q288" s="68"/>
      <c r="R288" s="68"/>
      <c r="S288" s="68"/>
      <c r="T288" s="68"/>
      <c r="U288" s="68"/>
      <c r="V288" s="68"/>
      <c r="W288" s="68"/>
      <c r="X288" s="68"/>
      <c r="Y288" s="68"/>
      <c r="Z288" s="68"/>
      <c r="AA288" s="68"/>
      <c r="AB288" s="79"/>
      <c r="AC288" s="6"/>
      <c r="AD288" s="71"/>
      <c r="AE288" s="72"/>
      <c r="AF288" s="72"/>
      <c r="AG288" s="72"/>
      <c r="AH288" s="72"/>
      <c r="AI288" s="72"/>
      <c r="AJ288" s="72"/>
      <c r="AK288" s="72"/>
      <c r="AL288" s="72"/>
      <c r="AM288" s="72"/>
      <c r="AN288" s="72"/>
      <c r="AO288" s="72"/>
      <c r="AP288" s="72"/>
      <c r="AQ288" s="72"/>
      <c r="AR288" s="72"/>
      <c r="AS288" s="72"/>
      <c r="AT288" s="72"/>
      <c r="AU288" s="72"/>
      <c r="AV288" s="72"/>
      <c r="AW288" s="72"/>
      <c r="AX288" s="72"/>
      <c r="AY288" s="72"/>
      <c r="AZ288" s="72"/>
      <c r="BA288" s="72"/>
      <c r="BB288" s="72"/>
    </row>
    <row r="289" spans="1:54" s="73" customFormat="1" ht="18.75" x14ac:dyDescent="0.2">
      <c r="A289" s="80"/>
      <c r="B289" s="87">
        <v>18</v>
      </c>
      <c r="C289" s="88" t="s">
        <v>60</v>
      </c>
      <c r="D289" s="83"/>
      <c r="E289" s="84"/>
      <c r="F289" s="85"/>
      <c r="G289" s="86"/>
      <c r="H289" s="86">
        <f>H272+H280-H285</f>
        <v>12961133.027947126</v>
      </c>
      <c r="I289" s="69"/>
      <c r="J289" s="68"/>
      <c r="K289" s="114"/>
      <c r="L289" s="68"/>
      <c r="M289" s="68"/>
      <c r="N289" s="68"/>
      <c r="O289" s="68"/>
      <c r="P289" s="68"/>
      <c r="Q289" s="68"/>
      <c r="R289" s="68"/>
      <c r="S289" s="68"/>
      <c r="T289" s="68"/>
      <c r="U289" s="68"/>
      <c r="V289" s="68"/>
      <c r="W289" s="68"/>
      <c r="X289" s="68"/>
      <c r="Y289" s="68"/>
      <c r="Z289" s="68"/>
      <c r="AA289" s="68"/>
      <c r="AB289" s="79"/>
      <c r="AC289" s="6"/>
      <c r="AD289" s="71"/>
      <c r="AE289" s="72"/>
      <c r="AF289" s="72"/>
      <c r="AG289" s="72"/>
      <c r="AH289" s="72"/>
      <c r="AI289" s="72"/>
      <c r="AJ289" s="72"/>
      <c r="AK289" s="72"/>
      <c r="AL289" s="72"/>
      <c r="AM289" s="72"/>
      <c r="AN289" s="72"/>
      <c r="AO289" s="72"/>
      <c r="AP289" s="72"/>
      <c r="AQ289" s="72"/>
      <c r="AR289" s="72"/>
      <c r="AS289" s="72"/>
      <c r="AT289" s="72"/>
      <c r="AU289" s="72"/>
      <c r="AV289" s="72"/>
      <c r="AW289" s="72"/>
      <c r="AX289" s="72"/>
      <c r="AY289" s="72"/>
      <c r="AZ289" s="72"/>
      <c r="BA289" s="72"/>
      <c r="BB289" s="72"/>
    </row>
    <row r="290" spans="1:54" ht="9.75" customHeight="1" x14ac:dyDescent="0.2">
      <c r="A290" s="11"/>
      <c r="B290" s="89"/>
      <c r="C290" s="90"/>
      <c r="D290" s="17"/>
      <c r="E290" s="6"/>
      <c r="F290" s="19"/>
      <c r="G290" s="19"/>
      <c r="H290" s="91"/>
      <c r="I290" s="92"/>
      <c r="J290" s="91"/>
      <c r="K290" s="115"/>
      <c r="L290" s="91"/>
      <c r="M290" s="91"/>
      <c r="N290" s="91"/>
      <c r="O290" s="91"/>
      <c r="P290" s="91"/>
      <c r="Q290" s="91"/>
      <c r="R290" s="91"/>
      <c r="S290" s="91"/>
      <c r="T290" s="91"/>
      <c r="U290" s="91"/>
      <c r="V290" s="91"/>
      <c r="W290" s="91"/>
      <c r="X290" s="91"/>
      <c r="Y290" s="91"/>
      <c r="Z290" s="91"/>
      <c r="AA290" s="91"/>
      <c r="AB290" s="79"/>
      <c r="AC290" s="6"/>
    </row>
    <row r="291" spans="1:54" ht="21.75" customHeight="1" x14ac:dyDescent="0.2">
      <c r="A291" s="11"/>
      <c r="B291" s="167" t="s">
        <v>61</v>
      </c>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c r="AA291" s="168"/>
      <c r="AB291" s="168"/>
      <c r="AC291" s="169"/>
    </row>
    <row r="292" spans="1:54" ht="36" customHeight="1" x14ac:dyDescent="0.2">
      <c r="A292" s="11"/>
      <c r="B292" s="167" t="s">
        <v>62</v>
      </c>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c r="AA292" s="168"/>
      <c r="AB292" s="168"/>
      <c r="AC292" s="169"/>
    </row>
    <row r="293" spans="1:54" ht="22.5" customHeight="1" x14ac:dyDescent="0.2">
      <c r="A293" s="11"/>
      <c r="B293" s="171" t="s">
        <v>63</v>
      </c>
      <c r="C293" s="172"/>
      <c r="D293" s="172"/>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c r="AA293" s="172"/>
      <c r="AB293" s="172"/>
      <c r="AC293" s="173"/>
    </row>
    <row r="294" spans="1:54" s="98" customFormat="1" ht="60.75" customHeight="1" x14ac:dyDescent="0.25">
      <c r="A294" s="166" t="s">
        <v>22</v>
      </c>
      <c r="B294" s="166"/>
      <c r="C294" s="94" t="s">
        <v>64</v>
      </c>
      <c r="D294" s="93"/>
      <c r="E294" s="175" t="s">
        <v>365</v>
      </c>
      <c r="F294" s="175"/>
      <c r="G294" s="175"/>
      <c r="H294" s="175"/>
      <c r="I294" s="175"/>
      <c r="J294" s="161"/>
      <c r="K294" s="163"/>
      <c r="L294" s="166" t="s">
        <v>23</v>
      </c>
      <c r="M294" s="166"/>
      <c r="N294" s="166"/>
      <c r="O294" s="94"/>
      <c r="P294" s="161"/>
      <c r="Q294" s="163"/>
      <c r="R294" s="161" t="s">
        <v>65</v>
      </c>
      <c r="S294" s="162"/>
      <c r="T294" s="163"/>
      <c r="U294" s="166"/>
      <c r="V294" s="166"/>
      <c r="W294" s="166"/>
      <c r="X294" s="166"/>
      <c r="Y294" s="95"/>
      <c r="Z294" s="95"/>
      <c r="AA294" s="161"/>
      <c r="AB294" s="163"/>
      <c r="AC294" s="63"/>
      <c r="AD294" s="96"/>
      <c r="AE294" s="97"/>
      <c r="AF294" s="97"/>
      <c r="AG294" s="97"/>
      <c r="AH294" s="97"/>
      <c r="AI294" s="97"/>
      <c r="AJ294" s="97"/>
      <c r="AK294" s="97"/>
      <c r="AL294" s="97"/>
      <c r="AM294" s="97"/>
      <c r="AN294" s="97"/>
      <c r="AO294" s="97"/>
      <c r="AP294" s="97"/>
      <c r="AQ294" s="97"/>
      <c r="AR294" s="97"/>
      <c r="AS294" s="97"/>
      <c r="AT294" s="97"/>
      <c r="AU294" s="97"/>
      <c r="AV294" s="97"/>
      <c r="AW294" s="97"/>
      <c r="AX294" s="97"/>
      <c r="AY294" s="97"/>
      <c r="AZ294" s="97"/>
      <c r="BA294" s="97"/>
      <c r="BB294" s="97"/>
    </row>
    <row r="295" spans="1:54" x14ac:dyDescent="0.2">
      <c r="AB295" s="106"/>
      <c r="AC295" s="102"/>
    </row>
    <row r="296" spans="1:54" x14ac:dyDescent="0.2">
      <c r="AB296" s="106"/>
      <c r="AC296" s="102"/>
    </row>
    <row r="297" spans="1:54" x14ac:dyDescent="0.2">
      <c r="AC297" s="102"/>
    </row>
  </sheetData>
  <mergeCells count="49">
    <mergeCell ref="A183:C183"/>
    <mergeCell ref="M3:AC3"/>
    <mergeCell ref="Q5:R5"/>
    <mergeCell ref="A223:C223"/>
    <mergeCell ref="G1:Q1"/>
    <mergeCell ref="B2:AC2"/>
    <mergeCell ref="B3:K3"/>
    <mergeCell ref="AA5:AA7"/>
    <mergeCell ref="I5:J5"/>
    <mergeCell ref="K5:L5"/>
    <mergeCell ref="O5:P5"/>
    <mergeCell ref="X5:X6"/>
    <mergeCell ref="G5:H5"/>
    <mergeCell ref="W5:W7"/>
    <mergeCell ref="Z5:Z6"/>
    <mergeCell ref="U5:U7"/>
    <mergeCell ref="M5:N5"/>
    <mergeCell ref="U294:X294"/>
    <mergeCell ref="U4:X4"/>
    <mergeCell ref="A197:C197"/>
    <mergeCell ref="A29:C29"/>
    <mergeCell ref="Y5:Y7"/>
    <mergeCell ref="D4:J4"/>
    <mergeCell ref="K4:R4"/>
    <mergeCell ref="C4:C6"/>
    <mergeCell ref="A150:C150"/>
    <mergeCell ref="A4:A6"/>
    <mergeCell ref="B4:B6"/>
    <mergeCell ref="S4:T5"/>
    <mergeCell ref="A8:C8"/>
    <mergeCell ref="Y4:AB4"/>
    <mergeCell ref="A161:C161"/>
    <mergeCell ref="A173:C173"/>
    <mergeCell ref="R294:T294"/>
    <mergeCell ref="AB5:AB6"/>
    <mergeCell ref="A232:C232"/>
    <mergeCell ref="A294:B294"/>
    <mergeCell ref="AA294:AB294"/>
    <mergeCell ref="B291:AC291"/>
    <mergeCell ref="AC5:AC7"/>
    <mergeCell ref="L294:N294"/>
    <mergeCell ref="P294:Q294"/>
    <mergeCell ref="B293:AC293"/>
    <mergeCell ref="B292:AC292"/>
    <mergeCell ref="J294:K294"/>
    <mergeCell ref="A246:C246"/>
    <mergeCell ref="A214:C214"/>
    <mergeCell ref="V5:V6"/>
    <mergeCell ref="E294:I294"/>
  </mergeCells>
  <printOptions horizontalCentered="1"/>
  <pageMargins left="0.43" right="0.37" top="0.75" bottom="0.75" header="0.3" footer="0.3"/>
  <pageSetup paperSize="8" scale="50" orientation="landscape" r:id="rId1"/>
  <headerFooter>
    <oddHeader>Page &amp;P</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Deviation</vt:lpstr>
      <vt:lpstr>Deviation!Print_Area</vt:lpstr>
      <vt:lpstr>Deviation!Print_Titles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SUER2</dc:creator>
  <cp:lastModifiedBy>sys</cp:lastModifiedBy>
  <cp:lastPrinted>2018-09-10T08:18:15Z</cp:lastPrinted>
  <dcterms:created xsi:type="dcterms:W3CDTF">1996-10-14T23:33:28Z</dcterms:created>
  <dcterms:modified xsi:type="dcterms:W3CDTF">2018-11-25T11:17:30Z</dcterms:modified>
</cp:coreProperties>
</file>