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ujin\Desktop\valuation report\"/>
    </mc:Choice>
  </mc:AlternateContent>
  <xr:revisionPtr revIDLastSave="0" documentId="13_ncr:1_{6E850150-4791-4F33-9C00-E8073A1F842A}" xr6:coauthVersionLast="45" xr6:coauthVersionMax="45" xr10:uidLastSave="{00000000-0000-0000-0000-000000000000}"/>
  <bookViews>
    <workbookView xWindow="-108" yWindow="-108" windowWidth="23256" windowHeight="12576" firstSheet="1" activeTab="9" xr2:uid="{00000000-000D-0000-FFFF-FFFF00000000}"/>
  </bookViews>
  <sheets>
    <sheet name="Tear Sheet" sheetId="10" r:id="rId1"/>
    <sheet name="Proforma" sheetId="6" r:id="rId2"/>
    <sheet name="Financials" sheetId="7" r:id="rId3"/>
    <sheet name=" and FF3" sheetId="5" r:id="rId4"/>
    <sheet name="Gordon Growth" sheetId="4" r:id="rId5"/>
    <sheet name="PRAT" sheetId="8" r:id="rId6"/>
    <sheet name="Monthly" sheetId="1" r:id="rId7"/>
    <sheet name="Annual" sheetId="3" r:id="rId8"/>
    <sheet name="Sheet2" sheetId="9" r:id="rId9"/>
    <sheet name="scenario summary" sheetId="11" r:id="rId10"/>
  </sheets>
  <definedNames>
    <definedName name="_xlnm._FilterDatabase" localSheetId="6" hidden="1">Monthly!$A$1:$G$1</definedName>
    <definedName name="years">'Gordon Growth'!$E$3:$E$14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6" l="1"/>
  <c r="B7" i="6"/>
  <c r="B5" i="6"/>
  <c r="B13" i="10" l="1"/>
  <c r="B10" i="10"/>
  <c r="B9" i="10"/>
  <c r="B8" i="10"/>
  <c r="I43" i="6" l="1"/>
  <c r="J43" i="6" s="1"/>
  <c r="K43" i="6" s="1"/>
  <c r="L43" i="6" s="1"/>
  <c r="M43" i="6" s="1"/>
  <c r="I45" i="6"/>
  <c r="B14" i="10" s="1"/>
  <c r="B15" i="10" s="1"/>
  <c r="J45" i="6" l="1"/>
  <c r="K45" i="6" s="1"/>
  <c r="L45" i="6" s="1"/>
  <c r="M45" i="6" s="1"/>
  <c r="B10" i="6" l="1"/>
  <c r="C58" i="6"/>
  <c r="D58" i="6"/>
  <c r="E58" i="6"/>
  <c r="F58" i="6"/>
  <c r="C59" i="6"/>
  <c r="C60" i="6" s="1"/>
  <c r="D59" i="6"/>
  <c r="E59" i="6"/>
  <c r="E60" i="6" s="1"/>
  <c r="F59" i="6"/>
  <c r="C62" i="6"/>
  <c r="D62" i="6"/>
  <c r="E62" i="6"/>
  <c r="F62" i="6"/>
  <c r="B62" i="6"/>
  <c r="B59" i="6"/>
  <c r="B58" i="6"/>
  <c r="C45" i="6"/>
  <c r="J19" i="6" s="1"/>
  <c r="D45" i="6"/>
  <c r="K19" i="6" s="1"/>
  <c r="E45" i="6"/>
  <c r="L19" i="6" s="1"/>
  <c r="F45" i="6"/>
  <c r="M19" i="6" s="1"/>
  <c r="C50" i="6"/>
  <c r="D50" i="6"/>
  <c r="E50" i="6"/>
  <c r="F50" i="6"/>
  <c r="C51" i="6"/>
  <c r="D51" i="6"/>
  <c r="E51" i="6"/>
  <c r="F51" i="6"/>
  <c r="C52" i="6"/>
  <c r="D52" i="6"/>
  <c r="E52" i="6"/>
  <c r="F52" i="6"/>
  <c r="C54" i="6"/>
  <c r="D54" i="6"/>
  <c r="K18" i="6" s="1"/>
  <c r="E54" i="6"/>
  <c r="F54" i="6"/>
  <c r="M18" i="6" s="1"/>
  <c r="B54" i="6"/>
  <c r="I18" i="6" s="1"/>
  <c r="B52" i="6"/>
  <c r="B51" i="6"/>
  <c r="B50" i="6"/>
  <c r="B45" i="6"/>
  <c r="I19" i="6" s="1"/>
  <c r="C35" i="6"/>
  <c r="D35" i="6"/>
  <c r="E35" i="6"/>
  <c r="F35" i="6"/>
  <c r="C36" i="6"/>
  <c r="D36" i="6"/>
  <c r="E36" i="6"/>
  <c r="F36" i="6"/>
  <c r="C38" i="6"/>
  <c r="D38" i="6"/>
  <c r="E38" i="6"/>
  <c r="F38" i="6"/>
  <c r="C40" i="6"/>
  <c r="D40" i="6"/>
  <c r="E40" i="6"/>
  <c r="F40" i="6"/>
  <c r="B40" i="6"/>
  <c r="B38" i="6"/>
  <c r="B36" i="6"/>
  <c r="B35" i="6"/>
  <c r="C32" i="6"/>
  <c r="D32" i="6"/>
  <c r="E32" i="6"/>
  <c r="F32" i="6"/>
  <c r="C34" i="6"/>
  <c r="J11" i="6" s="1"/>
  <c r="D34" i="6"/>
  <c r="K11" i="6" s="1"/>
  <c r="E34" i="6"/>
  <c r="L11" i="6" s="1"/>
  <c r="F34" i="6"/>
  <c r="M11" i="6" s="1"/>
  <c r="H24" i="6" s="1"/>
  <c r="B34" i="6"/>
  <c r="B32" i="6"/>
  <c r="C53" i="6" l="1"/>
  <c r="C55" i="6" s="1"/>
  <c r="J17" i="6" s="1"/>
  <c r="D53" i="6"/>
  <c r="M12" i="6"/>
  <c r="N19" i="6"/>
  <c r="B76" i="6" s="1"/>
  <c r="E53" i="6"/>
  <c r="E55" i="6" s="1"/>
  <c r="E66" i="6" s="1"/>
  <c r="F53" i="6"/>
  <c r="F55" i="6" s="1"/>
  <c r="M17" i="6" s="1"/>
  <c r="L12" i="6"/>
  <c r="K12" i="6"/>
  <c r="F60" i="6"/>
  <c r="K14" i="6"/>
  <c r="M5" i="6"/>
  <c r="J14" i="6"/>
  <c r="D55" i="6"/>
  <c r="D66" i="6" s="1"/>
  <c r="I13" i="6"/>
  <c r="M14" i="6"/>
  <c r="M6" i="6"/>
  <c r="M13" i="6"/>
  <c r="I11" i="6"/>
  <c r="J12" i="6" s="1"/>
  <c r="J6" i="6"/>
  <c r="K5" i="6"/>
  <c r="L14" i="6"/>
  <c r="L6" i="6"/>
  <c r="L13" i="6"/>
  <c r="I7" i="6"/>
  <c r="J5" i="6"/>
  <c r="J7" i="6"/>
  <c r="J9" i="6"/>
  <c r="K9" i="6"/>
  <c r="K6" i="6"/>
  <c r="K13" i="6"/>
  <c r="I5" i="6"/>
  <c r="M7" i="6"/>
  <c r="H25" i="6" s="1"/>
  <c r="I9" i="6"/>
  <c r="M9" i="6"/>
  <c r="L18" i="6"/>
  <c r="N18" i="6" s="1"/>
  <c r="J13" i="6"/>
  <c r="L5" i="6"/>
  <c r="L7" i="6"/>
  <c r="L9" i="6"/>
  <c r="K7" i="6"/>
  <c r="J18" i="6"/>
  <c r="D60" i="6"/>
  <c r="D67" i="6"/>
  <c r="E37" i="6"/>
  <c r="E39" i="6" s="1"/>
  <c r="C67" i="6"/>
  <c r="E67" i="6"/>
  <c r="C33" i="6"/>
  <c r="B60" i="6"/>
  <c r="F33" i="6"/>
  <c r="B67" i="6"/>
  <c r="F37" i="6"/>
  <c r="F39" i="6" s="1"/>
  <c r="B53" i="6"/>
  <c r="B55" i="6" s="1"/>
  <c r="I17" i="6" s="1"/>
  <c r="E33" i="6"/>
  <c r="C37" i="6"/>
  <c r="C39" i="6" s="1"/>
  <c r="C41" i="6" s="1"/>
  <c r="B37" i="6"/>
  <c r="B39" i="6" s="1"/>
  <c r="B41" i="6" s="1"/>
  <c r="D37" i="6"/>
  <c r="D39" i="6" s="1"/>
  <c r="D41" i="6" s="1"/>
  <c r="F67" i="6"/>
  <c r="D33" i="6"/>
  <c r="M54" i="6" l="1"/>
  <c r="I54" i="6"/>
  <c r="J54" i="6"/>
  <c r="K54" i="6"/>
  <c r="L54" i="6"/>
  <c r="K10" i="6"/>
  <c r="N5" i="6"/>
  <c r="L10" i="6"/>
  <c r="M10" i="6"/>
  <c r="H26" i="6"/>
  <c r="C66" i="6"/>
  <c r="C63" i="6"/>
  <c r="C64" i="6" s="1"/>
  <c r="N12" i="6"/>
  <c r="I24" i="6" s="1"/>
  <c r="L17" i="6"/>
  <c r="E63" i="6"/>
  <c r="E64" i="6" s="1"/>
  <c r="N13" i="6"/>
  <c r="N6" i="6"/>
  <c r="N14" i="6"/>
  <c r="L8" i="6"/>
  <c r="K8" i="6"/>
  <c r="M8" i="6"/>
  <c r="D63" i="6"/>
  <c r="D64" i="6" s="1"/>
  <c r="J8" i="6"/>
  <c r="K17" i="6"/>
  <c r="I16" i="6"/>
  <c r="J16" i="6"/>
  <c r="E41" i="6"/>
  <c r="L16" i="6"/>
  <c r="D44" i="6"/>
  <c r="K15" i="6"/>
  <c r="B44" i="6"/>
  <c r="I15" i="6"/>
  <c r="C44" i="6"/>
  <c r="J15" i="6"/>
  <c r="F41" i="6"/>
  <c r="B17" i="10" s="1"/>
  <c r="M16" i="6"/>
  <c r="K16" i="6"/>
  <c r="F66" i="6"/>
  <c r="F63" i="6"/>
  <c r="F64" i="6" s="1"/>
  <c r="B18" i="10" s="1"/>
  <c r="B66" i="6"/>
  <c r="B63" i="6"/>
  <c r="B64" i="6" s="1"/>
  <c r="N16" i="6" l="1"/>
  <c r="I38" i="6"/>
  <c r="I36" i="6"/>
  <c r="J24" i="6"/>
  <c r="N10" i="6"/>
  <c r="I26" i="6" s="1"/>
  <c r="N17" i="6"/>
  <c r="N8" i="6"/>
  <c r="I25" i="6" s="1"/>
  <c r="J23" i="6"/>
  <c r="I23" i="6"/>
  <c r="M23" i="6"/>
  <c r="K23" i="6"/>
  <c r="L23" i="6"/>
  <c r="F44" i="6"/>
  <c r="M15" i="6"/>
  <c r="E44" i="6"/>
  <c r="L15" i="6"/>
  <c r="I84" i="6" l="1"/>
  <c r="I32" i="6"/>
  <c r="I35" i="6" s="1"/>
  <c r="J26" i="6"/>
  <c r="I52" i="6"/>
  <c r="I79" i="6"/>
  <c r="J25" i="6"/>
  <c r="K24" i="6"/>
  <c r="K26" i="6" l="1"/>
  <c r="I51" i="6"/>
  <c r="J32" i="6"/>
  <c r="J58" i="6" s="1"/>
  <c r="I50" i="6"/>
  <c r="I34" i="6"/>
  <c r="I37" i="6" s="1"/>
  <c r="K25" i="6"/>
  <c r="I58" i="6"/>
  <c r="L24" i="6"/>
  <c r="J50" i="6" l="1"/>
  <c r="J67" i="6" s="1"/>
  <c r="I80" i="6"/>
  <c r="I53" i="6"/>
  <c r="I55" i="6" s="1"/>
  <c r="J36" i="6"/>
  <c r="I39" i="6"/>
  <c r="I40" i="6" s="1"/>
  <c r="I41" i="6" s="1"/>
  <c r="I44" i="6" s="1"/>
  <c r="I62" i="6" s="1"/>
  <c r="I78" i="6"/>
  <c r="I67" i="6"/>
  <c r="I81" i="6" s="1"/>
  <c r="L25" i="6"/>
  <c r="K32" i="6"/>
  <c r="K50" i="6" s="1"/>
  <c r="J35" i="6"/>
  <c r="J51" i="6"/>
  <c r="J34" i="6"/>
  <c r="L26" i="6"/>
  <c r="M24" i="6"/>
  <c r="K43" i="4"/>
  <c r="K39" i="4"/>
  <c r="K58" i="6" l="1"/>
  <c r="K67" i="6" s="1"/>
  <c r="K81" i="6" s="1"/>
  <c r="J37" i="6"/>
  <c r="J78" i="6" s="1"/>
  <c r="J81" i="6"/>
  <c r="M26" i="6"/>
  <c r="L32" i="6"/>
  <c r="L58" i="6" s="1"/>
  <c r="K51" i="6"/>
  <c r="K35" i="6"/>
  <c r="K34" i="6"/>
  <c r="J79" i="6"/>
  <c r="J52" i="6"/>
  <c r="J53" i="6" s="1"/>
  <c r="J55" i="6" s="1"/>
  <c r="J80" i="6"/>
  <c r="K36" i="6"/>
  <c r="K79" i="6" s="1"/>
  <c r="M25" i="6"/>
  <c r="I59" i="6"/>
  <c r="I82" i="6"/>
  <c r="K215" i="5"/>
  <c r="K214" i="5"/>
  <c r="K213" i="5"/>
  <c r="G47" i="3" a="1"/>
  <c r="G47" i="3" s="1"/>
  <c r="H44" i="3"/>
  <c r="I44" i="3"/>
  <c r="J44" i="3"/>
  <c r="K44" i="3"/>
  <c r="L44" i="3"/>
  <c r="M44" i="3"/>
  <c r="G44" i="3"/>
  <c r="G28" i="3"/>
  <c r="H28" i="3"/>
  <c r="I28" i="3"/>
  <c r="J28" i="3"/>
  <c r="K28" i="3"/>
  <c r="L28" i="3"/>
  <c r="M28" i="3"/>
  <c r="G29" i="3"/>
  <c r="H29" i="3"/>
  <c r="I29" i="3"/>
  <c r="J29" i="3"/>
  <c r="K29" i="3"/>
  <c r="L29" i="3"/>
  <c r="M29" i="3"/>
  <c r="G30" i="3"/>
  <c r="H30" i="3"/>
  <c r="I30" i="3"/>
  <c r="J30" i="3"/>
  <c r="K30" i="3"/>
  <c r="L30" i="3"/>
  <c r="M30" i="3"/>
  <c r="G31" i="3"/>
  <c r="H31" i="3"/>
  <c r="I31" i="3"/>
  <c r="J31" i="3"/>
  <c r="K31" i="3"/>
  <c r="L31" i="3"/>
  <c r="M31" i="3"/>
  <c r="G32" i="3"/>
  <c r="H32" i="3"/>
  <c r="I32" i="3"/>
  <c r="J32" i="3"/>
  <c r="K32" i="3"/>
  <c r="L32" i="3"/>
  <c r="M32" i="3"/>
  <c r="G33" i="3"/>
  <c r="H33" i="3"/>
  <c r="I33" i="3"/>
  <c r="J33" i="3"/>
  <c r="K33" i="3"/>
  <c r="L33" i="3"/>
  <c r="M33" i="3"/>
  <c r="G34" i="3"/>
  <c r="H34" i="3"/>
  <c r="I34" i="3"/>
  <c r="J34" i="3"/>
  <c r="K34" i="3"/>
  <c r="L34" i="3"/>
  <c r="M34" i="3"/>
  <c r="G35" i="3"/>
  <c r="H35" i="3"/>
  <c r="I35" i="3"/>
  <c r="J35" i="3"/>
  <c r="K35" i="3"/>
  <c r="L35" i="3"/>
  <c r="M35" i="3"/>
  <c r="G36" i="3"/>
  <c r="H36" i="3"/>
  <c r="I36" i="3"/>
  <c r="J36" i="3"/>
  <c r="K36" i="3"/>
  <c r="L36" i="3"/>
  <c r="M36" i="3"/>
  <c r="G37" i="3"/>
  <c r="H37" i="3"/>
  <c r="I37" i="3"/>
  <c r="J37" i="3"/>
  <c r="K37" i="3"/>
  <c r="L37" i="3"/>
  <c r="M37" i="3"/>
  <c r="G38" i="3"/>
  <c r="H38" i="3"/>
  <c r="I38" i="3"/>
  <c r="J38" i="3"/>
  <c r="K38" i="3"/>
  <c r="L38" i="3"/>
  <c r="M38" i="3"/>
  <c r="G39" i="3"/>
  <c r="H39" i="3"/>
  <c r="I39" i="3"/>
  <c r="J39" i="3"/>
  <c r="K39" i="3"/>
  <c r="L39" i="3"/>
  <c r="M39" i="3"/>
  <c r="G40" i="3"/>
  <c r="H40" i="3"/>
  <c r="I40" i="3"/>
  <c r="J40" i="3"/>
  <c r="K40" i="3"/>
  <c r="L40" i="3"/>
  <c r="M40" i="3"/>
  <c r="G41" i="3"/>
  <c r="H41" i="3"/>
  <c r="I41" i="3"/>
  <c r="J41" i="3"/>
  <c r="K41" i="3"/>
  <c r="L41" i="3"/>
  <c r="M41" i="3"/>
  <c r="G42" i="3"/>
  <c r="H42" i="3"/>
  <c r="I42" i="3"/>
  <c r="J42" i="3"/>
  <c r="K42" i="3"/>
  <c r="L42" i="3"/>
  <c r="M42" i="3"/>
  <c r="H27" i="3"/>
  <c r="I27" i="3"/>
  <c r="J27" i="3"/>
  <c r="K27" i="3"/>
  <c r="L27" i="3"/>
  <c r="M27" i="3"/>
  <c r="G27" i="3"/>
  <c r="H25" i="3"/>
  <c r="I25" i="3"/>
  <c r="J25" i="3"/>
  <c r="K25" i="3"/>
  <c r="L25" i="3"/>
  <c r="M25" i="3"/>
  <c r="G25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2" i="3"/>
  <c r="L50" i="6" l="1"/>
  <c r="L67" i="6" s="1"/>
  <c r="L81" i="6" s="1"/>
  <c r="I85" i="6"/>
  <c r="I86" i="6" s="1"/>
  <c r="J38" i="6"/>
  <c r="I60" i="6"/>
  <c r="I63" i="6" s="1"/>
  <c r="I64" i="6" s="1"/>
  <c r="I66" i="6" s="1"/>
  <c r="K52" i="6"/>
  <c r="L36" i="6"/>
  <c r="L79" i="6" s="1"/>
  <c r="K80" i="6"/>
  <c r="K37" i="6"/>
  <c r="J82" i="6"/>
  <c r="J59" i="6"/>
  <c r="M32" i="6"/>
  <c r="L35" i="6"/>
  <c r="L51" i="6"/>
  <c r="L34" i="6"/>
  <c r="I47" i="3"/>
  <c r="H47" i="3"/>
  <c r="J47" i="3"/>
  <c r="L37" i="6" l="1"/>
  <c r="L78" i="6" s="1"/>
  <c r="I88" i="6"/>
  <c r="K78" i="6"/>
  <c r="K82" i="6" s="1"/>
  <c r="M35" i="6"/>
  <c r="M51" i="6"/>
  <c r="M34" i="6"/>
  <c r="M58" i="6"/>
  <c r="L52" i="6"/>
  <c r="L53" i="6" s="1"/>
  <c r="L55" i="6" s="1"/>
  <c r="M50" i="6"/>
  <c r="L80" i="6"/>
  <c r="M36" i="6"/>
  <c r="M79" i="6" s="1"/>
  <c r="J85" i="6"/>
  <c r="K38" i="6"/>
  <c r="K84" i="6" s="1"/>
  <c r="J60" i="6"/>
  <c r="K53" i="6"/>
  <c r="K55" i="6" s="1"/>
  <c r="J84" i="6"/>
  <c r="J39" i="6"/>
  <c r="H197" i="5"/>
  <c r="F25" i="4"/>
  <c r="G25" i="4"/>
  <c r="H25" i="4"/>
  <c r="E25" i="4"/>
  <c r="D25" i="4"/>
  <c r="F22" i="4"/>
  <c r="M192" i="5"/>
  <c r="M193" i="5" s="1"/>
  <c r="M196" i="5" s="1"/>
  <c r="H198" i="5" s="1"/>
  <c r="H189" i="5"/>
  <c r="E214" i="5" s="1"/>
  <c r="I189" i="5"/>
  <c r="E215" i="5" s="1"/>
  <c r="J189" i="5"/>
  <c r="E216" i="5" s="1"/>
  <c r="K216" i="5" s="1"/>
  <c r="K218" i="5" s="1"/>
  <c r="G189" i="5"/>
  <c r="E213" i="5" s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4" i="5"/>
  <c r="C209" i="5" s="1" a="1"/>
  <c r="M39" i="4"/>
  <c r="E29" i="4"/>
  <c r="M29" i="4" s="1"/>
  <c r="F29" i="4"/>
  <c r="N29" i="4" s="1"/>
  <c r="E30" i="4"/>
  <c r="M30" i="4" s="1"/>
  <c r="F30" i="4"/>
  <c r="N30" i="4" s="1"/>
  <c r="E31" i="4"/>
  <c r="M31" i="4" s="1"/>
  <c r="F31" i="4"/>
  <c r="N31" i="4" s="1"/>
  <c r="E22" i="4"/>
  <c r="E23" i="4"/>
  <c r="E24" i="4"/>
  <c r="F23" i="4"/>
  <c r="F24" i="4"/>
  <c r="K41" i="4" s="1"/>
  <c r="H22" i="4"/>
  <c r="K4" i="4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L4" i="4"/>
  <c r="L5" i="4" s="1"/>
  <c r="L6" i="4" s="1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J86" i="6" l="1"/>
  <c r="J88" i="6" s="1"/>
  <c r="M37" i="6"/>
  <c r="M78" i="6" s="1"/>
  <c r="M52" i="6"/>
  <c r="M53" i="6" s="1"/>
  <c r="M55" i="6" s="1"/>
  <c r="J40" i="6"/>
  <c r="J41" i="6" s="1"/>
  <c r="J44" i="6" s="1"/>
  <c r="J62" i="6" s="1"/>
  <c r="L59" i="6"/>
  <c r="L82" i="6"/>
  <c r="K59" i="6"/>
  <c r="M67" i="6"/>
  <c r="M81" i="6" s="1"/>
  <c r="M80" i="6"/>
  <c r="K39" i="6"/>
  <c r="C209" i="5"/>
  <c r="F209" i="5"/>
  <c r="E209" i="5"/>
  <c r="D209" i="5"/>
  <c r="F193" i="5" a="1"/>
  <c r="F193" i="5" s="1"/>
  <c r="H200" i="5" s="1"/>
  <c r="F189" i="5"/>
  <c r="L39" i="4"/>
  <c r="J63" i="6" l="1"/>
  <c r="J64" i="6" s="1"/>
  <c r="J66" i="6" s="1"/>
  <c r="M59" i="6"/>
  <c r="M82" i="6"/>
  <c r="K40" i="6"/>
  <c r="K41" i="6" s="1"/>
  <c r="K44" i="6" s="1"/>
  <c r="K62" i="6" s="1"/>
  <c r="L38" i="6"/>
  <c r="K85" i="6"/>
  <c r="K86" i="6" s="1"/>
  <c r="K60" i="6"/>
  <c r="L85" i="6"/>
  <c r="M38" i="6"/>
  <c r="L60" i="6"/>
  <c r="E218" i="5"/>
  <c r="E219" i="5" s="1"/>
  <c r="G193" i="5"/>
  <c r="K88" i="6" l="1"/>
  <c r="K63" i="6"/>
  <c r="K64" i="6" s="1"/>
  <c r="K66" i="6" s="1"/>
  <c r="M39" i="6"/>
  <c r="M40" i="6" s="1"/>
  <c r="M41" i="6" s="1"/>
  <c r="M84" i="6"/>
  <c r="L84" i="6"/>
  <c r="L86" i="6" s="1"/>
  <c r="L88" i="6" s="1"/>
  <c r="L39" i="6"/>
  <c r="L40" i="6" s="1"/>
  <c r="L41" i="6" s="1"/>
  <c r="L44" i="6" s="1"/>
  <c r="L62" i="6" s="1"/>
  <c r="L63" i="6" s="1"/>
  <c r="L64" i="6" s="1"/>
  <c r="L66" i="6" s="1"/>
  <c r="M60" i="6"/>
  <c r="M85" i="6"/>
  <c r="D15" i="4"/>
  <c r="D16" i="4"/>
  <c r="D17" i="4"/>
  <c r="D18" i="4"/>
  <c r="L43" i="4"/>
  <c r="M43" i="4" s="1"/>
  <c r="L41" i="4"/>
  <c r="M41" i="4" s="1"/>
  <c r="D14" i="4"/>
  <c r="D13" i="4"/>
  <c r="D12" i="4"/>
  <c r="D11" i="4"/>
  <c r="D10" i="4"/>
  <c r="D9" i="4"/>
  <c r="D8" i="4"/>
  <c r="D7" i="4"/>
  <c r="D6" i="4"/>
  <c r="D5" i="4"/>
  <c r="D4" i="4"/>
  <c r="M86" i="6" l="1"/>
  <c r="M44" i="6"/>
  <c r="M62" i="6" s="1"/>
  <c r="M63" i="6" s="1"/>
  <c r="M64" i="6" s="1"/>
  <c r="M66" i="6" s="1"/>
  <c r="B84" i="6"/>
  <c r="B85" i="6" s="1"/>
  <c r="D31" i="4"/>
  <c r="L31" i="4" s="1"/>
  <c r="D30" i="4"/>
  <c r="L30" i="4" s="1"/>
  <c r="D29" i="4"/>
  <c r="L29" i="4" s="1"/>
  <c r="D22" i="4"/>
  <c r="D24" i="4"/>
  <c r="D23" i="4"/>
  <c r="J4" i="4"/>
  <c r="J5" i="4" s="1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H7" i="4"/>
  <c r="G7" i="4"/>
  <c r="G11" i="4"/>
  <c r="H11" i="4"/>
  <c r="G17" i="4"/>
  <c r="H17" i="4"/>
  <c r="H4" i="4"/>
  <c r="G4" i="4"/>
  <c r="H8" i="4"/>
  <c r="G8" i="4"/>
  <c r="H12" i="4"/>
  <c r="G12" i="4"/>
  <c r="H16" i="4"/>
  <c r="G16" i="4"/>
  <c r="G6" i="4"/>
  <c r="H6" i="4"/>
  <c r="G10" i="4"/>
  <c r="H10" i="4"/>
  <c r="H14" i="4"/>
  <c r="G14" i="4"/>
  <c r="G18" i="4"/>
  <c r="H18" i="4"/>
  <c r="G5" i="4"/>
  <c r="H5" i="4"/>
  <c r="G9" i="4"/>
  <c r="H9" i="4"/>
  <c r="G13" i="4"/>
  <c r="H13" i="4"/>
  <c r="G15" i="4"/>
  <c r="H15" i="4"/>
  <c r="B86" i="6" l="1"/>
  <c r="B87" i="6" s="1"/>
  <c r="M88" i="6"/>
  <c r="B78" i="6" s="1"/>
  <c r="B79" i="6" s="1"/>
  <c r="G29" i="4"/>
  <c r="O29" i="4" s="1"/>
  <c r="H29" i="4"/>
  <c r="P29" i="4" s="1"/>
  <c r="H31" i="4"/>
  <c r="P31" i="4" s="1"/>
  <c r="G30" i="4"/>
  <c r="O30" i="4" s="1"/>
  <c r="G31" i="4"/>
  <c r="O31" i="4" s="1"/>
  <c r="H30" i="4"/>
  <c r="P30" i="4" s="1"/>
  <c r="G22" i="4"/>
  <c r="H24" i="4"/>
  <c r="K40" i="4" s="1"/>
  <c r="G23" i="4"/>
  <c r="G24" i="4"/>
  <c r="H23" i="4"/>
  <c r="B126" i="6" l="1"/>
  <c r="B96" i="6"/>
  <c r="B110" i="6"/>
  <c r="B24" i="10"/>
  <c r="B80" i="6"/>
  <c r="B81" i="6" s="1"/>
  <c r="B21" i="10" s="1"/>
  <c r="M40" i="4"/>
  <c r="L40" i="4"/>
  <c r="M42" i="4" l="1"/>
  <c r="M45" i="4" s="1"/>
  <c r="L42" i="4"/>
  <c r="L45" i="4" s="1"/>
  <c r="K42" i="4"/>
  <c r="K45" i="4" s="1"/>
</calcChain>
</file>

<file path=xl/sharedStrings.xml><?xml version="1.0" encoding="utf-8"?>
<sst xmlns="http://schemas.openxmlformats.org/spreadsheetml/2006/main" count="1921" uniqueCount="537">
  <si>
    <t>Ticker Symbol</t>
  </si>
  <si>
    <t>Company Name</t>
  </si>
  <si>
    <t>Price or Bid/Ask Average</t>
  </si>
  <si>
    <t>Volume</t>
  </si>
  <si>
    <t>Returns</t>
  </si>
  <si>
    <t>Shares Outstanding</t>
  </si>
  <si>
    <t>GOOG</t>
  </si>
  <si>
    <t>GOOGLE INC</t>
  </si>
  <si>
    <t>C</t>
  </si>
  <si>
    <t>GOOGL</t>
  </si>
  <si>
    <t>ALPHABET INC</t>
  </si>
  <si>
    <t>Date (SAS). Last Trading Day of the Month</t>
  </si>
  <si>
    <t>Excess Return on the Market</t>
  </si>
  <si>
    <t>Small-Minus-Big Return</t>
  </si>
  <si>
    <t>High-Minus-Low Return</t>
  </si>
  <si>
    <t>Momentum Factor</t>
  </si>
  <si>
    <t>Risk-Free Return Rate (One Month T- Bill Rate)</t>
  </si>
  <si>
    <t xml:space="preserve"> Date</t>
  </si>
  <si>
    <t>Annual Returns on Investments</t>
  </si>
  <si>
    <t>Compounded Value of $1</t>
  </si>
  <si>
    <t>Year</t>
  </si>
  <si>
    <t>Dividends</t>
  </si>
  <si>
    <t>Total Return on T-Bonds</t>
  </si>
  <si>
    <t>3-month T.Bill</t>
  </si>
  <si>
    <t>10-year T. Bond</t>
  </si>
  <si>
    <t>Stocks - Bills</t>
    <phoneticPr fontId="0" type="noConversion"/>
  </si>
  <si>
    <t>Stocks - Bonds</t>
    <phoneticPr fontId="0" type="noConversion"/>
  </si>
  <si>
    <t>Stocks</t>
  </si>
  <si>
    <t>T.Bills</t>
  </si>
  <si>
    <t>T.Bonds</t>
  </si>
  <si>
    <t>Arithmetic Average</t>
  </si>
  <si>
    <t>Standard Deviation</t>
  </si>
  <si>
    <t>Standard Error of Estimate of Mean</t>
  </si>
  <si>
    <t>Gordon Growth Model</t>
  </si>
  <si>
    <t>D</t>
  </si>
  <si>
    <t>risk premium</t>
  </si>
  <si>
    <t>rf</t>
  </si>
  <si>
    <t>Discount Rate r</t>
  </si>
  <si>
    <t>growth g</t>
  </si>
  <si>
    <t>V=D/(r-g)=</t>
  </si>
  <si>
    <t>GOOG/ GOOGL</t>
  </si>
  <si>
    <t>Total Return on T-Bills</t>
  </si>
  <si>
    <t>Total Return on GOOGL</t>
  </si>
  <si>
    <t>2005-07</t>
  </si>
  <si>
    <t>2008-10</t>
  </si>
  <si>
    <t>2011-19</t>
  </si>
  <si>
    <t>10-year T. Bill</t>
  </si>
  <si>
    <t>+1 standard errors</t>
  </si>
  <si>
    <t>-1 standard errors for risk premium</t>
  </si>
  <si>
    <t xml:space="preserve">68% Confidence Interval </t>
  </si>
  <si>
    <t>We cannot use Gordon-Growth model because Alphabet doesn't give dividends</t>
  </si>
  <si>
    <t>Returns minus RF</t>
  </si>
  <si>
    <t>RF Return Rate (One Month T- Bill Rate)</t>
  </si>
  <si>
    <t>SMB Return</t>
  </si>
  <si>
    <t>HML Return</t>
  </si>
  <si>
    <t>PERMNO:</t>
  </si>
  <si>
    <t>AVERAGE-&gt;</t>
  </si>
  <si>
    <t>Alpha</t>
  </si>
  <si>
    <t>CAPM Linest</t>
  </si>
  <si>
    <r>
      <t>β</t>
    </r>
    <r>
      <rPr>
        <sz val="10"/>
        <color rgb="FF000000"/>
        <rFont val="Calibri"/>
        <family val="2"/>
        <scheme val="minor"/>
      </rPr>
      <t>Mktrf</t>
    </r>
  </si>
  <si>
    <t>We just use the Beta because alpha is the excess return after adjusting for beta ant it effects the discount rate if used as part of equity risk premium.</t>
  </si>
  <si>
    <t>Price</t>
  </si>
  <si>
    <t>Return on the S&amp;P 500 Index</t>
  </si>
  <si>
    <t>GOOGL total Returns</t>
  </si>
  <si>
    <t xml:space="preserve"> monthly</t>
  </si>
  <si>
    <t>S&amp;P 500 Arithmetic Average</t>
  </si>
  <si>
    <t>Annualised</t>
  </si>
  <si>
    <t>2005-19</t>
  </si>
  <si>
    <t>stocks-bonds</t>
  </si>
  <si>
    <t>10 year bond rate current</t>
  </si>
  <si>
    <t>Historical Equity Premium</t>
  </si>
  <si>
    <t>Using SP500 Historical(2005-19) Equity Premium and 10 year Bond Rate</t>
  </si>
  <si>
    <t>10-year T. Bond(Avg)</t>
  </si>
  <si>
    <r>
      <rPr>
        <sz val="14"/>
        <color rgb="FF000000"/>
        <rFont val="Calibri"/>
        <family val="2"/>
        <scheme val="minor"/>
      </rPr>
      <t>E(R</t>
    </r>
    <r>
      <rPr>
        <sz val="9"/>
        <color rgb="FF000000"/>
        <rFont val="Calibri"/>
        <family val="2"/>
        <scheme val="minor"/>
      </rPr>
      <t>t</t>
    </r>
    <r>
      <rPr>
        <sz val="14"/>
        <color rgb="FF000000"/>
        <rFont val="Calibri"/>
        <family val="2"/>
        <scheme val="minor"/>
      </rPr>
      <t>)</t>
    </r>
    <r>
      <rPr>
        <sz val="11"/>
        <color indexed="8"/>
        <rFont val="Calibri"/>
        <family val="2"/>
        <scheme val="minor"/>
      </rPr>
      <t xml:space="preserve"> using current 10 year rate and historical equity premium (CAPM)</t>
    </r>
  </si>
  <si>
    <t xml:space="preserve"> E(Rm) --&gt;</t>
  </si>
  <si>
    <r>
      <rPr>
        <sz val="12"/>
        <color rgb="FF000000"/>
        <rFont val="Calibri"/>
        <family val="2"/>
        <scheme val="minor"/>
      </rPr>
      <t>R</t>
    </r>
    <r>
      <rPr>
        <sz val="10"/>
        <color rgb="FF000000"/>
        <rFont val="Calibri"/>
        <family val="2"/>
        <scheme val="minor"/>
      </rPr>
      <t>f--&gt;</t>
    </r>
  </si>
  <si>
    <t>a</t>
  </si>
  <si>
    <t>Fama French 3 factor model</t>
  </si>
  <si>
    <r>
      <t>β</t>
    </r>
    <r>
      <rPr>
        <vertAlign val="superscript"/>
        <sz val="14"/>
        <color rgb="FF000000"/>
        <rFont val="Calibri"/>
        <family val="2"/>
        <scheme val="minor"/>
      </rPr>
      <t>HML</t>
    </r>
    <r>
      <rPr>
        <sz val="14"/>
        <color rgb="FF000000"/>
        <rFont val="Calibri"/>
        <family val="2"/>
        <scheme val="minor"/>
      </rPr>
      <t xml:space="preserve"> </t>
    </r>
  </si>
  <si>
    <r>
      <t>β</t>
    </r>
    <r>
      <rPr>
        <vertAlign val="superscript"/>
        <sz val="14"/>
        <color rgb="FF000000"/>
        <rFont val="Calibri"/>
        <family val="2"/>
        <scheme val="minor"/>
      </rPr>
      <t>size</t>
    </r>
    <r>
      <rPr>
        <sz val="14"/>
        <color rgb="FF000000"/>
        <rFont val="Calibri"/>
        <family val="2"/>
        <scheme val="minor"/>
      </rPr>
      <t xml:space="preserve"> </t>
    </r>
  </si>
  <si>
    <r>
      <t>β</t>
    </r>
    <r>
      <rPr>
        <vertAlign val="superscript"/>
        <sz val="14"/>
        <color rgb="FF000000"/>
        <rFont val="Calibri"/>
        <family val="2"/>
        <scheme val="minor"/>
      </rPr>
      <t>Mktrf</t>
    </r>
  </si>
  <si>
    <t>E(r) Monthly</t>
  </si>
  <si>
    <t>E(r) Annualised</t>
  </si>
  <si>
    <t>RMRF</t>
  </si>
  <si>
    <t xml:space="preserve">Annualised data from last trading day of the year values: </t>
  </si>
  <si>
    <t>Averages--&gt;</t>
  </si>
  <si>
    <t>Using Monthly Data</t>
  </si>
  <si>
    <t>Using annual Data</t>
  </si>
  <si>
    <t>Betas</t>
  </si>
  <si>
    <t>Fama French using monthly regression data:</t>
  </si>
  <si>
    <t>Fama French using Annual regression data:</t>
  </si>
  <si>
    <t>SMB</t>
  </si>
  <si>
    <t>HML</t>
  </si>
  <si>
    <t>MKTRF</t>
  </si>
  <si>
    <t>We will use this as discout rate</t>
  </si>
  <si>
    <t>However, assuming it pays 2% of the price as dividends and growth rate as average 2010-2019 returns</t>
  </si>
  <si>
    <t>Total liabilities &amp; equity</t>
  </si>
  <si>
    <t>Total Equity</t>
  </si>
  <si>
    <t>All Other Equity (Plug)</t>
  </si>
  <si>
    <t>Retained earnings</t>
  </si>
  <si>
    <t>Total Liabilities</t>
  </si>
  <si>
    <t>Debt (all non current liabilities)</t>
  </si>
  <si>
    <t>Current liabilities</t>
  </si>
  <si>
    <t>Total assets</t>
  </si>
  <si>
    <t>All Other Assets</t>
  </si>
  <si>
    <t>Net fixed assets (Net PPE)</t>
  </si>
  <si>
    <t>Fixed assets at cost (Gross PPE)</t>
  </si>
  <si>
    <t>Current assets</t>
  </si>
  <si>
    <t>Balance Sheet</t>
  </si>
  <si>
    <t>Contribution to Retained earnings</t>
  </si>
  <si>
    <t>Earnings after Tax</t>
  </si>
  <si>
    <t>Tax</t>
  </si>
  <si>
    <t>Earnings before Tax</t>
  </si>
  <si>
    <t>Interest</t>
  </si>
  <si>
    <t>EBIT</t>
  </si>
  <si>
    <t>Depreciation</t>
  </si>
  <si>
    <t>SGA</t>
  </si>
  <si>
    <t>COGS</t>
  </si>
  <si>
    <t>Sales</t>
  </si>
  <si>
    <t>Income Statement</t>
  </si>
  <si>
    <t>Year Relative to Today</t>
  </si>
  <si>
    <t>Fiscal Year</t>
  </si>
  <si>
    <t>Projected --&gt;</t>
  </si>
  <si>
    <t>Actual</t>
  </si>
  <si>
    <t>Sales Growth</t>
  </si>
  <si>
    <t>All Other Assets (Assume stays fixed $ amount)</t>
  </si>
  <si>
    <t>Fixed Debt/Assets Ratio</t>
  </si>
  <si>
    <t>Tax Rate</t>
  </si>
  <si>
    <t>Dividend payout % of earnings</t>
  </si>
  <si>
    <t>Interest /Trailing Debt</t>
  </si>
  <si>
    <t>SGA/Sales</t>
  </si>
  <si>
    <t>Buy/Sell/Hold Margin</t>
  </si>
  <si>
    <t>COGS/Sales</t>
  </si>
  <si>
    <t>Terminal P/E Value</t>
  </si>
  <si>
    <t>Current liabilities/Sales</t>
  </si>
  <si>
    <t>Long Term Growth Rate in Dividends</t>
  </si>
  <si>
    <t>Current assets/Sales</t>
  </si>
  <si>
    <t>Long Term Growth Rate in FCFE</t>
  </si>
  <si>
    <t>Depreciation/Trailing Gross Fixed Assets</t>
  </si>
  <si>
    <t>Current Stock Price</t>
  </si>
  <si>
    <t>Cost of Equity Capital (using FF3)</t>
  </si>
  <si>
    <t>Gross Fixed Assets (PPE)/Sales.</t>
  </si>
  <si>
    <t>Sales growth per year for next 5 years</t>
  </si>
  <si>
    <t>Assumptions Block</t>
  </si>
  <si>
    <t>Valuation model with Proforma Projected Financials</t>
  </si>
  <si>
    <t>Research and Development Expense</t>
  </si>
  <si>
    <t>Rental Expense</t>
  </si>
  <si>
    <t>Receivables - Estimated Doubtful</t>
  </si>
  <si>
    <t>Price - Fiscal Year Close</t>
  </si>
  <si>
    <t>Price - Calendar Year Close</t>
  </si>
  <si>
    <t>Preferred Stock - Redemption Value</t>
  </si>
  <si>
    <t>Preferred Stock - Liquidation Value</t>
  </si>
  <si>
    <t>Dividends (Cash) - Preferred</t>
  </si>
  <si>
    <t>Dividends (Cash) - Common</t>
  </si>
  <si>
    <t>Dividends (Cash)per Share Ex-Date</t>
  </si>
  <si>
    <t>Advertising Expense</t>
  </si>
  <si>
    <t>Adjustmnet Factor-Cum, Ex-Date</t>
  </si>
  <si>
    <t>Working Capital Changes - Other - Inc(Dec)</t>
  </si>
  <si>
    <t>Current Debt - Changes</t>
  </si>
  <si>
    <t>Funds From Operations - Total</t>
  </si>
  <si>
    <t>Income Taxes Paid</t>
  </si>
  <si>
    <t>Interest Paid - Net</t>
  </si>
  <si>
    <t>CASH STATEMENT - SOURCE &amp; USE</t>
  </si>
  <si>
    <t>Cash Dividends</t>
  </si>
  <si>
    <t>Investing Activites - Net Cash Flow</t>
  </si>
  <si>
    <t>Acquisitions</t>
  </si>
  <si>
    <t>Sale of Property Plant and Equipment</t>
  </si>
  <si>
    <t>Capital Expenditures</t>
  </si>
  <si>
    <t>Operating Activities - Net Cash Flow</t>
  </si>
  <si>
    <t>SHARES - Outstanding at Fiscal Year End</t>
  </si>
  <si>
    <t>SHARES - for Fully Diluted EPS Calculation</t>
  </si>
  <si>
    <t>STATEMENT OF CASH FLOWS</t>
  </si>
  <si>
    <t>SHARES - for Primary EPS Calculation</t>
  </si>
  <si>
    <t>EPS - Fully Diluted - Including EI&amp;DO</t>
  </si>
  <si>
    <t>EPS - Fully Diluted - Excluding EI&amp;DO</t>
  </si>
  <si>
    <t>EPS - Primary - Including EI&amp;DO</t>
  </si>
  <si>
    <t>EPS - Primary - Excluding EI&amp;DO</t>
  </si>
  <si>
    <t>Preferred Dividends</t>
  </si>
  <si>
    <t>Net Income (Loss)</t>
  </si>
  <si>
    <t>Discontinued Operations</t>
  </si>
  <si>
    <t>Extraordinary Items</t>
  </si>
  <si>
    <t>INCOME BEFORE EI&amp;DO</t>
  </si>
  <si>
    <t>Minority Interest</t>
  </si>
  <si>
    <t>Income Taxes - Total</t>
  </si>
  <si>
    <t>Pretax Income</t>
  </si>
  <si>
    <t>Special Items</t>
  </si>
  <si>
    <t>Non-Operating Income/Expense</t>
  </si>
  <si>
    <t>Interest Expense</t>
  </si>
  <si>
    <t>Operating Income After Depreciation</t>
  </si>
  <si>
    <t>Depreciation, Depletion, &amp; Amortization</t>
  </si>
  <si>
    <t>Operating Income Before Depreciation</t>
  </si>
  <si>
    <t>Selling, General, &amp; Admin Expenses</t>
  </si>
  <si>
    <t>Gross Profit</t>
  </si>
  <si>
    <t>Cost of Goods Sold</t>
  </si>
  <si>
    <t>Sales (Net)</t>
  </si>
  <si>
    <t>TOTAL SHAREHOLDERS EQUITY</t>
  </si>
  <si>
    <t>Noncontrolling Interest - Nonredeemable</t>
  </si>
  <si>
    <t>Shareholders Equity - Parent</t>
  </si>
  <si>
    <t>Less: Treasury Stock</t>
  </si>
  <si>
    <t>Retained Earnings (Net Other)</t>
  </si>
  <si>
    <t>Capital Surplus</t>
  </si>
  <si>
    <t>Common Stock</t>
  </si>
  <si>
    <t>Preferred Stock</t>
  </si>
  <si>
    <t>Noncontrolling Interest - Redeemable</t>
  </si>
  <si>
    <t>TOTAL LIABILITIES</t>
  </si>
  <si>
    <t>Liabilities - Other</t>
  </si>
  <si>
    <t>Investment Tax Credit</t>
  </si>
  <si>
    <t>Deferred Taxes (Balance Sheet)</t>
  </si>
  <si>
    <t>Long Term Debt</t>
  </si>
  <si>
    <t>Total Current Liabilities</t>
  </si>
  <si>
    <t>Other Current Liabilities</t>
  </si>
  <si>
    <t>Debt (Long-Term) Due In One Year</t>
  </si>
  <si>
    <t>Taxes Payable</t>
  </si>
  <si>
    <t>Accrued Expenses</t>
  </si>
  <si>
    <t>Notes Payable</t>
  </si>
  <si>
    <t>Accounts Payable</t>
  </si>
  <si>
    <t>TOTAL ASSETS</t>
  </si>
  <si>
    <t>Assets - Other</t>
  </si>
  <si>
    <t>Deferred Charges</t>
  </si>
  <si>
    <t>Intangibles</t>
  </si>
  <si>
    <t>Investments and Advances - Other</t>
  </si>
  <si>
    <t>Investments at Equity</t>
  </si>
  <si>
    <t>Plant, Property &amp; Equip (Net)</t>
  </si>
  <si>
    <t>Accumulated Depreciation</t>
  </si>
  <si>
    <t>Plant, Property &amp; Equip (Gross)</t>
  </si>
  <si>
    <t>Current Assets - Total</t>
  </si>
  <si>
    <t>Current Assets - Other</t>
  </si>
  <si>
    <t>Prepaid Expenses</t>
  </si>
  <si>
    <t>Inventories - Total</t>
  </si>
  <si>
    <t>Receivables - Total (Net)</t>
  </si>
  <si>
    <t>Cash &amp; Equivalents</t>
  </si>
  <si>
    <t>( N/A )</t>
  </si>
  <si>
    <t>(31DEC2019 )</t>
  </si>
  <si>
    <t>(31DEC2018 )</t>
  </si>
  <si>
    <t>(31DEC2017 )</t>
  </si>
  <si>
    <t>(31DEC2016 )</t>
  </si>
  <si>
    <t>(31DEC2015 )</t>
  </si>
  <si>
    <t>(31DEC2014 )</t>
  </si>
  <si>
    <t>(31DEC2013 )</t>
  </si>
  <si>
    <t>(31DEC2012 )</t>
  </si>
  <si>
    <t>(31DEC2011 )</t>
  </si>
  <si>
    <t>(31DEC2010 )</t>
  </si>
  <si>
    <t>(31DEC2009 )</t>
  </si>
  <si>
    <t>(31DEC2008 )</t>
  </si>
  <si>
    <t>(31DEC2007 )</t>
  </si>
  <si>
    <t>(31DEC2006 )</t>
  </si>
  <si>
    <t>(31DEC2005 )</t>
  </si>
  <si>
    <t>(31DEC2004 )</t>
  </si>
  <si>
    <t>(31DEC2003 )</t>
  </si>
  <si>
    <t>(31DEC2002 )</t>
  </si>
  <si>
    <t>(FYR Ending):</t>
  </si>
  <si>
    <t>Fiscal Year:</t>
  </si>
  <si>
    <t>INPUTS INTO FINANCIAL STATEMENTS AND MARKET RELATIONS</t>
  </si>
  <si>
    <t>Treasury Stock - # Shares</t>
  </si>
  <si>
    <t>Treasury Stock ($) - Preferred</t>
  </si>
  <si>
    <t>Treasury Stock ($) - Common</t>
  </si>
  <si>
    <t>Tax Loss Carry Forward</t>
  </si>
  <si>
    <t>Rental Income</t>
  </si>
  <si>
    <t>Rental Commitments - Minimum Year+5</t>
  </si>
  <si>
    <t>Rental Commitments - Minimum Year+4</t>
  </si>
  <si>
    <t>Rental Commitments - Minimum Year+3</t>
  </si>
  <si>
    <t>Rental Commitments - Minimum Year+2</t>
  </si>
  <si>
    <t>Rental Commitments - Minimum Year+1</t>
  </si>
  <si>
    <t>Price - Calendar Year Low</t>
  </si>
  <si>
    <t>Price - Calendar Year High</t>
  </si>
  <si>
    <t>Present Value - Noncapitalized Leases</t>
  </si>
  <si>
    <t>Preferred Stock - Dividends In Arrears</t>
  </si>
  <si>
    <t>Order Backlog</t>
  </si>
  <si>
    <t>LIFO Reserve</t>
  </si>
  <si>
    <t>Labor Related Expenses</t>
  </si>
  <si>
    <t>Interest Expense on Long Term Debt</t>
  </si>
  <si>
    <t>Interest Capitalized - Net Income Effect</t>
  </si>
  <si>
    <t>Interest Capitalized (in fiscal yr)</t>
  </si>
  <si>
    <t>Foreign Currency Translation Adj - Inc. Stmnt.</t>
  </si>
  <si>
    <t>Foreign Currency Translation Adj - Bal. Sheet</t>
  </si>
  <si>
    <t>Equity in Earnings - Unconsolidated Subs</t>
  </si>
  <si>
    <t>Employees (# of)</t>
  </si>
  <si>
    <t>Debt - Unamortized Debt Discount and Other</t>
  </si>
  <si>
    <t>Debt - Martgages and Other Securities</t>
  </si>
  <si>
    <t>Debt - Long-Term Debt - Tied to Prime</t>
  </si>
  <si>
    <t>Debt (Long Term) Maturing Due in 5 Years</t>
  </si>
  <si>
    <t>Debt (Long Term) Maturing Due in 4 Years Years</t>
  </si>
  <si>
    <t>Debt (Long Term) Maturing Due in 3 Years</t>
  </si>
  <si>
    <t>Debt (Long Term) Maturing Due in 2 Years</t>
  </si>
  <si>
    <t>Convertible Debt and Preferred Stock</t>
  </si>
  <si>
    <t>Compensating Balance</t>
  </si>
  <si>
    <t>Common Shares Traded (Calendar Yr)</t>
  </si>
  <si>
    <t>Common Shareholders (# of)</t>
  </si>
  <si>
    <t>Average Short term Borrowing</t>
  </si>
  <si>
    <t>Average Short Term Borrowing Rate</t>
  </si>
  <si>
    <t>Acquisitions - Sales Contribution</t>
  </si>
  <si>
    <t>Acquisitions - Income Contribution</t>
  </si>
  <si>
    <t>ADDITIONAL DATA</t>
  </si>
  <si>
    <t>Total</t>
  </si>
  <si>
    <t>Warrants and Other</t>
  </si>
  <si>
    <t>Stock Options</t>
  </si>
  <si>
    <t>Convertible Debt</t>
  </si>
  <si>
    <t>Common Shares Reserved For Conversion</t>
  </si>
  <si>
    <t>Income Taxes - Other</t>
  </si>
  <si>
    <t>Income Taxes - State</t>
  </si>
  <si>
    <t>Income Taxes - Foreign</t>
  </si>
  <si>
    <t>Income Taxes - Federal</t>
  </si>
  <si>
    <t>Deferred Taxes - State</t>
  </si>
  <si>
    <t>Deferred Taxes - Foreign</t>
  </si>
  <si>
    <t>Deferred Taxes - Federal</t>
  </si>
  <si>
    <t>Ending Balance</t>
  </si>
  <si>
    <t>Other Changes</t>
  </si>
  <si>
    <t>Retirements</t>
  </si>
  <si>
    <t>Depletion Expense</t>
  </si>
  <si>
    <t>Depreciation Expense</t>
  </si>
  <si>
    <t>Beginning Balance</t>
  </si>
  <si>
    <t>Accumulated Depreciation on PPE</t>
  </si>
  <si>
    <t>Property, Plant and Equipment (Cost)</t>
  </si>
  <si>
    <t>Long Term Debt Total</t>
  </si>
  <si>
    <t>Debt - Capitalized Lease Obligations</t>
  </si>
  <si>
    <t>Debt - Long Term - Other</t>
  </si>
  <si>
    <t>Debt - Debentures</t>
  </si>
  <si>
    <t>Debt - Notes</t>
  </si>
  <si>
    <t>Debt - Subordinated</t>
  </si>
  <si>
    <t>Debt - Senior Convertible</t>
  </si>
  <si>
    <t>Debt - Convertible Subordinated</t>
  </si>
  <si>
    <t>LESS: Debt (Long Term) Due In One Year</t>
  </si>
  <si>
    <t>Inventories - Other</t>
  </si>
  <si>
    <t>Inventories - Finished Goods</t>
  </si>
  <si>
    <t>Inventories - Work In Process</t>
  </si>
  <si>
    <t>Inventories - Raw Materials</t>
  </si>
  <si>
    <t>Receivables - Other - Current</t>
  </si>
  <si>
    <t>Income Tax Refund</t>
  </si>
  <si>
    <t>Receivables - Trade</t>
  </si>
  <si>
    <t>ADDITIONAL SCHEDULES</t>
  </si>
  <si>
    <t>Interest Paid - Net&lt;</t>
  </si>
  <si>
    <t>OTHER INFORMATION</t>
  </si>
  <si>
    <t>Cash and Cash Equivalents - Change</t>
  </si>
  <si>
    <t>Exchange Rate Effect</t>
  </si>
  <si>
    <t>Financing Activities - Net Cash Flow</t>
  </si>
  <si>
    <t>Financing Activities - Other</t>
  </si>
  <si>
    <t>Long Term Debt - Reduction</t>
  </si>
  <si>
    <t>Long Term Debt - Issuance</t>
  </si>
  <si>
    <t>Purchase of Common and Preferred Stock</t>
  </si>
  <si>
    <t>Sale of Common and Preferred Stock</t>
  </si>
  <si>
    <t>FINANCING ACTIVITIES</t>
  </si>
  <si>
    <t>Investing Activities - Other</t>
  </si>
  <si>
    <t>Short term Investments - Change</t>
  </si>
  <si>
    <t>Sale of Investments</t>
  </si>
  <si>
    <t>Investments - Increase</t>
  </si>
  <si>
    <t>INVESTING ACTIVITIES</t>
  </si>
  <si>
    <t>Operating Actiities - Net Cash Flow</t>
  </si>
  <si>
    <t>Other Assets and Liabilities - Net Change</t>
  </si>
  <si>
    <t>Income Taxes - Accrued - Increase(Decrease)</t>
  </si>
  <si>
    <t>Accounts/P and Accrued Liabs - Inc(Dec)</t>
  </si>
  <si>
    <t>Inventory - Decrease (Increase)</t>
  </si>
  <si>
    <t>Receivables - Decrease (Increase)</t>
  </si>
  <si>
    <t>Funds from Operations - Other</t>
  </si>
  <si>
    <t>Sale of PPEq and Investments - Loss (Gain)</t>
  </si>
  <si>
    <t>Equity in Net Loss (Earnings)</t>
  </si>
  <si>
    <t>Deferred Taxes</t>
  </si>
  <si>
    <t>Extraordinary Items and Disc. Operations</t>
  </si>
  <si>
    <t>Depreciation and Amortizations</t>
  </si>
  <si>
    <t>Income Before Extraordinary Items</t>
  </si>
  <si>
    <t>INDIRECT OPERATING ACTIVITIES</t>
  </si>
  <si>
    <t>Retained Earnings - After Adjustments</t>
  </si>
  <si>
    <t>Retroactive Adjustments (Acct'g Chgs)</t>
  </si>
  <si>
    <t>Retained Earnings - Ending Balance</t>
  </si>
  <si>
    <t>Non-Compustat Adjustments (Plug Calculation)</t>
  </si>
  <si>
    <t>Other CMP Adj,(Stock Splits/Retirement)</t>
  </si>
  <si>
    <t>Adj. to Long-Term Marketable Securities</t>
  </si>
  <si>
    <t>Change - Foreign Currency Translation</t>
  </si>
  <si>
    <t>Retained Earnings After Dividends</t>
  </si>
  <si>
    <t>Net Income</t>
  </si>
  <si>
    <t>Retained Rearnings - Beginning Balance</t>
  </si>
  <si>
    <t>STATEMENT OF RETAINED EARNINGS</t>
  </si>
  <si>
    <t>    Common Shares Outstanding at Fiscal Yr End</t>
  </si>
  <si>
    <t>    Common Shares for Fully Diluted EPS Calc.</t>
  </si>
  <si>
    <t>    Common Shares for Primary EPS Calculation</t>
  </si>
  <si>
    <t>COMMON SHARES</t>
  </si>
  <si>
    <t>    EPS - Fully Diluted, Including EI&amp;DO</t>
  </si>
  <si>
    <t>    EPS - Fully Diluted, Excluding EI&amp;DO</t>
  </si>
  <si>
    <t>    EPS - Primary, Including EI&amp;DO</t>
  </si>
  <si>
    <t>    EPS - Primary, Excluding EI&amp;DO</t>
  </si>
  <si>
    <t>EARNINGS PER SHARE</t>
  </si>
  <si>
    <t>Adjusted Available for Common</t>
  </si>
  <si>
    <t>    Common Stock Equivalents - Savings</t>
  </si>
  <si>
    <t>Available for Common Before EI&amp;DO</t>
  </si>
  <si>
    <t>    Preferred Dividends</t>
  </si>
  <si>
    <t>Income Before EI&amp;DO</t>
  </si>
  <si>
    <t>    Discontinued Operations</t>
  </si>
  <si>
    <t>    Extraordinary Items</t>
  </si>
  <si>
    <t>    Minority Interest</t>
  </si>
  <si>
    <t>    Income Taxes - Total</t>
  </si>
  <si>
    <t>    Special Items</t>
  </si>
  <si>
    <t>    Non-Operating Income/Expense</t>
  </si>
  <si>
    <t>    Interest Expense</t>
  </si>
  <si>
    <t>    Depreciation, Depletion, &amp; Amortiz</t>
  </si>
  <si>
    <t>    Selling, General, &amp; Admin Expenses</t>
  </si>
  <si>
    <t>    Cost of Goods Sold</t>
  </si>
  <si>
    <t>INCOME STATEMENT</t>
  </si>
  <si>
    <t>TOTAL LIABILITIES AND EQUITY</t>
  </si>
  <si>
    <t>    Less: Treasury Stock</t>
  </si>
  <si>
    <t>    Retained Earnings (Net Other)</t>
  </si>
  <si>
    <t>    Capital Surplus</t>
  </si>
  <si>
    <t>    Common Stock</t>
  </si>
  <si>
    <t>    Preferred Stock</t>
  </si>
  <si>
    <t>SHAREHOLDERS' EQUITY</t>
  </si>
  <si>
    <t>    Noncontrolling Interest - Redeemable</t>
  </si>
  <si>
    <t>    Liabilities - Other</t>
  </si>
  <si>
    <t>    Investment Tax Credit</t>
  </si>
  <si>
    <t>    Deferred Taxes (Balance Sheet)</t>
  </si>
  <si>
    <t>    Long Term Debt</t>
  </si>
  <si>
    <t>    Other Current Liabilities</t>
  </si>
  <si>
    <t>    Debt (Long-Term) Due In One Year</t>
  </si>
  <si>
    <t>    Taxes Payable</t>
  </si>
  <si>
    <t>    Accrued Expenses</t>
  </si>
  <si>
    <t>    Notes Payable</t>
  </si>
  <si>
    <t>    Accounts Payable</t>
  </si>
  <si>
    <t>LIABILITIES</t>
  </si>
  <si>
    <t>    Assets - Other</t>
  </si>
  <si>
    <t>    Deferred Charges</t>
  </si>
  <si>
    <t>    Intangibles</t>
  </si>
  <si>
    <t>    Investments and Advances - Other</t>
  </si>
  <si>
    <t>    Investments at Equity</t>
  </si>
  <si>
    <t>    Accumulated Depreciation</t>
  </si>
  <si>
    <t>    Plant, Property &amp; Equip (Gross)</t>
  </si>
  <si>
    <t>    Current Assets - Other</t>
  </si>
  <si>
    <t>    Prepaid Expenses</t>
  </si>
  <si>
    <t>    Inventories - Total</t>
  </si>
  <si>
    <t>    Receivables - Total (Net)</t>
  </si>
  <si>
    <t>    Cash &amp; Equivalents</t>
  </si>
  <si>
    <t>ASSETS</t>
  </si>
  <si>
    <t>STATEMENT OF FINANCIAL POSITION</t>
  </si>
  <si>
    <t>02079K</t>
  </si>
  <si>
    <t>CUSIP:</t>
  </si>
  <si>
    <t>NASDAQ-NMS Stock Market</t>
  </si>
  <si>
    <t>STOCK EXCHANGE:</t>
  </si>
  <si>
    <t>PRIMARY SIC CODE:</t>
  </si>
  <si>
    <t>TICKER SYMBOL:</t>
  </si>
  <si>
    <t>NAME:</t>
  </si>
  <si>
    <t>Sustainable growth rate(P*R*A*T)</t>
  </si>
  <si>
    <t>avg( 2 Assets)/avg(2Equit)</t>
  </si>
  <si>
    <t>Equity Multiplier (aka Leverage)</t>
  </si>
  <si>
    <t>Sales/avg(2 assets)</t>
  </si>
  <si>
    <t>Asset Turnover</t>
  </si>
  <si>
    <t>Retained Earnings/NI</t>
  </si>
  <si>
    <t>Retention Ratio</t>
  </si>
  <si>
    <t>NI/Sales</t>
  </si>
  <si>
    <t>Profit Margin</t>
  </si>
  <si>
    <t>Average from 2005-2019</t>
  </si>
  <si>
    <t>Retention Ratio (No dividends)</t>
  </si>
  <si>
    <t>PRAT analysis</t>
  </si>
  <si>
    <t>EPS - Fully Diluted, Including EI&amp;DO</t>
  </si>
  <si>
    <t>Acc Depreciation</t>
  </si>
  <si>
    <t>&lt;--sales-(cogs+sga+dep)</t>
  </si>
  <si>
    <t>&lt;--EBIT-interest</t>
  </si>
  <si>
    <t>&lt;-- E before tax - Tax</t>
  </si>
  <si>
    <t>&lt;-- after tax - Dividends</t>
  </si>
  <si>
    <t>&lt;-- gross PPE- Depreciation</t>
  </si>
  <si>
    <t>&lt;-- Inv + intangebles+ others</t>
  </si>
  <si>
    <t>&lt;--cur Assets+ net PPE + O A</t>
  </si>
  <si>
    <t>NWC = Cur. Assets - Cur. Liabilities</t>
  </si>
  <si>
    <t>&lt;-- tot A - tot L - tot Equity</t>
  </si>
  <si>
    <t>Percentage chage in sales</t>
  </si>
  <si>
    <t>&lt;-- from PRAT analysis</t>
  </si>
  <si>
    <t>&lt;-- historically 0 Div</t>
  </si>
  <si>
    <t>&lt;-- used 2019 EPS</t>
  </si>
  <si>
    <t>&lt;-- avg of 3% changes omitting 2018-2019 change as it looks the outlier</t>
  </si>
  <si>
    <t>&lt;-- avg of 3% changes omitting 2017-2018 change as it looks the outlier</t>
  </si>
  <si>
    <t>&lt;-- average of last years as they seem consistent</t>
  </si>
  <si>
    <t>&lt;-- took the las two year values average, since the changes are inconsistent</t>
  </si>
  <si>
    <t>To Project</t>
  </si>
  <si>
    <t>% change in Current assets/Sales</t>
  </si>
  <si>
    <t>% change in COGS/Sales</t>
  </si>
  <si>
    <t>% change in Current liabilities/Sales</t>
  </si>
  <si>
    <t>&lt;-- avg of last 9 yrs returns</t>
  </si>
  <si>
    <t>Projected time varying assumptions</t>
  </si>
  <si>
    <t>&lt;-- from FF3 annual</t>
  </si>
  <si>
    <t>&lt;-- avg of last 2 years since trump changed tax laws</t>
  </si>
  <si>
    <t>FCFE Valuation</t>
  </si>
  <si>
    <t>Determinants of FCFE</t>
  </si>
  <si>
    <t>EBIT*(1-T)</t>
  </si>
  <si>
    <t>Add Dep</t>
  </si>
  <si>
    <t>Less change in Gross Fixed Assets</t>
  </si>
  <si>
    <t>Less Change in NWC</t>
  </si>
  <si>
    <t>FCFF</t>
  </si>
  <si>
    <t>Less After tax interest payments</t>
  </si>
  <si>
    <t>Add Net Borrowing</t>
  </si>
  <si>
    <t>FCFE</t>
  </si>
  <si>
    <t>PV of Cash Flows</t>
  </si>
  <si>
    <t>&lt;-- Avg of 5 yrs % change in sales</t>
  </si>
  <si>
    <t>Terminal Value (FCFE infinite growth model)</t>
  </si>
  <si>
    <t>PV of Terminal Value (FCFE infinite growth model)</t>
  </si>
  <si>
    <t>Terminal Value (Terminal P/E Model)</t>
  </si>
  <si>
    <t>PV of Terminal Value (Terminal P/E Model)</t>
  </si>
  <si>
    <t>Sum of PVs (Total Intrinsic Value of Equity)</t>
  </si>
  <si>
    <t>Shares outstanding</t>
  </si>
  <si>
    <t>Value per share</t>
  </si>
  <si>
    <t>Date</t>
  </si>
  <si>
    <t>Name</t>
  </si>
  <si>
    <t>Ticker</t>
  </si>
  <si>
    <t>SIC Code</t>
  </si>
  <si>
    <t>Current Price</t>
  </si>
  <si>
    <t>Shares outstanding (millions)</t>
  </si>
  <si>
    <t>Market Cap</t>
  </si>
  <si>
    <t>P/E</t>
  </si>
  <si>
    <t>P/B</t>
  </si>
  <si>
    <t>Valuations</t>
  </si>
  <si>
    <t>FCFE Advice</t>
  </si>
  <si>
    <t>Final Decision</t>
  </si>
  <si>
    <t xml:space="preserve"> </t>
  </si>
  <si>
    <t>Tharun Polamarasetty   
Jason Chitla
Arun Kakani
Jinhao Hu</t>
  </si>
  <si>
    <t>Analyst</t>
  </si>
  <si>
    <t>Projection calculations</t>
  </si>
  <si>
    <t>FCFE gordon growth model</t>
  </si>
  <si>
    <t>FCFE Terminal Value model</t>
  </si>
  <si>
    <t>Hold</t>
  </si>
  <si>
    <t>Sell</t>
  </si>
  <si>
    <t>Year Relative to Today --&gt;</t>
  </si>
  <si>
    <t>Financial Statements</t>
  </si>
  <si>
    <t>Process</t>
  </si>
  <si>
    <t>Sales growth for next 5 years</t>
  </si>
  <si>
    <t xml:space="preserve">DATA TABLE: SENSITIVITY OF FCFE To Cost of Equity And Sales Growth for next 5 years                                                                                                                                              </t>
  </si>
  <si>
    <t>Cost of Equity Capital</t>
  </si>
  <si>
    <t>DATA TABLE: SENSITIVITY OF FCFE To Cost of Equity And Terminal P/E</t>
  </si>
  <si>
    <t>Terminal P/E</t>
  </si>
  <si>
    <t>DATA TABLE: SENSITIVITY OF FCFE To Cost of Equity And Long Term Growth Rate</t>
  </si>
  <si>
    <t>Long Term Growth Rate</t>
  </si>
  <si>
    <t>Scenario Summary</t>
  </si>
  <si>
    <t>Current Values:</t>
  </si>
  <si>
    <t>Worst Case</t>
  </si>
  <si>
    <t>Best Case</t>
  </si>
  <si>
    <t>Changing Cells:</t>
  </si>
  <si>
    <t>sales_growth</t>
  </si>
  <si>
    <t>cost_equity</t>
  </si>
  <si>
    <t>terminal_pe</t>
  </si>
  <si>
    <t>Result Cells:</t>
  </si>
  <si>
    <t>Intrinsic_FCFE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</si>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</sst>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#,###.000"/>
    <numFmt numFmtId="165" formatCode="0.0000"/>
    <numFmt numFmtId="166" formatCode="_(* #,##0_);_(* \(#,##0\);_(* &quot;-&quot;??_);_(@_)"/>
    <numFmt numFmtId="167" formatCode="&quot;$&quot;#,##0.00"/>
  </numFmts>
  <fonts count="50">
    <font>
      <sz val="11"/>
      <color indexed="8"/>
      <name val="Calibri"/>
      <family val="2"/>
      <scheme val="minor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8"/>
      <color indexed="9"/>
      <name val="Arial"/>
      <family val="2"/>
    </font>
    <font>
      <sz val="11"/>
      <color indexed="8"/>
      <name val="Calibri"/>
      <family val="2"/>
      <scheme val="minor"/>
    </font>
    <font>
      <sz val="10"/>
      <name val="Geneva"/>
    </font>
    <font>
      <b/>
      <sz val="12"/>
      <name val="Times"/>
    </font>
    <font>
      <i/>
      <sz val="12"/>
      <name val="Times"/>
    </font>
    <font>
      <sz val="12"/>
      <name val="Times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Geneva"/>
    </font>
    <font>
      <b/>
      <sz val="11"/>
      <name val="Geneva"/>
    </font>
    <font>
      <b/>
      <sz val="12"/>
      <name val="Geneva"/>
    </font>
    <font>
      <sz val="10"/>
      <color indexed="9"/>
      <name val="Arial"/>
      <family val="2"/>
    </font>
    <font>
      <b/>
      <sz val="8"/>
      <name val="Arial"/>
      <family val="2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vertAlign val="superscript"/>
      <sz val="14"/>
      <color rgb="FF000000"/>
      <name val="Calibri"/>
      <family val="2"/>
      <scheme val="minor"/>
    </font>
    <font>
      <sz val="14"/>
      <color rgb="FF000000"/>
      <name val="Symbol"/>
      <family val="1"/>
      <charset val="2"/>
    </font>
    <font>
      <sz val="8"/>
      <color rgb="FF000000"/>
      <name val="Times New Roman"/>
      <family val="1"/>
    </font>
    <font>
      <sz val="12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8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7030A0"/>
      <name val="Arial"/>
      <family val="2"/>
    </font>
    <font>
      <b/>
      <sz val="24"/>
      <color indexed="8"/>
      <name val="Calibri"/>
      <family val="2"/>
      <scheme val="minor"/>
    </font>
    <font>
      <b/>
      <sz val="12"/>
      <color rgb="FF7030A0"/>
      <name val="Arial"/>
      <family val="2"/>
    </font>
    <font>
      <sz val="14"/>
      <color indexed="8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0" fontId="27" fillId="0" borderId="0"/>
    <xf numFmtId="43" fontId="41" fillId="0" borderId="0" applyFont="0" applyFill="0" applyBorder="0" applyAlignment="0" applyProtection="0"/>
    <xf numFmtId="44" fontId="41" fillId="0" borderId="0" applyFont="0" applyFill="0" applyBorder="0" applyAlignment="0" applyProtection="0"/>
  </cellStyleXfs>
  <cellXfs count="300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10" fontId="0" fillId="0" borderId="0" xfId="0" applyNumberFormat="1"/>
    <xf numFmtId="0" fontId="0" fillId="0" borderId="0" xfId="0" applyAlignment="1"/>
    <xf numFmtId="10" fontId="10" fillId="0" borderId="0" xfId="4" applyNumberFormat="1" applyFont="1" applyFill="1" applyBorder="1" applyAlignment="1">
      <alignment horizontal="center"/>
    </xf>
    <xf numFmtId="10" fontId="10" fillId="0" borderId="4" xfId="4" applyNumberFormat="1" applyFont="1" applyFill="1" applyBorder="1" applyAlignment="1">
      <alignment horizontal="center"/>
    </xf>
    <xf numFmtId="2" fontId="0" fillId="0" borderId="0" xfId="0" applyNumberFormat="1"/>
    <xf numFmtId="0" fontId="10" fillId="0" borderId="4" xfId="3" applyFont="1" applyFill="1" applyBorder="1" applyAlignment="1">
      <alignment horizontal="center" wrapText="1"/>
    </xf>
    <xf numFmtId="0" fontId="0" fillId="0" borderId="0" xfId="0" applyFill="1"/>
    <xf numFmtId="0" fontId="7" fillId="0" borderId="0" xfId="3" applyFill="1"/>
    <xf numFmtId="0" fontId="8" fillId="0" borderId="0" xfId="3" applyFont="1" applyFill="1" applyAlignment="1">
      <alignment horizontal="center"/>
    </xf>
    <xf numFmtId="0" fontId="8" fillId="0" borderId="4" xfId="3" applyFont="1" applyFill="1" applyBorder="1" applyAlignment="1">
      <alignment horizontal="centerContinuous"/>
    </xf>
    <xf numFmtId="0" fontId="10" fillId="0" borderId="4" xfId="3" applyFont="1" applyFill="1" applyBorder="1" applyAlignment="1">
      <alignment horizontal="center"/>
    </xf>
    <xf numFmtId="0" fontId="11" fillId="0" borderId="4" xfId="3" applyFont="1" applyFill="1" applyBorder="1" applyAlignment="1">
      <alignment horizontal="center" wrapText="1"/>
    </xf>
    <xf numFmtId="0" fontId="11" fillId="0" borderId="5" xfId="3" applyFont="1" applyFill="1" applyBorder="1" applyAlignment="1">
      <alignment horizontal="center" wrapText="1"/>
    </xf>
    <xf numFmtId="0" fontId="12" fillId="0" borderId="4" xfId="3" applyFont="1" applyFill="1" applyBorder="1" applyAlignment="1">
      <alignment wrapText="1"/>
    </xf>
    <xf numFmtId="10" fontId="10" fillId="0" borderId="4" xfId="3" applyNumberFormat="1" applyFont="1" applyFill="1" applyBorder="1" applyAlignment="1">
      <alignment horizontal="center"/>
    </xf>
    <xf numFmtId="8" fontId="10" fillId="0" borderId="4" xfId="3" applyNumberFormat="1" applyFont="1" applyFill="1" applyBorder="1" applyAlignment="1">
      <alignment horizontal="center"/>
    </xf>
    <xf numFmtId="8" fontId="10" fillId="0" borderId="0" xfId="3" applyNumberFormat="1" applyFont="1" applyFill="1" applyBorder="1" applyAlignment="1">
      <alignment horizontal="center"/>
    </xf>
    <xf numFmtId="0" fontId="10" fillId="0" borderId="0" xfId="3" applyFont="1" applyFill="1" applyBorder="1" applyAlignment="1">
      <alignment horizontal="center"/>
    </xf>
    <xf numFmtId="0" fontId="10" fillId="0" borderId="0" xfId="3" applyFont="1" applyFill="1" applyAlignment="1">
      <alignment horizontal="center"/>
    </xf>
    <xf numFmtId="8" fontId="10" fillId="0" borderId="0" xfId="3" applyNumberFormat="1" applyFont="1" applyFill="1" applyAlignment="1">
      <alignment horizontal="center"/>
    </xf>
    <xf numFmtId="0" fontId="10" fillId="0" borderId="4" xfId="3" applyFont="1" applyFill="1" applyBorder="1" applyAlignment="1">
      <alignment horizontal="center" vertical="center"/>
    </xf>
    <xf numFmtId="0" fontId="10" fillId="0" borderId="4" xfId="3" applyFont="1" applyFill="1" applyBorder="1" applyAlignment="1">
      <alignment horizontal="center" vertical="center" wrapText="1"/>
    </xf>
    <xf numFmtId="0" fontId="9" fillId="0" borderId="4" xfId="3" applyFont="1" applyFill="1" applyBorder="1" applyAlignment="1">
      <alignment horizontal="center" vertical="center"/>
    </xf>
    <xf numFmtId="0" fontId="7" fillId="0" borderId="0" xfId="3" applyFill="1" applyAlignment="1">
      <alignment vertical="center"/>
    </xf>
    <xf numFmtId="0" fontId="12" fillId="0" borderId="4" xfId="3" applyFont="1" applyFill="1" applyBorder="1" applyAlignment="1">
      <alignment vertical="center" wrapText="1"/>
    </xf>
    <xf numFmtId="0" fontId="12" fillId="0" borderId="0" xfId="3" applyFont="1" applyFill="1" applyAlignment="1">
      <alignment vertical="center" wrapText="1"/>
    </xf>
    <xf numFmtId="2" fontId="0" fillId="0" borderId="4" xfId="0" applyNumberFormat="1" applyFill="1" applyBorder="1"/>
    <xf numFmtId="10" fontId="0" fillId="0" borderId="4" xfId="0" applyNumberFormat="1" applyBorder="1"/>
    <xf numFmtId="0" fontId="11" fillId="0" borderId="4" xfId="3" applyFont="1" applyFill="1" applyBorder="1" applyAlignment="1">
      <alignment horizontal="center" vertical="center" wrapText="1"/>
    </xf>
    <xf numFmtId="10" fontId="0" fillId="0" borderId="10" xfId="0" applyNumberFormat="1" applyBorder="1"/>
    <xf numFmtId="10" fontId="10" fillId="0" borderId="10" xfId="4" applyNumberFormat="1" applyFont="1" applyFill="1" applyBorder="1" applyAlignment="1">
      <alignment horizontal="center"/>
    </xf>
    <xf numFmtId="0" fontId="7" fillId="0" borderId="0" xfId="3" applyFill="1" applyBorder="1"/>
    <xf numFmtId="0" fontId="12" fillId="0" borderId="0" xfId="3" applyFont="1" applyFill="1" applyBorder="1" applyAlignment="1">
      <alignment wrapText="1"/>
    </xf>
    <xf numFmtId="0" fontId="7" fillId="0" borderId="4" xfId="3" applyFill="1" applyBorder="1"/>
    <xf numFmtId="10" fontId="10" fillId="0" borderId="0" xfId="3" applyNumberFormat="1" applyFont="1" applyFill="1" applyBorder="1" applyAlignment="1">
      <alignment horizontal="center"/>
    </xf>
    <xf numFmtId="44" fontId="7" fillId="0" borderId="4" xfId="2" applyFont="1" applyFill="1" applyBorder="1"/>
    <xf numFmtId="44" fontId="7" fillId="0" borderId="4" xfId="3" applyNumberFormat="1" applyFill="1" applyBorder="1"/>
    <xf numFmtId="10" fontId="7" fillId="0" borderId="4" xfId="3" applyNumberFormat="1" applyFill="1" applyBorder="1"/>
    <xf numFmtId="9" fontId="7" fillId="0" borderId="4" xfId="1" applyFont="1" applyFill="1" applyBorder="1"/>
    <xf numFmtId="0" fontId="16" fillId="2" borderId="0" xfId="0" applyFont="1" applyFill="1" applyAlignment="1">
      <alignment wrapText="1"/>
    </xf>
    <xf numFmtId="0" fontId="17" fillId="0" borderId="0" xfId="0" applyFont="1" applyFill="1" applyAlignment="1">
      <alignment wrapText="1"/>
    </xf>
    <xf numFmtId="0" fontId="0" fillId="0" borderId="4" xfId="0" applyBorder="1"/>
    <xf numFmtId="0" fontId="19" fillId="0" borderId="4" xfId="0" applyFont="1" applyBorder="1"/>
    <xf numFmtId="0" fontId="21" fillId="0" borderId="4" xfId="0" applyFont="1" applyBorder="1"/>
    <xf numFmtId="0" fontId="22" fillId="0" borderId="0" xfId="5" applyFont="1"/>
    <xf numFmtId="0" fontId="6" fillId="0" borderId="0" xfId="5"/>
    <xf numFmtId="0" fontId="7" fillId="0" borderId="0" xfId="3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4" xfId="5" applyFont="1" applyBorder="1"/>
    <xf numFmtId="0" fontId="6" fillId="0" borderId="4" xfId="5" applyBorder="1"/>
    <xf numFmtId="0" fontId="0" fillId="0" borderId="4" xfId="5" applyFont="1" applyBorder="1"/>
    <xf numFmtId="0" fontId="27" fillId="0" borderId="0" xfId="0" applyFont="1"/>
    <xf numFmtId="0" fontId="0" fillId="6" borderId="0" xfId="0" applyFill="1"/>
    <xf numFmtId="0" fontId="25" fillId="0" borderId="4" xfId="0" applyFont="1" applyBorder="1"/>
    <xf numFmtId="0" fontId="31" fillId="0" borderId="4" xfId="0" applyFont="1" applyBorder="1"/>
    <xf numFmtId="10" fontId="0" fillId="4" borderId="0" xfId="0" applyNumberFormat="1" applyFill="1"/>
    <xf numFmtId="10" fontId="0" fillId="0" borderId="4" xfId="0" applyNumberFormat="1" applyBorder="1" applyAlignment="1">
      <alignment vertical="center" wrapText="1"/>
    </xf>
    <xf numFmtId="0" fontId="0" fillId="0" borderId="0" xfId="0" applyFont="1" applyBorder="1"/>
    <xf numFmtId="0" fontId="0" fillId="0" borderId="0" xfId="0" applyBorder="1"/>
    <xf numFmtId="10" fontId="0" fillId="0" borderId="0" xfId="0" applyNumberFormat="1" applyBorder="1"/>
    <xf numFmtId="10" fontId="0" fillId="0" borderId="0" xfId="0" applyNumberFormat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10" fontId="28" fillId="5" borderId="4" xfId="0" applyNumberFormat="1" applyFont="1" applyFill="1" applyBorder="1"/>
    <xf numFmtId="0" fontId="28" fillId="0" borderId="0" xfId="0" applyFont="1"/>
    <xf numFmtId="0" fontId="0" fillId="0" borderId="0" xfId="0" applyBorder="1" applyAlignment="1">
      <alignment vertical="center" wrapText="1"/>
    </xf>
    <xf numFmtId="0" fontId="0" fillId="0" borderId="10" xfId="0" applyBorder="1"/>
    <xf numFmtId="10" fontId="28" fillId="5" borderId="18" xfId="0" applyNumberFormat="1" applyFont="1" applyFill="1" applyBorder="1"/>
    <xf numFmtId="9" fontId="7" fillId="0" borderId="0" xfId="1" applyFont="1" applyFill="1"/>
    <xf numFmtId="0" fontId="27" fillId="0" borderId="0" xfId="6"/>
    <xf numFmtId="0" fontId="24" fillId="0" borderId="0" xfId="6" applyFont="1"/>
    <xf numFmtId="164" fontId="32" fillId="0" borderId="0" xfId="6" applyNumberFormat="1" applyFont="1" applyAlignment="1">
      <alignment horizontal="right" wrapText="1"/>
    </xf>
    <xf numFmtId="164" fontId="32" fillId="0" borderId="0" xfId="6" applyNumberFormat="1" applyFont="1" applyAlignment="1">
      <alignment wrapText="1"/>
    </xf>
    <xf numFmtId="164" fontId="33" fillId="0" borderId="0" xfId="6" applyNumberFormat="1" applyFont="1" applyAlignment="1">
      <alignment wrapText="1"/>
    </xf>
    <xf numFmtId="164" fontId="32" fillId="0" borderId="0" xfId="6" applyNumberFormat="1" applyFont="1" applyAlignment="1">
      <alignment horizontal="center" wrapText="1"/>
    </xf>
    <xf numFmtId="164" fontId="33" fillId="0" borderId="0" xfId="6" applyNumberFormat="1" applyFont="1" applyAlignment="1">
      <alignment horizontal="right" wrapText="1"/>
    </xf>
    <xf numFmtId="164" fontId="34" fillId="0" borderId="0" xfId="6" applyNumberFormat="1" applyFont="1" applyAlignment="1">
      <alignment horizontal="center" wrapText="1"/>
    </xf>
    <xf numFmtId="164" fontId="35" fillId="7" borderId="0" xfId="6" applyNumberFormat="1" applyFont="1" applyFill="1" applyAlignment="1">
      <alignment horizontal="center" wrapText="1"/>
    </xf>
    <xf numFmtId="0" fontId="27" fillId="3" borderId="0" xfId="6" applyFill="1"/>
    <xf numFmtId="164" fontId="32" fillId="3" borderId="0" xfId="6" applyNumberFormat="1" applyFont="1" applyFill="1" applyAlignment="1">
      <alignment horizontal="right" wrapText="1"/>
    </xf>
    <xf numFmtId="164" fontId="32" fillId="3" borderId="0" xfId="6" applyNumberFormat="1" applyFont="1" applyFill="1" applyAlignment="1">
      <alignment wrapText="1"/>
    </xf>
    <xf numFmtId="164" fontId="33" fillId="3" borderId="0" xfId="6" applyNumberFormat="1" applyFont="1" applyFill="1" applyAlignment="1">
      <alignment wrapText="1"/>
    </xf>
    <xf numFmtId="164" fontId="35" fillId="8" borderId="0" xfId="6" applyNumberFormat="1" applyFont="1" applyFill="1" applyAlignment="1">
      <alignment horizontal="center" wrapText="1"/>
    </xf>
    <xf numFmtId="164" fontId="36" fillId="7" borderId="0" xfId="6" applyNumberFormat="1" applyFont="1" applyFill="1" applyAlignment="1">
      <alignment horizontal="center" wrapText="1"/>
    </xf>
    <xf numFmtId="164" fontId="32" fillId="0" borderId="0" xfId="6" applyNumberFormat="1" applyFont="1" applyAlignment="1">
      <alignment wrapText="1"/>
    </xf>
    <xf numFmtId="0" fontId="27" fillId="0" borderId="3" xfId="6" applyBorder="1"/>
    <xf numFmtId="0" fontId="27" fillId="0" borderId="6" xfId="6" applyBorder="1"/>
    <xf numFmtId="0" fontId="27" fillId="0" borderId="11" xfId="6" applyBorder="1"/>
    <xf numFmtId="0" fontId="27" fillId="0" borderId="4" xfId="6" applyBorder="1"/>
    <xf numFmtId="164" fontId="35" fillId="0" borderId="0" xfId="6" applyNumberFormat="1" applyFont="1" applyAlignment="1">
      <alignment wrapText="1"/>
    </xf>
    <xf numFmtId="164" fontId="38" fillId="0" borderId="0" xfId="6" applyNumberFormat="1" applyFont="1" applyAlignment="1">
      <alignment horizontal="right" wrapText="1"/>
    </xf>
    <xf numFmtId="164" fontId="38" fillId="0" borderId="0" xfId="6" applyNumberFormat="1" applyFont="1" applyAlignment="1">
      <alignment wrapText="1"/>
    </xf>
    <xf numFmtId="0" fontId="33" fillId="0" borderId="0" xfId="6" applyNumberFormat="1" applyFont="1" applyAlignment="1">
      <alignment horizontal="right" wrapText="1"/>
    </xf>
    <xf numFmtId="0" fontId="38" fillId="0" borderId="0" xfId="6" applyNumberFormat="1" applyFont="1" applyAlignment="1">
      <alignment wrapText="1"/>
    </xf>
    <xf numFmtId="0" fontId="39" fillId="0" borderId="0" xfId="6" applyNumberFormat="1" applyFont="1" applyAlignment="1">
      <alignment horizontal="center" wrapText="1"/>
    </xf>
    <xf numFmtId="0" fontId="27" fillId="0" borderId="0" xfId="6" applyNumberFormat="1"/>
    <xf numFmtId="0" fontId="32" fillId="0" borderId="0" xfId="6" applyNumberFormat="1" applyFont="1" applyAlignment="1">
      <alignment wrapText="1"/>
    </xf>
    <xf numFmtId="0" fontId="34" fillId="0" borderId="0" xfId="6" applyNumberFormat="1" applyFont="1" applyAlignment="1">
      <alignment horizontal="center" wrapText="1"/>
    </xf>
    <xf numFmtId="1" fontId="0" fillId="0" borderId="0" xfId="0" applyNumberFormat="1"/>
    <xf numFmtId="0" fontId="0" fillId="3" borderId="0" xfId="0" applyFill="1"/>
    <xf numFmtId="0" fontId="0" fillId="0" borderId="4" xfId="0" applyBorder="1" applyAlignment="1">
      <alignment horizontal="left" vertical="center" wrapText="1"/>
    </xf>
    <xf numFmtId="0" fontId="42" fillId="0" borderId="0" xfId="6" applyFont="1"/>
    <xf numFmtId="0" fontId="27" fillId="0" borderId="0" xfId="6" applyAlignment="1">
      <alignment vertical="top" wrapText="1"/>
    </xf>
    <xf numFmtId="0" fontId="44" fillId="0" borderId="0" xfId="0" applyFont="1"/>
    <xf numFmtId="0" fontId="0" fillId="0" borderId="21" xfId="0" applyBorder="1" applyAlignment="1"/>
    <xf numFmtId="0" fontId="0" fillId="0" borderId="22" xfId="0" applyBorder="1" applyAlignment="1">
      <alignment horizontal="right"/>
    </xf>
    <xf numFmtId="0" fontId="0" fillId="0" borderId="21" xfId="0" applyBorder="1"/>
    <xf numFmtId="14" fontId="0" fillId="0" borderId="22" xfId="0" applyNumberFormat="1" applyBorder="1" applyAlignment="1">
      <alignment horizontal="right"/>
    </xf>
    <xf numFmtId="2" fontId="0" fillId="0" borderId="22" xfId="0" applyNumberFormat="1" applyBorder="1" applyAlignment="1">
      <alignment horizontal="right"/>
    </xf>
    <xf numFmtId="1" fontId="0" fillId="0" borderId="22" xfId="0" applyNumberFormat="1" applyBorder="1" applyAlignment="1">
      <alignment horizontal="right"/>
    </xf>
    <xf numFmtId="0" fontId="0" fillId="0" borderId="23" xfId="0" applyBorder="1"/>
    <xf numFmtId="0" fontId="0" fillId="0" borderId="24" xfId="0" applyBorder="1" applyAlignment="1">
      <alignment horizontal="right"/>
    </xf>
    <xf numFmtId="0" fontId="29" fillId="0" borderId="0" xfId="0" applyFont="1" applyAlignment="1">
      <alignment vertical="center" wrapText="1"/>
    </xf>
    <xf numFmtId="9" fontId="0" fillId="0" borderId="4" xfId="0" applyNumberFormat="1" applyBorder="1"/>
    <xf numFmtId="2" fontId="0" fillId="0" borderId="4" xfId="0" applyNumberFormat="1" applyBorder="1"/>
    <xf numFmtId="0" fontId="0" fillId="0" borderId="19" xfId="0" applyBorder="1"/>
    <xf numFmtId="9" fontId="0" fillId="0" borderId="25" xfId="0" applyNumberFormat="1" applyBorder="1"/>
    <xf numFmtId="9" fontId="0" fillId="0" borderId="26" xfId="0" applyNumberFormat="1" applyBorder="1"/>
    <xf numFmtId="9" fontId="0" fillId="0" borderId="24" xfId="0" applyNumberFormat="1" applyBorder="1"/>
    <xf numFmtId="0" fontId="0" fillId="0" borderId="4" xfId="0" applyBorder="1" applyAlignment="1">
      <alignment vertical="center" wrapText="1"/>
    </xf>
    <xf numFmtId="0" fontId="0" fillId="0" borderId="25" xfId="0" applyBorder="1"/>
    <xf numFmtId="1" fontId="0" fillId="0" borderId="26" xfId="0" applyNumberFormat="1" applyBorder="1" applyAlignment="1">
      <alignment vertical="center" wrapText="1"/>
    </xf>
    <xf numFmtId="0" fontId="0" fillId="0" borderId="20" xfId="0" applyBorder="1"/>
    <xf numFmtId="0" fontId="0" fillId="0" borderId="27" xfId="0" applyBorder="1"/>
    <xf numFmtId="10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1" fontId="0" fillId="0" borderId="29" xfId="0" applyNumberFormat="1" applyBorder="1" applyAlignment="1">
      <alignment vertical="center" wrapText="1"/>
    </xf>
    <xf numFmtId="10" fontId="0" fillId="3" borderId="31" xfId="0" applyNumberFormat="1" applyFill="1" applyBorder="1"/>
    <xf numFmtId="0" fontId="0" fillId="0" borderId="31" xfId="0" applyBorder="1"/>
    <xf numFmtId="10" fontId="0" fillId="0" borderId="31" xfId="0" applyNumberFormat="1" applyBorder="1" applyAlignment="1">
      <alignment vertical="center" wrapText="1"/>
    </xf>
    <xf numFmtId="10" fontId="0" fillId="0" borderId="31" xfId="0" applyNumberFormat="1" applyFill="1" applyBorder="1"/>
    <xf numFmtId="10" fontId="0" fillId="0" borderId="31" xfId="0" applyNumberFormat="1" applyBorder="1"/>
    <xf numFmtId="0" fontId="0" fillId="3" borderId="31" xfId="0" applyFill="1" applyBorder="1"/>
    <xf numFmtId="0" fontId="0" fillId="3" borderId="31" xfId="0" applyFill="1" applyBorder="1" applyAlignment="1">
      <alignment vertical="center" wrapText="1"/>
    </xf>
    <xf numFmtId="1" fontId="0" fillId="3" borderId="32" xfId="0" applyNumberFormat="1" applyFill="1" applyBorder="1" applyAlignment="1">
      <alignment vertical="center" wrapText="1"/>
    </xf>
    <xf numFmtId="0" fontId="18" fillId="0" borderId="25" xfId="0" applyFont="1" applyBorder="1"/>
    <xf numFmtId="0" fontId="18" fillId="0" borderId="28" xfId="0" applyFont="1" applyBorder="1"/>
    <xf numFmtId="0" fontId="18" fillId="0" borderId="30" xfId="0" applyFont="1" applyBorder="1"/>
    <xf numFmtId="165" fontId="0" fillId="0" borderId="4" xfId="0" applyNumberFormat="1" applyBorder="1"/>
    <xf numFmtId="165" fontId="0" fillId="0" borderId="4" xfId="0" applyNumberForma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165" fontId="0" fillId="0" borderId="25" xfId="0" applyNumberFormat="1" applyBorder="1"/>
    <xf numFmtId="0" fontId="0" fillId="0" borderId="23" xfId="0" applyBorder="1" applyAlignment="1">
      <alignment vertical="center" wrapText="1"/>
    </xf>
    <xf numFmtId="165" fontId="0" fillId="0" borderId="26" xfId="0" applyNumberFormat="1" applyBorder="1"/>
    <xf numFmtId="165" fontId="0" fillId="0" borderId="20" xfId="0" applyNumberFormat="1" applyBorder="1"/>
    <xf numFmtId="165" fontId="0" fillId="0" borderId="22" xfId="0" applyNumberFormat="1" applyBorder="1"/>
    <xf numFmtId="165" fontId="0" fillId="0" borderId="24" xfId="0" applyNumberFormat="1" applyBorder="1"/>
    <xf numFmtId="0" fontId="0" fillId="0" borderId="26" xfId="0" applyBorder="1"/>
    <xf numFmtId="0" fontId="0" fillId="0" borderId="24" xfId="0" applyBorder="1"/>
    <xf numFmtId="1" fontId="0" fillId="0" borderId="4" xfId="0" applyNumberFormat="1" applyBorder="1"/>
    <xf numFmtId="0" fontId="29" fillId="0" borderId="21" xfId="0" applyFont="1" applyBorder="1"/>
    <xf numFmtId="0" fontId="40" fillId="0" borderId="21" xfId="0" applyFont="1" applyBorder="1"/>
    <xf numFmtId="0" fontId="28" fillId="0" borderId="21" xfId="0" applyFont="1" applyBorder="1"/>
    <xf numFmtId="0" fontId="0" fillId="0" borderId="22" xfId="0" applyBorder="1"/>
    <xf numFmtId="10" fontId="0" fillId="0" borderId="22" xfId="0" applyNumberFormat="1" applyBorder="1"/>
    <xf numFmtId="1" fontId="0" fillId="0" borderId="22" xfId="0" applyNumberFormat="1" applyBorder="1"/>
    <xf numFmtId="0" fontId="0" fillId="0" borderId="34" xfId="0" applyBorder="1"/>
    <xf numFmtId="0" fontId="0" fillId="0" borderId="35" xfId="0" applyBorder="1"/>
    <xf numFmtId="1" fontId="0" fillId="0" borderId="21" xfId="0" applyNumberFormat="1" applyBorder="1"/>
    <xf numFmtId="1" fontId="0" fillId="0" borderId="23" xfId="0" applyNumberFormat="1" applyBorder="1"/>
    <xf numFmtId="1" fontId="0" fillId="0" borderId="26" xfId="0" applyNumberFormat="1" applyBorder="1"/>
    <xf numFmtId="1" fontId="0" fillId="0" borderId="24" xfId="0" applyNumberFormat="1" applyBorder="1"/>
    <xf numFmtId="1" fontId="0" fillId="0" borderId="21" xfId="0" applyNumberFormat="1" applyFill="1" applyBorder="1"/>
    <xf numFmtId="0" fontId="0" fillId="3" borderId="0" xfId="0" applyFill="1" applyAlignment="1">
      <alignment horizontal="right"/>
    </xf>
    <xf numFmtId="0" fontId="18" fillId="0" borderId="20" xfId="0" applyFont="1" applyBorder="1"/>
    <xf numFmtId="0" fontId="28" fillId="0" borderId="0" xfId="0" applyFont="1" applyFill="1"/>
    <xf numFmtId="1" fontId="0" fillId="0" borderId="10" xfId="0" applyNumberFormat="1" applyBorder="1"/>
    <xf numFmtId="1" fontId="0" fillId="0" borderId="37" xfId="0" applyNumberFormat="1" applyBorder="1"/>
    <xf numFmtId="0" fontId="28" fillId="3" borderId="26" xfId="0" applyFont="1" applyFill="1" applyBorder="1"/>
    <xf numFmtId="0" fontId="28" fillId="3" borderId="24" xfId="0" applyFont="1" applyFill="1" applyBorder="1"/>
    <xf numFmtId="0" fontId="27" fillId="9" borderId="21" xfId="6" applyFill="1" applyBorder="1" applyAlignment="1"/>
    <xf numFmtId="0" fontId="0" fillId="9" borderId="21" xfId="0" applyFill="1" applyBorder="1" applyAlignment="1"/>
    <xf numFmtId="0" fontId="27" fillId="9" borderId="21" xfId="6" applyFill="1" applyBorder="1" applyAlignment="1">
      <alignment vertical="top" wrapText="1"/>
    </xf>
    <xf numFmtId="0" fontId="43" fillId="9" borderId="21" xfId="6" applyFont="1" applyFill="1" applyBorder="1" applyAlignment="1"/>
    <xf numFmtId="0" fontId="27" fillId="9" borderId="19" xfId="6" applyFill="1" applyBorder="1" applyAlignment="1"/>
    <xf numFmtId="0" fontId="43" fillId="9" borderId="23" xfId="6" applyFont="1" applyFill="1" applyBorder="1" applyAlignment="1"/>
    <xf numFmtId="166" fontId="27" fillId="9" borderId="20" xfId="6" applyNumberFormat="1" applyFill="1" applyBorder="1"/>
    <xf numFmtId="0" fontId="0" fillId="9" borderId="22" xfId="0" applyFill="1" applyBorder="1"/>
    <xf numFmtId="166" fontId="41" fillId="9" borderId="22" xfId="7" applyNumberFormat="1" applyFont="1" applyFill="1" applyBorder="1"/>
    <xf numFmtId="166" fontId="45" fillId="9" borderId="24" xfId="8" applyNumberFormat="1" applyFont="1" applyFill="1" applyBorder="1"/>
    <xf numFmtId="166" fontId="45" fillId="9" borderId="22" xfId="8" applyNumberFormat="1" applyFont="1" applyFill="1" applyBorder="1"/>
    <xf numFmtId="0" fontId="46" fillId="9" borderId="16" xfId="0" applyFont="1" applyFill="1" applyBorder="1" applyAlignment="1">
      <alignment vertical="center" wrapText="1"/>
    </xf>
    <xf numFmtId="10" fontId="46" fillId="9" borderId="17" xfId="0" applyNumberFormat="1" applyFont="1" applyFill="1" applyBorder="1"/>
    <xf numFmtId="0" fontId="0" fillId="0" borderId="0" xfId="0" applyBorder="1" applyAlignment="1">
      <alignment vertical="center"/>
    </xf>
    <xf numFmtId="0" fontId="28" fillId="3" borderId="0" xfId="0" applyFont="1" applyFill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9" fontId="0" fillId="0" borderId="0" xfId="0" applyNumberFormat="1"/>
    <xf numFmtId="9" fontId="42" fillId="0" borderId="0" xfId="0" applyNumberFormat="1" applyFont="1" applyAlignment="1">
      <alignment horizontal="center"/>
    </xf>
    <xf numFmtId="0" fontId="0" fillId="0" borderId="0" xfId="0" applyFont="1"/>
    <xf numFmtId="9" fontId="18" fillId="0" borderId="0" xfId="0" applyNumberFormat="1" applyFont="1"/>
    <xf numFmtId="0" fontId="18" fillId="0" borderId="0" xfId="0" applyFont="1"/>
    <xf numFmtId="166" fontId="42" fillId="10" borderId="0" xfId="0" applyNumberFormat="1" applyFont="1" applyFill="1" applyAlignment="1">
      <alignment horizontal="center"/>
    </xf>
    <xf numFmtId="166" fontId="18" fillId="10" borderId="0" xfId="0" applyNumberFormat="1" applyFont="1" applyFill="1"/>
    <xf numFmtId="0" fontId="0" fillId="6" borderId="0" xfId="0" applyFont="1" applyFill="1"/>
    <xf numFmtId="0" fontId="0" fillId="0" borderId="2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28" fillId="3" borderId="23" xfId="0" applyFont="1" applyFill="1" applyBorder="1" applyAlignment="1">
      <alignment horizontal="left" vertical="center"/>
    </xf>
    <xf numFmtId="0" fontId="28" fillId="3" borderId="26" xfId="0" applyFont="1" applyFill="1" applyBorder="1" applyAlignment="1">
      <alignment horizontal="left" vertical="center"/>
    </xf>
    <xf numFmtId="0" fontId="18" fillId="0" borderId="38" xfId="0" applyFont="1" applyBorder="1" applyAlignment="1">
      <alignment horizontal="center"/>
    </xf>
    <xf numFmtId="0" fontId="18" fillId="0" borderId="33" xfId="0" applyFont="1" applyBorder="1" applyAlignment="1">
      <alignment horizontal="center"/>
    </xf>
    <xf numFmtId="0" fontId="18" fillId="0" borderId="39" xfId="0" applyFont="1" applyBorder="1" applyAlignment="1">
      <alignment horizontal="center"/>
    </xf>
    <xf numFmtId="0" fontId="18" fillId="0" borderId="21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36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2" fontId="0" fillId="0" borderId="4" xfId="0" applyNumberFormat="1" applyBorder="1" applyAlignment="1">
      <alignment horizontal="left" vertical="center" wrapText="1"/>
    </xf>
    <xf numFmtId="2" fontId="0" fillId="0" borderId="22" xfId="0" applyNumberForma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9" fontId="0" fillId="0" borderId="4" xfId="0" applyNumberFormat="1" applyBorder="1" applyAlignment="1">
      <alignment horizontal="left" vertical="center" wrapText="1"/>
    </xf>
    <xf numFmtId="9" fontId="0" fillId="0" borderId="22" xfId="0" applyNumberFormat="1" applyBorder="1" applyAlignment="1">
      <alignment horizontal="left" vertical="center" wrapText="1"/>
    </xf>
    <xf numFmtId="166" fontId="42" fillId="0" borderId="0" xfId="7" applyNumberFormat="1" applyFont="1" applyBorder="1" applyAlignment="1">
      <alignment horizontal="center" vertical="top"/>
    </xf>
    <xf numFmtId="0" fontId="18" fillId="0" borderId="0" xfId="0" applyFont="1" applyAlignment="1">
      <alignment horizontal="center" vertical="top"/>
    </xf>
    <xf numFmtId="0" fontId="28" fillId="3" borderId="0" xfId="0" applyFont="1" applyFill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9" borderId="17" xfId="0" applyFill="1" applyBorder="1" applyAlignment="1">
      <alignment horizontal="left" vertical="center" wrapText="1"/>
    </xf>
    <xf numFmtId="0" fontId="0" fillId="9" borderId="18" xfId="0" applyFill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164" fontId="32" fillId="0" borderId="0" xfId="6" applyNumberFormat="1" applyFont="1" applyAlignment="1">
      <alignment wrapText="1"/>
    </xf>
    <xf numFmtId="10" fontId="28" fillId="5" borderId="4" xfId="0" applyNumberFormat="1" applyFont="1" applyFill="1" applyBorder="1" applyAlignment="1">
      <alignment horizontal="right" vertical="center" wrapText="1"/>
    </xf>
    <xf numFmtId="0" fontId="0" fillId="3" borderId="4" xfId="0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2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wrapText="1"/>
    </xf>
    <xf numFmtId="0" fontId="18" fillId="0" borderId="4" xfId="0" applyFont="1" applyBorder="1" applyAlignment="1">
      <alignment horizontal="left" wrapText="1"/>
    </xf>
    <xf numFmtId="0" fontId="29" fillId="0" borderId="0" xfId="0" applyFont="1" applyAlignment="1">
      <alignment horizontal="left" vertical="center" wrapText="1"/>
    </xf>
    <xf numFmtId="0" fontId="28" fillId="3" borderId="4" xfId="0" applyFont="1" applyFill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28" fillId="3" borderId="16" xfId="0" applyFont="1" applyFill="1" applyBorder="1" applyAlignment="1">
      <alignment horizontal="left" vertical="center" wrapText="1"/>
    </xf>
    <xf numFmtId="0" fontId="28" fillId="3" borderId="17" xfId="0" applyFont="1" applyFill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7" fillId="0" borderId="4" xfId="3" applyFill="1" applyBorder="1" applyAlignment="1">
      <alignment horizontal="center" vertical="center"/>
    </xf>
    <xf numFmtId="0" fontId="13" fillId="0" borderId="4" xfId="3" quotePrefix="1" applyFont="1" applyFill="1" applyBorder="1" applyAlignment="1">
      <alignment horizontal="center" wrapText="1"/>
    </xf>
    <xf numFmtId="0" fontId="7" fillId="0" borderId="4" xfId="3" quotePrefix="1" applyFill="1" applyBorder="1" applyAlignment="1">
      <alignment horizontal="center"/>
    </xf>
    <xf numFmtId="0" fontId="14" fillId="0" borderId="0" xfId="3" applyFont="1" applyFill="1" applyAlignment="1">
      <alignment horizontal="left" vertical="center" wrapText="1"/>
    </xf>
    <xf numFmtId="0" fontId="7" fillId="0" borderId="0" xfId="3" applyFill="1" applyAlignment="1">
      <alignment horizontal="left" vertical="center" wrapText="1"/>
    </xf>
    <xf numFmtId="0" fontId="15" fillId="0" borderId="12" xfId="3" applyFont="1" applyFill="1" applyBorder="1" applyAlignment="1">
      <alignment horizontal="left" vertical="center" wrapText="1"/>
    </xf>
    <xf numFmtId="0" fontId="15" fillId="0" borderId="8" xfId="3" applyFont="1" applyFill="1" applyBorder="1" applyAlignment="1">
      <alignment horizontal="left" vertical="center" wrapText="1"/>
    </xf>
    <xf numFmtId="0" fontId="15" fillId="0" borderId="13" xfId="3" applyFont="1" applyFill="1" applyBorder="1" applyAlignment="1">
      <alignment horizontal="left" vertical="center" wrapText="1"/>
    </xf>
    <xf numFmtId="0" fontId="15" fillId="0" borderId="7" xfId="3" applyFont="1" applyFill="1" applyBorder="1" applyAlignment="1">
      <alignment horizontal="left" vertical="center" wrapText="1"/>
    </xf>
    <xf numFmtId="0" fontId="15" fillId="0" borderId="9" xfId="3" applyFont="1" applyFill="1" applyBorder="1" applyAlignment="1">
      <alignment horizontal="left" vertical="center" wrapText="1"/>
    </xf>
    <xf numFmtId="0" fontId="15" fillId="0" borderId="3" xfId="3" applyFont="1" applyFill="1" applyBorder="1" applyAlignment="1">
      <alignment horizontal="left" vertical="center" wrapText="1"/>
    </xf>
    <xf numFmtId="0" fontId="7" fillId="0" borderId="10" xfId="3" applyFill="1" applyBorder="1" applyAlignment="1">
      <alignment horizontal="center"/>
    </xf>
    <xf numFmtId="0" fontId="7" fillId="0" borderId="14" xfId="3" applyFill="1" applyBorder="1" applyAlignment="1">
      <alignment horizontal="center"/>
    </xf>
    <xf numFmtId="0" fontId="7" fillId="0" borderId="6" xfId="3" applyFill="1" applyBorder="1" applyAlignment="1">
      <alignment horizontal="center"/>
    </xf>
    <xf numFmtId="0" fontId="8" fillId="0" borderId="1" xfId="3" applyFont="1" applyFill="1" applyBorder="1" applyAlignment="1">
      <alignment horizontal="center"/>
    </xf>
    <xf numFmtId="0" fontId="8" fillId="0" borderId="2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/>
    </xf>
    <xf numFmtId="0" fontId="7" fillId="0" borderId="4" xfId="3" applyFill="1" applyBorder="1" applyAlignment="1">
      <alignment horizontal="center"/>
    </xf>
    <xf numFmtId="0" fontId="8" fillId="0" borderId="4" xfId="3" applyFont="1" applyFill="1" applyBorder="1" applyAlignment="1">
      <alignment horizontal="center" wrapText="1"/>
    </xf>
    <xf numFmtId="0" fontId="10" fillId="0" borderId="4" xfId="3" applyFont="1" applyFill="1" applyBorder="1" applyAlignment="1">
      <alignment horizontal="center" vertical="center"/>
    </xf>
    <xf numFmtId="0" fontId="8" fillId="0" borderId="5" xfId="3" applyFont="1" applyFill="1" applyBorder="1" applyAlignment="1">
      <alignment horizontal="center" wrapText="1"/>
    </xf>
    <xf numFmtId="0" fontId="8" fillId="0" borderId="11" xfId="3" applyFont="1" applyFill="1" applyBorder="1" applyAlignment="1">
      <alignment horizontal="center" wrapText="1"/>
    </xf>
    <xf numFmtId="0" fontId="10" fillId="0" borderId="5" xfId="3" applyFont="1" applyFill="1" applyBorder="1" applyAlignment="1">
      <alignment horizontal="center" vertical="center"/>
    </xf>
    <xf numFmtId="0" fontId="10" fillId="0" borderId="11" xfId="3" applyFont="1" applyFill="1" applyBorder="1" applyAlignment="1">
      <alignment horizontal="center" vertical="center"/>
    </xf>
    <xf numFmtId="0" fontId="7" fillId="0" borderId="5" xfId="3" applyFill="1" applyBorder="1" applyAlignment="1">
      <alignment horizontal="center" vertical="center"/>
    </xf>
    <xf numFmtId="0" fontId="7" fillId="0" borderId="11" xfId="3" applyFill="1" applyBorder="1" applyAlignment="1">
      <alignment horizontal="center" vertical="center"/>
    </xf>
    <xf numFmtId="0" fontId="37" fillId="0" borderId="5" xfId="6" applyFont="1" applyBorder="1" applyAlignment="1">
      <alignment horizontal="left" vertical="center"/>
    </xf>
    <xf numFmtId="0" fontId="37" fillId="0" borderId="15" xfId="6" applyFont="1" applyBorder="1" applyAlignment="1">
      <alignment horizontal="left" vertical="center"/>
    </xf>
    <xf numFmtId="0" fontId="37" fillId="0" borderId="11" xfId="6" applyFont="1" applyBorder="1" applyAlignment="1">
      <alignment horizontal="left" vertical="center"/>
    </xf>
    <xf numFmtId="0" fontId="27" fillId="0" borderId="5" xfId="6" applyBorder="1" applyAlignment="1">
      <alignment horizontal="left" vertical="center"/>
    </xf>
    <xf numFmtId="0" fontId="27" fillId="0" borderId="15" xfId="6" applyBorder="1" applyAlignment="1">
      <alignment horizontal="left" vertical="center"/>
    </xf>
    <xf numFmtId="0" fontId="27" fillId="0" borderId="11" xfId="6" applyBorder="1" applyAlignment="1">
      <alignment horizontal="left" vertical="center"/>
    </xf>
    <xf numFmtId="0" fontId="5" fillId="2" borderId="0" xfId="0" applyFont="1" applyFill="1" applyAlignment="1">
      <alignment horizontal="center" wrapText="1"/>
    </xf>
    <xf numFmtId="0" fontId="47" fillId="11" borderId="33" xfId="0" applyFont="1" applyFill="1" applyBorder="1" applyAlignment="1">
      <alignment horizontal="left"/>
    </xf>
    <xf numFmtId="0" fontId="48" fillId="11" borderId="33" xfId="0" applyFont="1" applyFill="1" applyBorder="1" applyAlignment="1">
      <alignment horizontal="right"/>
    </xf>
    <xf numFmtId="0" fontId="47" fillId="11" borderId="2" xfId="0" applyFont="1" applyFill="1" applyBorder="1" applyAlignment="1">
      <alignment horizontal="left"/>
    </xf>
    <xf numFmtId="0" fontId="48" fillId="11" borderId="2" xfId="0" applyFont="1" applyFill="1" applyBorder="1" applyAlignment="1">
      <alignment horizontal="right"/>
    </xf>
    <xf numFmtId="0" fontId="49" fillId="12" borderId="15" xfId="0" applyFont="1" applyFill="1" applyBorder="1" applyAlignment="1">
      <alignment horizontal="left"/>
    </xf>
    <xf numFmtId="0" fontId="0" fillId="0" borderId="15" xfId="0" applyBorder="1"/>
    <xf numFmtId="0" fontId="18" fillId="12" borderId="0" xfId="0" applyFont="1" applyFill="1" applyAlignment="1">
      <alignment horizontal="left"/>
    </xf>
    <xf numFmtId="10" fontId="0" fillId="13" borderId="0" xfId="0" applyNumberFormat="1" applyFill="1"/>
    <xf numFmtId="9" fontId="0" fillId="13" borderId="0" xfId="0" applyNumberFormat="1" applyFill="1"/>
    <xf numFmtId="2" fontId="0" fillId="13" borderId="0" xfId="0" applyNumberFormat="1" applyFill="1"/>
    <xf numFmtId="167" fontId="0" fillId="0" borderId="0" xfId="0" applyNumberFormat="1"/>
    <xf numFmtId="44" fontId="0" fillId="0" borderId="0" xfId="0" applyNumberFormat="1"/>
  </cellXfs>
  <cellStyles count="9">
    <cellStyle name="Comma 2" xfId="7" xr:uid="{09D9D468-9530-4A92-A256-0696E2D32073}"/>
    <cellStyle name="Currency" xfId="2" builtinId="4"/>
    <cellStyle name="Currency 2" xfId="8" xr:uid="{9BA03221-C04F-4771-A0C7-74992AC29484}"/>
    <cellStyle name="Normal" xfId="0" builtinId="0"/>
    <cellStyle name="Normal 2" xfId="6" xr:uid="{B180D1CF-D1AB-46D2-A617-CFBEDDFF3E77}"/>
    <cellStyle name="Normal 6" xfId="3" xr:uid="{8606963F-F0FA-4E3E-9742-6A25C7C6158D}"/>
    <cellStyle name="Normal 7" xfId="5" xr:uid="{E87CC0A9-6CDE-4B03-B230-64464CFDE07E}"/>
    <cellStyle name="Percent" xfId="1" builtinId="5"/>
    <cellStyle name="Percent 6" xfId="4" xr:uid="{256FFCB2-8B4F-49B5-B9E4-FB593EC1B8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7F88-82C4-4709-9966-EA0003BC3DFF}">
  <dimension ref="A1:B27"/>
  <sheetViews>
    <sheetView topLeftCell="A55" workbookViewId="0">
      <selection activeCell="I20" sqref="I20"/>
    </sheetView>
  </sheetViews>
  <sheetFormatPr defaultRowHeight="14.4"/>
  <cols>
    <col min="1" max="1" width="30.44140625" customWidth="1"/>
    <col min="2" max="2" width="21.44140625" customWidth="1"/>
  </cols>
  <sheetData>
    <row r="1" spans="1:2" ht="15" thickBot="1"/>
    <row r="2" spans="1:2">
      <c r="A2" s="207" t="s">
        <v>508</v>
      </c>
      <c r="B2" s="205" t="s">
        <v>507</v>
      </c>
    </row>
    <row r="3" spans="1:2">
      <c r="A3" s="208"/>
      <c r="B3" s="206"/>
    </row>
    <row r="4" spans="1:2">
      <c r="A4" s="208"/>
      <c r="B4" s="206"/>
    </row>
    <row r="5" spans="1:2">
      <c r="A5" s="208"/>
      <c r="B5" s="206"/>
    </row>
    <row r="6" spans="1:2">
      <c r="A6" s="112"/>
      <c r="B6" s="113" t="s">
        <v>506</v>
      </c>
    </row>
    <row r="7" spans="1:2">
      <c r="A7" s="114" t="s">
        <v>494</v>
      </c>
      <c r="B7" s="115">
        <v>43939</v>
      </c>
    </row>
    <row r="8" spans="1:2">
      <c r="A8" s="114" t="s">
        <v>495</v>
      </c>
      <c r="B8" s="113" t="str">
        <f>Financials!C1</f>
        <v>ALPHABET INC</v>
      </c>
    </row>
    <row r="9" spans="1:2">
      <c r="A9" s="114" t="s">
        <v>496</v>
      </c>
      <c r="B9" s="113" t="str">
        <f>Financials!C2</f>
        <v>GOOGL</v>
      </c>
    </row>
    <row r="10" spans="1:2">
      <c r="A10" s="114" t="s">
        <v>497</v>
      </c>
      <c r="B10" s="113">
        <f>Financials!C3</f>
        <v>7370</v>
      </c>
    </row>
    <row r="11" spans="1:2">
      <c r="A11" s="114"/>
      <c r="B11" s="113"/>
    </row>
    <row r="12" spans="1:2">
      <c r="A12" s="114"/>
      <c r="B12" s="113"/>
    </row>
    <row r="13" spans="1:2">
      <c r="A13" s="114" t="s">
        <v>498</v>
      </c>
      <c r="B13" s="116">
        <f>Monthly!D187</f>
        <v>1339.3900100000001</v>
      </c>
    </row>
    <row r="14" spans="1:2">
      <c r="A14" s="114" t="s">
        <v>499</v>
      </c>
      <c r="B14" s="117">
        <f>Proforma!I45</f>
        <v>688.33500000000004</v>
      </c>
    </row>
    <row r="15" spans="1:2">
      <c r="A15" s="114" t="s">
        <v>500</v>
      </c>
      <c r="B15" s="116">
        <f>B13*B14</f>
        <v>921949.02253335004</v>
      </c>
    </row>
    <row r="16" spans="1:2">
      <c r="A16" s="114"/>
      <c r="B16" s="113"/>
    </row>
    <row r="17" spans="1:2">
      <c r="A17" s="114" t="s">
        <v>501</v>
      </c>
      <c r="B17" s="116">
        <f>B15/Proforma!F41</f>
        <v>29.804707675729805</v>
      </c>
    </row>
    <row r="18" spans="1:2">
      <c r="A18" s="114" t="s">
        <v>502</v>
      </c>
      <c r="B18" s="116">
        <f>B15/Proforma!F64</f>
        <v>4.5767467684661094</v>
      </c>
    </row>
    <row r="19" spans="1:2">
      <c r="A19" s="114"/>
      <c r="B19" s="113"/>
    </row>
    <row r="20" spans="1:2">
      <c r="A20" s="114" t="s">
        <v>503</v>
      </c>
      <c r="B20" s="113"/>
    </row>
    <row r="21" spans="1:2">
      <c r="A21" s="114" t="s">
        <v>510</v>
      </c>
      <c r="B21" s="116">
        <f>Proforma!B81</f>
        <v>2962.0522460372767</v>
      </c>
    </row>
    <row r="22" spans="1:2">
      <c r="A22" s="114" t="s">
        <v>504</v>
      </c>
      <c r="B22" s="113" t="s">
        <v>512</v>
      </c>
    </row>
    <row r="23" spans="1:2">
      <c r="A23" s="114"/>
      <c r="B23" s="113"/>
    </row>
    <row r="24" spans="1:2">
      <c r="A24" s="114" t="s">
        <v>511</v>
      </c>
      <c r="B24" s="116">
        <f>Proforma!B87</f>
        <v>965.76046846845122</v>
      </c>
    </row>
    <row r="25" spans="1:2">
      <c r="A25" s="114" t="s">
        <v>504</v>
      </c>
      <c r="B25" s="113" t="s">
        <v>513</v>
      </c>
    </row>
    <row r="26" spans="1:2">
      <c r="A26" s="114"/>
      <c r="B26" s="113"/>
    </row>
    <row r="27" spans="1:2" ht="15" thickBot="1">
      <c r="A27" s="118" t="s">
        <v>505</v>
      </c>
      <c r="B27" s="119" t="s">
        <v>512</v>
      </c>
    </row>
  </sheetData>
  <mergeCells count="2">
    <mergeCell ref="B2:B5"/>
    <mergeCell ref="A2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40B2-E0F5-47BE-9F29-7C8C8E32046F}">
  <dimension ref="A1:W135"/>
  <sheetViews>
    <sheetView topLeftCell="A107" zoomScaleNormal="100" workbookViewId="0">
      <selection activeCell="M103" sqref="M103"/>
    </sheetView>
  </sheetViews>
  <sheetFormatPr defaultRowHeight="14.4"/>
  <cols>
    <col min="1" max="1" width="22.6640625" customWidth="1"/>
    <col min="2" max="2" width="13.5546875" customWidth="1"/>
    <col min="3" max="3" width="13.109375" customWidth="1"/>
    <col min="4" max="4" width="13.5546875" customWidth="1"/>
    <col min="5" max="6" width="9.109375" customWidth="1"/>
    <col min="7" max="7" width="16.6640625" customWidth="1"/>
    <col min="8" max="8" width="11.6640625" customWidth="1"/>
    <col min="9" max="9" width="12.33203125" customWidth="1"/>
    <col min="10" max="10" width="15" bestFit="1" customWidth="1"/>
    <col min="11" max="11" width="13.5546875" customWidth="1"/>
    <col min="12" max="12" width="12" customWidth="1"/>
    <col min="13" max="13" width="15" bestFit="1" customWidth="1"/>
    <col min="14" max="14" width="11.44140625" customWidth="1"/>
  </cols>
  <sheetData>
    <row r="1" spans="1:23" ht="31.2">
      <c r="A1" s="111" t="s">
        <v>144</v>
      </c>
    </row>
    <row r="3" spans="1:23" s="107" customFormat="1" ht="18.600000000000001" thickBot="1">
      <c r="A3" s="192" t="s">
        <v>143</v>
      </c>
      <c r="F3" s="231" t="s">
        <v>509</v>
      </c>
      <c r="G3" s="231"/>
      <c r="H3" s="231"/>
    </row>
    <row r="4" spans="1:23" ht="15" thickBot="1">
      <c r="F4" s="236"/>
      <c r="G4" s="225"/>
      <c r="H4" s="225"/>
      <c r="I4" s="143">
        <v>2015</v>
      </c>
      <c r="J4" s="143">
        <v>2016</v>
      </c>
      <c r="K4" s="143">
        <v>2017</v>
      </c>
      <c r="L4" s="143">
        <v>2018</v>
      </c>
      <c r="M4" s="144">
        <v>2019</v>
      </c>
      <c r="N4" s="145" t="s">
        <v>467</v>
      </c>
      <c r="O4" s="213" t="s">
        <v>516</v>
      </c>
      <c r="P4" s="214"/>
      <c r="Q4" s="214"/>
      <c r="R4" s="214"/>
      <c r="S4" s="214"/>
      <c r="T4" s="214"/>
      <c r="U4" s="214"/>
      <c r="V4" s="214"/>
      <c r="W4" s="215"/>
    </row>
    <row r="5" spans="1:23" ht="15" customHeight="1">
      <c r="A5" s="123" t="s">
        <v>142</v>
      </c>
      <c r="B5" s="124">
        <f>AVERAGE(C33:F33)</f>
        <v>0.21225772285889033</v>
      </c>
      <c r="C5" s="225" t="s">
        <v>486</v>
      </c>
      <c r="D5" s="226"/>
      <c r="F5" s="220" t="s">
        <v>141</v>
      </c>
      <c r="G5" s="221"/>
      <c r="H5" s="221"/>
      <c r="I5" s="65">
        <f>B51/B32</f>
        <v>0.53535851924948996</v>
      </c>
      <c r="J5" s="65">
        <f>C51/C32</f>
        <v>0.52648661822048914</v>
      </c>
      <c r="K5" s="65">
        <f>D51/D32</f>
        <v>0.53806323575842319</v>
      </c>
      <c r="L5" s="65">
        <f t="shared" ref="L5" si="0">E51/E32</f>
        <v>0.60303758980843303</v>
      </c>
      <c r="M5" s="132">
        <f>F51/F32</f>
        <v>0.71141810363468994</v>
      </c>
      <c r="N5" s="135">
        <f>AVERAGE(K5:M5)</f>
        <v>0.61750630973384879</v>
      </c>
      <c r="O5" s="131"/>
      <c r="P5" s="67"/>
      <c r="Q5" s="67"/>
      <c r="R5" s="67"/>
      <c r="S5" s="67"/>
      <c r="T5" s="67"/>
      <c r="U5" s="67"/>
      <c r="V5" s="67"/>
      <c r="W5" s="193"/>
    </row>
    <row r="6" spans="1:23" ht="15" customHeight="1">
      <c r="A6" s="114" t="s">
        <v>139</v>
      </c>
      <c r="B6" s="47">
        <v>1279</v>
      </c>
      <c r="C6" s="221"/>
      <c r="D6" s="224"/>
      <c r="F6" s="220" t="s">
        <v>138</v>
      </c>
      <c r="G6" s="221"/>
      <c r="H6" s="221"/>
      <c r="I6" s="65"/>
      <c r="J6" s="65">
        <f>C36/B51</f>
        <v>0.15194539929258208</v>
      </c>
      <c r="K6" s="65">
        <f>D36/C51</f>
        <v>0.14515959349422433</v>
      </c>
      <c r="L6" s="65">
        <f>E36/D51</f>
        <v>0.15137391654232402</v>
      </c>
      <c r="M6" s="132">
        <f>F36/E51</f>
        <v>0.14121226077787338</v>
      </c>
      <c r="N6" s="135">
        <f>AVERAGE(J6:M6)</f>
        <v>0.14742279252675095</v>
      </c>
      <c r="O6" s="131"/>
      <c r="P6" s="67"/>
      <c r="Q6" s="67"/>
      <c r="R6" s="67"/>
      <c r="S6" s="67"/>
      <c r="T6" s="67"/>
      <c r="U6" s="67"/>
      <c r="V6" s="67"/>
      <c r="W6" s="193"/>
    </row>
    <row r="7" spans="1:23" ht="15" customHeight="1">
      <c r="A7" s="114" t="s">
        <v>137</v>
      </c>
      <c r="B7" s="33">
        <f>PRAT!E25</f>
        <v>0.132519</v>
      </c>
      <c r="C7" s="227" t="s">
        <v>460</v>
      </c>
      <c r="D7" s="228"/>
      <c r="E7" s="197">
        <v>0.03</v>
      </c>
      <c r="F7" s="220" t="s">
        <v>136</v>
      </c>
      <c r="G7" s="221"/>
      <c r="H7" s="221"/>
      <c r="I7" s="65">
        <f>B50/B32</f>
        <v>1.2016962487831548</v>
      </c>
      <c r="J7" s="65">
        <f>C50/C32</f>
        <v>1.1676710386387805</v>
      </c>
      <c r="K7" s="65">
        <f>D50/D32</f>
        <v>1.1213567272563258</v>
      </c>
      <c r="L7" s="65">
        <f t="shared" ref="L7" si="1">E50/E32</f>
        <v>0.99164589713416995</v>
      </c>
      <c r="M7" s="132">
        <f>F50/F32</f>
        <v>0.94267161753893869</v>
      </c>
      <c r="N7" s="136"/>
      <c r="O7" s="131"/>
      <c r="P7" s="67"/>
      <c r="Q7" s="67"/>
      <c r="R7" s="67"/>
      <c r="S7" s="67"/>
      <c r="T7" s="67"/>
      <c r="U7" s="67"/>
      <c r="V7" s="67"/>
      <c r="W7" s="193"/>
    </row>
    <row r="8" spans="1:23" ht="15" customHeight="1">
      <c r="A8" s="114" t="s">
        <v>135</v>
      </c>
      <c r="B8" s="121">
        <v>0</v>
      </c>
      <c r="C8" s="227" t="s">
        <v>461</v>
      </c>
      <c r="D8" s="228"/>
      <c r="F8" s="220" t="s">
        <v>468</v>
      </c>
      <c r="G8" s="221"/>
      <c r="H8" s="221"/>
      <c r="I8" s="65"/>
      <c r="J8" s="65">
        <f>(J7-I7)/I7</f>
        <v>-2.8314318346943715E-2</v>
      </c>
      <c r="K8" s="65">
        <f t="shared" ref="K8:M8" si="2">(K7-J7)/J7</f>
        <v>-3.9663834975684473E-2</v>
      </c>
      <c r="L8" s="65">
        <f t="shared" si="2"/>
        <v>-0.11567311897216262</v>
      </c>
      <c r="M8" s="132">
        <f t="shared" si="2"/>
        <v>-4.93868625249856E-2</v>
      </c>
      <c r="N8" s="137">
        <f>(J8+K8+M8)/3</f>
        <v>-3.9121671949204594E-2</v>
      </c>
      <c r="O8" s="131" t="s">
        <v>464</v>
      </c>
      <c r="P8" s="67"/>
      <c r="Q8" s="67"/>
      <c r="R8" s="67"/>
      <c r="S8" s="67"/>
      <c r="T8" s="67"/>
      <c r="U8" s="67"/>
      <c r="V8" s="67"/>
      <c r="W8" s="193"/>
    </row>
    <row r="9" spans="1:23" ht="15" customHeight="1">
      <c r="A9" s="114" t="s">
        <v>133</v>
      </c>
      <c r="B9" s="122">
        <v>29.8</v>
      </c>
      <c r="C9" s="222" t="s">
        <v>462</v>
      </c>
      <c r="D9" s="223"/>
      <c r="F9" s="220" t="s">
        <v>134</v>
      </c>
      <c r="G9" s="221"/>
      <c r="H9" s="221"/>
      <c r="I9" s="65">
        <f>B58/B32</f>
        <v>0.25750443398365092</v>
      </c>
      <c r="J9" s="65">
        <f>C58/C32</f>
        <v>0.18561680255228644</v>
      </c>
      <c r="K9" s="65">
        <f>D58/D32</f>
        <v>0.21814983537052907</v>
      </c>
      <c r="L9" s="65">
        <f t="shared" ref="L9" si="3">E58/E32</f>
        <v>0.25303503168419589</v>
      </c>
      <c r="M9" s="132">
        <f>F58/F32</f>
        <v>0.27938859610643962</v>
      </c>
      <c r="N9" s="138"/>
      <c r="O9" s="131"/>
      <c r="P9" s="67"/>
      <c r="Q9" s="67"/>
      <c r="R9" s="67"/>
      <c r="S9" s="67"/>
      <c r="T9" s="67"/>
      <c r="U9" s="67"/>
      <c r="V9" s="67"/>
      <c r="W9" s="193"/>
    </row>
    <row r="10" spans="1:23" ht="15" customHeight="1" thickBot="1">
      <c r="A10" s="118" t="s">
        <v>131</v>
      </c>
      <c r="B10" s="125">
        <f>AVERAGE('Gordon Growth'!D9:D18)</f>
        <v>0.12861982029215299</v>
      </c>
      <c r="C10" s="125" t="s">
        <v>471</v>
      </c>
      <c r="D10" s="126"/>
      <c r="F10" s="220" t="s">
        <v>470</v>
      </c>
      <c r="G10" s="221"/>
      <c r="H10" s="108"/>
      <c r="I10" s="65"/>
      <c r="J10" s="65"/>
      <c r="K10" s="65">
        <f>(K9-J9)/J9</f>
        <v>0.17526986981191206</v>
      </c>
      <c r="L10" s="65">
        <f t="shared" ref="L10:M10" si="4">(L9-K9)/K9</f>
        <v>0.15991392454829986</v>
      </c>
      <c r="M10" s="132">
        <f t="shared" si="4"/>
        <v>0.10414986512671767</v>
      </c>
      <c r="N10" s="139">
        <f>AVERAGE(K10:M10)</f>
        <v>0.14644455316230987</v>
      </c>
      <c r="O10" s="131"/>
      <c r="P10" s="67"/>
      <c r="Q10" s="67"/>
      <c r="R10" s="67"/>
      <c r="S10" s="67"/>
      <c r="T10" s="67"/>
      <c r="U10" s="67"/>
      <c r="V10" s="67"/>
      <c r="W10" s="193"/>
    </row>
    <row r="11" spans="1:23" ht="15" customHeight="1">
      <c r="F11" s="220" t="s">
        <v>132</v>
      </c>
      <c r="G11" s="221"/>
      <c r="H11" s="221"/>
      <c r="I11" s="65">
        <f>B34/B32</f>
        <v>0.30857859152675726</v>
      </c>
      <c r="J11" s="65">
        <f>C34/C32</f>
        <v>0.32167227933356968</v>
      </c>
      <c r="K11" s="65">
        <f>D34/D32</f>
        <v>0.34896035361508276</v>
      </c>
      <c r="L11" s="65">
        <f t="shared" ref="L11" si="5">E34/E32</f>
        <v>0.3692469613138526</v>
      </c>
      <c r="M11" s="132">
        <f>F34/F32</f>
        <v>0.37221127291374484</v>
      </c>
      <c r="N11" s="136"/>
      <c r="O11" s="131"/>
      <c r="P11" s="67"/>
      <c r="Q11" s="67"/>
      <c r="R11" s="67"/>
      <c r="S11" s="67"/>
      <c r="T11" s="67"/>
      <c r="U11" s="67"/>
      <c r="V11" s="67"/>
      <c r="W11" s="193"/>
    </row>
    <row r="12" spans="1:23" ht="15" customHeight="1" thickBot="1">
      <c r="A12" s="56"/>
      <c r="B12" s="56"/>
      <c r="C12" s="56"/>
      <c r="D12" s="56"/>
      <c r="F12" s="220" t="s">
        <v>469</v>
      </c>
      <c r="G12" s="221"/>
      <c r="H12" s="221"/>
      <c r="I12" s="65"/>
      <c r="J12" s="65">
        <f>(J11-I11)/J11</f>
        <v>4.0705054952013577E-2</v>
      </c>
      <c r="K12" s="65">
        <f t="shared" ref="K12:M12" si="6">(K11-J11)/K11</f>
        <v>7.8198207901900865E-2</v>
      </c>
      <c r="L12" s="65">
        <f t="shared" si="6"/>
        <v>5.4940486515003759E-2</v>
      </c>
      <c r="M12" s="132">
        <f t="shared" si="6"/>
        <v>7.9640564797702554E-3</v>
      </c>
      <c r="N12" s="137">
        <f>AVERAGE(J12:L12)</f>
        <v>5.7947916456306071E-2</v>
      </c>
      <c r="O12" s="131" t="s">
        <v>463</v>
      </c>
      <c r="P12" s="67"/>
      <c r="Q12" s="67"/>
      <c r="R12" s="67"/>
      <c r="S12" s="67"/>
      <c r="T12" s="67"/>
      <c r="U12" s="67"/>
      <c r="V12" s="67"/>
      <c r="W12" s="193"/>
    </row>
    <row r="13" spans="1:23" ht="18" customHeight="1" thickBot="1">
      <c r="A13" s="189" t="s">
        <v>140</v>
      </c>
      <c r="B13" s="190">
        <f>' and FF3'!E219</f>
        <v>0.13965014520578189</v>
      </c>
      <c r="C13" s="234" t="s">
        <v>473</v>
      </c>
      <c r="D13" s="235"/>
      <c r="E13" s="6">
        <v>9.1642000000000001E-2</v>
      </c>
      <c r="F13" s="220" t="s">
        <v>130</v>
      </c>
      <c r="G13" s="221"/>
      <c r="H13" s="221"/>
      <c r="I13" s="65">
        <f>B35/B32</f>
        <v>0.36625371721185773</v>
      </c>
      <c r="J13" s="65">
        <f>C35/C32</f>
        <v>0.34803704360155974</v>
      </c>
      <c r="K13" s="65">
        <f>D35/D32</f>
        <v>0.32826665463894278</v>
      </c>
      <c r="L13" s="65">
        <f t="shared" ref="L13" si="7">E35/E32</f>
        <v>0.33531892500310628</v>
      </c>
      <c r="M13" s="132">
        <f>F35/F32</f>
        <v>0.33040894122589692</v>
      </c>
      <c r="N13" s="135">
        <f>AVERAGE(I13:M13)</f>
        <v>0.34165705633627275</v>
      </c>
      <c r="O13" s="131"/>
      <c r="P13" s="67"/>
      <c r="Q13" s="67"/>
      <c r="R13" s="67"/>
      <c r="S13" s="67"/>
      <c r="T13" s="67"/>
      <c r="U13" s="67"/>
      <c r="V13" s="67"/>
      <c r="W13" s="193"/>
    </row>
    <row r="14" spans="1:23" ht="15" customHeight="1">
      <c r="A14" s="56"/>
      <c r="B14" s="56"/>
      <c r="C14" s="56"/>
      <c r="D14" s="56"/>
      <c r="F14" s="220" t="s">
        <v>129</v>
      </c>
      <c r="G14" s="221"/>
      <c r="H14" s="221"/>
      <c r="I14" s="65"/>
      <c r="J14" s="65">
        <f>C38/B59</f>
        <v>1.5856777493606138E-2</v>
      </c>
      <c r="K14" s="65">
        <f>D38/C59</f>
        <v>1.3413071337035455E-2</v>
      </c>
      <c r="L14" s="65">
        <f>E38/D59</f>
        <v>9.9951479864143628E-3</v>
      </c>
      <c r="M14" s="132">
        <f>F38/E59</f>
        <v>1.2996495327102803E-2</v>
      </c>
      <c r="N14" s="135">
        <f>AVERAGE(J14:M14)</f>
        <v>1.306537303603969E-2</v>
      </c>
      <c r="O14" s="131"/>
      <c r="P14" s="67"/>
      <c r="Q14" s="67"/>
      <c r="R14" s="67"/>
      <c r="S14" s="67"/>
      <c r="T14" s="67"/>
      <c r="U14" s="67"/>
      <c r="V14" s="67"/>
      <c r="W14" s="193"/>
    </row>
    <row r="15" spans="1:23" ht="15" customHeight="1">
      <c r="A15" s="56"/>
      <c r="B15" s="120"/>
      <c r="C15" s="56"/>
      <c r="D15" s="56"/>
      <c r="F15" s="220" t="s">
        <v>128</v>
      </c>
      <c r="G15" s="221"/>
      <c r="H15" s="221"/>
      <c r="I15" s="65">
        <f>B43/B41</f>
        <v>0</v>
      </c>
      <c r="J15" s="65">
        <f>C43/C41</f>
        <v>0</v>
      </c>
      <c r="K15" s="65">
        <f>D43/D41</f>
        <v>0</v>
      </c>
      <c r="L15" s="65">
        <f t="shared" ref="L15" si="8">E43/E41</f>
        <v>0</v>
      </c>
      <c r="M15" s="132">
        <f>F43/F41</f>
        <v>0</v>
      </c>
      <c r="N15" s="140">
        <v>0</v>
      </c>
      <c r="O15" s="131"/>
      <c r="P15" s="67"/>
      <c r="Q15" s="67"/>
      <c r="R15" s="67"/>
      <c r="S15" s="67"/>
      <c r="T15" s="67"/>
      <c r="U15" s="67"/>
      <c r="V15" s="67"/>
      <c r="W15" s="193"/>
    </row>
    <row r="16" spans="1:23" ht="15" customHeight="1">
      <c r="A16" s="56"/>
      <c r="B16" s="120"/>
      <c r="C16" s="56"/>
      <c r="D16" s="56"/>
      <c r="F16" s="220" t="s">
        <v>127</v>
      </c>
      <c r="G16" s="221"/>
      <c r="H16" s="221"/>
      <c r="I16" s="65">
        <f>B40/B39</f>
        <v>0.17153095139177399</v>
      </c>
      <c r="J16" s="65">
        <f>C40/C39</f>
        <v>0.19803323160393355</v>
      </c>
      <c r="K16" s="65">
        <f>D40/D39</f>
        <v>0.50586597040905135</v>
      </c>
      <c r="L16" s="65">
        <f t="shared" ref="L16" si="9">E40/E39</f>
        <v>0.13393830564997114</v>
      </c>
      <c r="M16" s="132">
        <f>F40/F39</f>
        <v>0.14585116664365594</v>
      </c>
      <c r="N16" s="135">
        <f>AVERAGE(L16:M16)</f>
        <v>0.13989473614681353</v>
      </c>
      <c r="O16" s="131" t="s">
        <v>474</v>
      </c>
      <c r="P16" s="67"/>
      <c r="Q16" s="67"/>
      <c r="R16" s="67"/>
      <c r="S16" s="67"/>
      <c r="T16" s="67"/>
      <c r="U16" s="67"/>
      <c r="V16" s="67"/>
      <c r="W16" s="193"/>
    </row>
    <row r="17" spans="1:23" ht="15" customHeight="1">
      <c r="A17" s="56"/>
      <c r="B17" s="56"/>
      <c r="C17" s="56"/>
      <c r="D17" s="56"/>
      <c r="F17" s="220" t="s">
        <v>126</v>
      </c>
      <c r="G17" s="221"/>
      <c r="H17" s="221"/>
      <c r="I17" s="65">
        <f>B59/B55</f>
        <v>5.3030970900780544E-2</v>
      </c>
      <c r="J17" s="65">
        <f>C59/C55</f>
        <v>6.9881848630124713E-2</v>
      </c>
      <c r="K17" s="65">
        <f>D59/D55</f>
        <v>0.10446286018398844</v>
      </c>
      <c r="L17" s="65">
        <f t="shared" ref="L17" si="10">E59/E55</f>
        <v>8.8250455342107972E-2</v>
      </c>
      <c r="M17" s="132">
        <f>F59/F55</f>
        <v>0.10599871696827577</v>
      </c>
      <c r="N17" s="135">
        <f>AVERAGE(K17:M17)</f>
        <v>9.9570677498124052E-2</v>
      </c>
      <c r="O17" s="131" t="s">
        <v>465</v>
      </c>
      <c r="P17" s="67"/>
      <c r="Q17" s="67"/>
      <c r="R17" s="67"/>
      <c r="S17" s="67"/>
      <c r="T17" s="67"/>
      <c r="U17" s="67"/>
      <c r="V17" s="67"/>
      <c r="W17" s="193"/>
    </row>
    <row r="18" spans="1:23" ht="15" customHeight="1">
      <c r="F18" s="220" t="s">
        <v>125</v>
      </c>
      <c r="G18" s="221"/>
      <c r="H18" s="221"/>
      <c r="I18" s="127">
        <f>B54</f>
        <v>28331</v>
      </c>
      <c r="J18" s="127">
        <f>C54</f>
        <v>27855</v>
      </c>
      <c r="K18" s="127">
        <f>D54</f>
        <v>30604</v>
      </c>
      <c r="L18" s="127">
        <f t="shared" ref="L18" si="11">E54</f>
        <v>37397</v>
      </c>
      <c r="M18" s="133">
        <f>F54</f>
        <v>38744</v>
      </c>
      <c r="N18" s="141">
        <f>AVERAGE(L18:M18)</f>
        <v>38070.5</v>
      </c>
      <c r="O18" s="131" t="s">
        <v>466</v>
      </c>
      <c r="P18" s="67"/>
      <c r="Q18" s="67"/>
      <c r="R18" s="67"/>
      <c r="S18" s="67"/>
      <c r="T18" s="67"/>
      <c r="U18" s="67"/>
      <c r="V18" s="67"/>
      <c r="W18" s="193"/>
    </row>
    <row r="19" spans="1:23" ht="15" customHeight="1" thickBot="1">
      <c r="F19" s="232" t="s">
        <v>5</v>
      </c>
      <c r="G19" s="233"/>
      <c r="H19" s="233"/>
      <c r="I19" s="129">
        <f>B45</f>
        <v>687.34799999999996</v>
      </c>
      <c r="J19" s="129">
        <f>C45</f>
        <v>691.29300000000001</v>
      </c>
      <c r="K19" s="129">
        <f>D45</f>
        <v>694.78300000000002</v>
      </c>
      <c r="L19" s="129">
        <f t="shared" ref="L19" si="12">E45</f>
        <v>695.55600000000004</v>
      </c>
      <c r="M19" s="134">
        <f>F45</f>
        <v>688.33500000000004</v>
      </c>
      <c r="N19" s="142">
        <f>AVERAGE(I19:M19)</f>
        <v>691.46299999999997</v>
      </c>
      <c r="O19" s="194"/>
      <c r="P19" s="195"/>
      <c r="Q19" s="195"/>
      <c r="R19" s="195"/>
      <c r="S19" s="195"/>
      <c r="T19" s="195"/>
      <c r="U19" s="195"/>
      <c r="V19" s="195"/>
      <c r="W19" s="196"/>
    </row>
    <row r="21" spans="1:23" s="107" customFormat="1" ht="18">
      <c r="A21" s="192" t="s">
        <v>472</v>
      </c>
      <c r="G21" s="171" t="s">
        <v>514</v>
      </c>
      <c r="H21" s="107">
        <v>0</v>
      </c>
      <c r="I21" s="107">
        <v>1</v>
      </c>
      <c r="J21" s="107">
        <v>2</v>
      </c>
      <c r="K21" s="107">
        <v>3</v>
      </c>
      <c r="L21" s="107">
        <v>4</v>
      </c>
      <c r="M21" s="107">
        <v>5</v>
      </c>
    </row>
    <row r="22" spans="1:23" ht="15" thickBot="1"/>
    <row r="23" spans="1:23">
      <c r="B23" s="191"/>
      <c r="C23" s="191"/>
      <c r="D23" s="191"/>
      <c r="E23" s="191"/>
      <c r="F23" s="191"/>
      <c r="G23" s="123" t="s">
        <v>124</v>
      </c>
      <c r="H23" s="149"/>
      <c r="I23" s="149">
        <f>$B$5</f>
        <v>0.21225772285889033</v>
      </c>
      <c r="J23" s="149">
        <f t="shared" ref="J23:M23" si="13">$B$5</f>
        <v>0.21225772285889033</v>
      </c>
      <c r="K23" s="149">
        <f t="shared" si="13"/>
        <v>0.21225772285889033</v>
      </c>
      <c r="L23" s="149">
        <f t="shared" si="13"/>
        <v>0.21225772285889033</v>
      </c>
      <c r="M23" s="152">
        <f t="shared" si="13"/>
        <v>0.21225772285889033</v>
      </c>
    </row>
    <row r="24" spans="1:23">
      <c r="B24" s="191"/>
      <c r="C24" s="191"/>
      <c r="D24" s="191"/>
      <c r="E24" s="191"/>
      <c r="F24" s="191"/>
      <c r="G24" s="148" t="s">
        <v>132</v>
      </c>
      <c r="H24" s="146">
        <f>M11</f>
        <v>0.37221127291374484</v>
      </c>
      <c r="I24" s="146">
        <f>H24*(1+$N$12)</f>
        <v>0.39378014066064587</v>
      </c>
      <c r="J24" s="146">
        <f t="shared" ref="J24:M24" si="14">I24*(1+$N$12)</f>
        <v>0.41659887935380147</v>
      </c>
      <c r="K24" s="146">
        <f t="shared" si="14"/>
        <v>0.44073991641038629</v>
      </c>
      <c r="L24" s="146">
        <f t="shared" si="14"/>
        <v>0.46627987626549472</v>
      </c>
      <c r="M24" s="153">
        <f t="shared" si="14"/>
        <v>0.49329982358058438</v>
      </c>
      <c r="N24" s="6"/>
    </row>
    <row r="25" spans="1:23" ht="28.8">
      <c r="B25" s="191"/>
      <c r="C25" s="191"/>
      <c r="D25" s="191"/>
      <c r="E25" s="191"/>
      <c r="F25" s="191"/>
      <c r="G25" s="148" t="s">
        <v>136</v>
      </c>
      <c r="H25" s="147">
        <f>M7</f>
        <v>0.94267161753893869</v>
      </c>
      <c r="I25" s="146">
        <f>$M$7*(1+$N$8)</f>
        <v>0.90579272776175423</v>
      </c>
      <c r="J25" s="146">
        <f>$I25*(1+$N$8)</f>
        <v>0.87035660181228369</v>
      </c>
      <c r="K25" s="146">
        <f>J25*(1+$N$8)</f>
        <v>0.83630679635735905</v>
      </c>
      <c r="L25" s="146">
        <f>K25*(1+$N$8)</f>
        <v>0.80358907622137621</v>
      </c>
      <c r="M25" s="153">
        <f>L25*(1+$N$8)</f>
        <v>0.77215132799947916</v>
      </c>
      <c r="N25" s="6"/>
    </row>
    <row r="26" spans="1:23" ht="29.4" thickBot="1">
      <c r="B26" s="191"/>
      <c r="C26" s="191"/>
      <c r="D26" s="191"/>
      <c r="E26" s="191"/>
      <c r="F26" s="191"/>
      <c r="G26" s="150" t="s">
        <v>134</v>
      </c>
      <c r="H26" s="151">
        <f>M9</f>
        <v>0.27938859610643962</v>
      </c>
      <c r="I26" s="151">
        <f>H26*(1+$N$10)</f>
        <v>0.32030353422189228</v>
      </c>
      <c r="J26" s="151">
        <f t="shared" ref="J26:M26" si="15">I26*(1+$N$10)</f>
        <v>0.36721024216732595</v>
      </c>
      <c r="K26" s="151">
        <f t="shared" si="15"/>
        <v>0.42098618199814364</v>
      </c>
      <c r="L26" s="151">
        <f t="shared" si="15"/>
        <v>0.48263731530836868</v>
      </c>
      <c r="M26" s="154">
        <f t="shared" si="15"/>
        <v>0.55331692128815968</v>
      </c>
      <c r="N26" s="6"/>
    </row>
    <row r="28" spans="1:23" s="107" customFormat="1" ht="18.600000000000001" thickBot="1">
      <c r="A28" s="192" t="s">
        <v>515</v>
      </c>
      <c r="E28" s="107" t="s">
        <v>123</v>
      </c>
      <c r="I28" s="107" t="s">
        <v>122</v>
      </c>
    </row>
    <row r="29" spans="1:23">
      <c r="A29" s="123"/>
      <c r="B29" s="128">
        <v>2015</v>
      </c>
      <c r="C29" s="128">
        <v>2016</v>
      </c>
      <c r="D29" s="128">
        <v>2017</v>
      </c>
      <c r="E29" s="128">
        <v>2018</v>
      </c>
      <c r="F29" s="130">
        <v>2019</v>
      </c>
      <c r="G29" s="164" t="s">
        <v>121</v>
      </c>
      <c r="H29" s="123">
        <v>2019</v>
      </c>
      <c r="I29" s="128">
        <v>2020</v>
      </c>
      <c r="J29" s="128">
        <v>2021</v>
      </c>
      <c r="K29" s="128">
        <v>2022</v>
      </c>
      <c r="L29" s="128">
        <v>2023</v>
      </c>
      <c r="M29" s="130">
        <v>2024</v>
      </c>
    </row>
    <row r="30" spans="1:23" ht="15" thickBot="1">
      <c r="A30" s="114"/>
      <c r="B30" s="47">
        <v>-4</v>
      </c>
      <c r="C30" s="47">
        <v>-3</v>
      </c>
      <c r="D30" s="47">
        <v>-2</v>
      </c>
      <c r="E30" s="47">
        <v>-1</v>
      </c>
      <c r="F30" s="161">
        <v>0</v>
      </c>
      <c r="G30" s="165" t="s">
        <v>120</v>
      </c>
      <c r="H30" s="114">
        <v>0</v>
      </c>
      <c r="I30" s="47">
        <v>1</v>
      </c>
      <c r="J30" s="47">
        <v>2</v>
      </c>
      <c r="K30" s="47">
        <v>3</v>
      </c>
      <c r="L30" s="47">
        <v>4</v>
      </c>
      <c r="M30" s="161">
        <v>5</v>
      </c>
    </row>
    <row r="31" spans="1:23" ht="21">
      <c r="A31" s="158" t="s">
        <v>119</v>
      </c>
      <c r="B31" s="47"/>
      <c r="C31" s="47"/>
      <c r="D31" s="47"/>
      <c r="E31" s="47"/>
      <c r="F31" s="161"/>
      <c r="H31" s="114"/>
      <c r="I31" s="47"/>
      <c r="J31" s="47"/>
      <c r="K31" s="47"/>
      <c r="L31" s="47"/>
      <c r="M31" s="161"/>
    </row>
    <row r="32" spans="1:23">
      <c r="A32" s="114" t="s">
        <v>118</v>
      </c>
      <c r="B32" s="47">
        <f>Financials!P68</f>
        <v>74989</v>
      </c>
      <c r="C32" s="47">
        <f>Financials!Q68</f>
        <v>90272</v>
      </c>
      <c r="D32" s="47">
        <f>Financials!R68</f>
        <v>110855</v>
      </c>
      <c r="E32" s="47">
        <f>Financials!S68</f>
        <v>136819</v>
      </c>
      <c r="F32" s="161">
        <f>Financials!T68</f>
        <v>161857</v>
      </c>
      <c r="H32" s="166">
        <v>161857</v>
      </c>
      <c r="I32" s="157">
        <f>H32*(1+I23)</f>
        <v>196212.39824877138</v>
      </c>
      <c r="J32" s="157">
        <f>I32*(1+J23)</f>
        <v>237859.99509773729</v>
      </c>
      <c r="K32" s="157">
        <f>J32*(1+K23)</f>
        <v>288347.61601640983</v>
      </c>
      <c r="L32" s="157">
        <f>K32*(1+L23)</f>
        <v>349551.62438384263</v>
      </c>
      <c r="M32" s="163">
        <f>L32*(1+M23)</f>
        <v>423746.65619718318</v>
      </c>
    </row>
    <row r="33" spans="1:13">
      <c r="A33" s="114" t="s">
        <v>459</v>
      </c>
      <c r="B33" s="33"/>
      <c r="C33" s="33">
        <f>(C32-B32)/B32</f>
        <v>0.20380322447292271</v>
      </c>
      <c r="D33" s="33">
        <f t="shared" ref="D33:F33" si="16">(D32-C32)/C32</f>
        <v>0.22801090038993266</v>
      </c>
      <c r="E33" s="33">
        <f>(E32-D32)/D32</f>
        <v>0.23421586757475982</v>
      </c>
      <c r="F33" s="162">
        <f t="shared" si="16"/>
        <v>0.18300089899794619</v>
      </c>
      <c r="H33" s="166"/>
      <c r="I33" s="157"/>
      <c r="J33" s="157"/>
      <c r="K33" s="157"/>
      <c r="L33" s="157"/>
      <c r="M33" s="163"/>
    </row>
    <row r="34" spans="1:13">
      <c r="A34" s="114" t="s">
        <v>117</v>
      </c>
      <c r="B34" s="47">
        <f>Financials!P69</f>
        <v>23140</v>
      </c>
      <c r="C34" s="47">
        <f>Financials!Q69</f>
        <v>29038</v>
      </c>
      <c r="D34" s="47">
        <f>Financials!R69</f>
        <v>38684</v>
      </c>
      <c r="E34" s="47">
        <f>Financials!S69</f>
        <v>50520</v>
      </c>
      <c r="F34" s="161">
        <f>Financials!T69</f>
        <v>60245</v>
      </c>
      <c r="H34" s="166">
        <v>60245</v>
      </c>
      <c r="I34" s="157">
        <f>I24*I32</f>
        <v>77264.545781763867</v>
      </c>
      <c r="J34" s="157">
        <f>J24*J32</f>
        <v>99092.207400818064</v>
      </c>
      <c r="K34" s="157">
        <f>K24*K32</f>
        <v>127086.30418020663</v>
      </c>
      <c r="L34" s="157">
        <f>L24*L32</f>
        <v>162988.88816610083</v>
      </c>
      <c r="M34" s="163">
        <f>M24*M32</f>
        <v>209034.15074493299</v>
      </c>
    </row>
    <row r="35" spans="1:13">
      <c r="A35" s="114" t="s">
        <v>116</v>
      </c>
      <c r="B35" s="47">
        <f>Financials!P72</f>
        <v>27465</v>
      </c>
      <c r="C35" s="47">
        <f>Financials!Q72</f>
        <v>31418</v>
      </c>
      <c r="D35" s="47">
        <f>Financials!R72</f>
        <v>36390</v>
      </c>
      <c r="E35" s="47">
        <f>Financials!S72</f>
        <v>45878</v>
      </c>
      <c r="F35" s="161">
        <f>Financials!T72</f>
        <v>53479</v>
      </c>
      <c r="H35" s="166">
        <v>53479</v>
      </c>
      <c r="I35" s="157">
        <f>$N$13*I32</f>
        <v>67037.350402355674</v>
      </c>
      <c r="J35" s="157">
        <f t="shared" ref="J35:M35" si="17">$N$13*J32</f>
        <v>81266.545745253185</v>
      </c>
      <c r="K35" s="157">
        <f t="shared" si="17"/>
        <v>98515.997689748474</v>
      </c>
      <c r="L35" s="157">
        <f t="shared" si="17"/>
        <v>119426.77902454617</v>
      </c>
      <c r="M35" s="163">
        <f t="shared" si="17"/>
        <v>144776.0351886682</v>
      </c>
    </row>
    <row r="36" spans="1:13">
      <c r="A36" s="114" t="s">
        <v>115</v>
      </c>
      <c r="B36" s="47">
        <f>Financials!P75</f>
        <v>5024</v>
      </c>
      <c r="C36" s="47">
        <f>Financials!Q75</f>
        <v>6100</v>
      </c>
      <c r="D36" s="47">
        <f>Financials!R75</f>
        <v>6899</v>
      </c>
      <c r="E36" s="47">
        <f>Financials!S75</f>
        <v>9029</v>
      </c>
      <c r="F36" s="161">
        <f>Financials!T75</f>
        <v>11651</v>
      </c>
      <c r="H36" s="166">
        <v>11651</v>
      </c>
      <c r="I36" s="157">
        <f>$N$6*H51</f>
        <v>16975.439713870317</v>
      </c>
      <c r="J36" s="157">
        <f t="shared" ref="J36:M36" si="18">$N$6*I51</f>
        <v>17862.098467786527</v>
      </c>
      <c r="K36" s="157">
        <f t="shared" si="18"/>
        <v>21653.46681404017</v>
      </c>
      <c r="L36" s="157">
        <f t="shared" si="18"/>
        <v>26249.582371988887</v>
      </c>
      <c r="M36" s="163">
        <f t="shared" si="18"/>
        <v>31821.258952264114</v>
      </c>
    </row>
    <row r="37" spans="1:13">
      <c r="A37" s="114" t="s">
        <v>114</v>
      </c>
      <c r="B37" s="47">
        <f>B32-SUM(B34:B36)</f>
        <v>19360</v>
      </c>
      <c r="C37" s="47">
        <f t="shared" ref="C37:F37" si="19">C32-SUM(C34:C36)</f>
        <v>23716</v>
      </c>
      <c r="D37" s="47">
        <f t="shared" si="19"/>
        <v>28882</v>
      </c>
      <c r="E37" s="47">
        <f t="shared" si="19"/>
        <v>31392</v>
      </c>
      <c r="F37" s="161">
        <f t="shared" si="19"/>
        <v>36482</v>
      </c>
      <c r="G37" t="s">
        <v>450</v>
      </c>
      <c r="H37" s="166">
        <v>36482</v>
      </c>
      <c r="I37" s="157">
        <f>I32-SUM(I34:I36)</f>
        <v>34935.062350781518</v>
      </c>
      <c r="J37" s="157">
        <f t="shared" ref="J37:M37" si="20">J32-SUM(J34:J36)</f>
        <v>39639.14348387951</v>
      </c>
      <c r="K37" s="157">
        <f t="shared" si="20"/>
        <v>41091.84733241456</v>
      </c>
      <c r="L37" s="157">
        <f t="shared" si="20"/>
        <v>40886.374821206729</v>
      </c>
      <c r="M37" s="163">
        <f t="shared" si="20"/>
        <v>38115.211311317864</v>
      </c>
    </row>
    <row r="38" spans="1:13">
      <c r="A38" s="114" t="s">
        <v>113</v>
      </c>
      <c r="B38" s="47">
        <f>Financials!P78</f>
        <v>104</v>
      </c>
      <c r="C38" s="47">
        <f>Financials!Q78</f>
        <v>124</v>
      </c>
      <c r="D38" s="47">
        <f>Financials!R78</f>
        <v>157</v>
      </c>
      <c r="E38" s="47">
        <f>Financials!S78</f>
        <v>206</v>
      </c>
      <c r="F38" s="161">
        <f>Financials!T78</f>
        <v>267</v>
      </c>
      <c r="H38" s="166">
        <v>267</v>
      </c>
      <c r="I38" s="157">
        <f>$N$14*H59</f>
        <v>382.10989981201681</v>
      </c>
      <c r="J38" s="157">
        <f t="shared" ref="J38:M38" si="21">$N$14*I59</f>
        <v>376.52008167587991</v>
      </c>
      <c r="K38" s="157">
        <f t="shared" si="21"/>
        <v>424.85061097318254</v>
      </c>
      <c r="L38" s="157">
        <f t="shared" si="21"/>
        <v>481.63223246110761</v>
      </c>
      <c r="M38" s="163">
        <f t="shared" si="21"/>
        <v>548.36083213468521</v>
      </c>
    </row>
    <row r="39" spans="1:13">
      <c r="A39" s="114" t="s">
        <v>112</v>
      </c>
      <c r="B39" s="47">
        <f>B37-B38</f>
        <v>19256</v>
      </c>
      <c r="C39" s="47">
        <f t="shared" ref="C39:F39" si="22">C37-C38</f>
        <v>23592</v>
      </c>
      <c r="D39" s="47">
        <f t="shared" si="22"/>
        <v>28725</v>
      </c>
      <c r="E39" s="47">
        <f t="shared" si="22"/>
        <v>31186</v>
      </c>
      <c r="F39" s="161">
        <f t="shared" si="22"/>
        <v>36215</v>
      </c>
      <c r="G39" t="s">
        <v>451</v>
      </c>
      <c r="H39" s="166">
        <v>36215</v>
      </c>
      <c r="I39" s="157">
        <f>I37-I38</f>
        <v>34552.952450969504</v>
      </c>
      <c r="J39" s="157">
        <f t="shared" ref="J39:M39" si="23">J37-J38</f>
        <v>39262.62340220363</v>
      </c>
      <c r="K39" s="157">
        <f t="shared" si="23"/>
        <v>40666.996721441377</v>
      </c>
      <c r="L39" s="157">
        <f t="shared" si="23"/>
        <v>40404.742588745619</v>
      </c>
      <c r="M39" s="163">
        <f t="shared" si="23"/>
        <v>37566.85047918318</v>
      </c>
    </row>
    <row r="40" spans="1:13">
      <c r="A40" s="114" t="s">
        <v>111</v>
      </c>
      <c r="B40" s="47">
        <f>Financials!P83</f>
        <v>3303</v>
      </c>
      <c r="C40" s="47">
        <f>Financials!Q83</f>
        <v>4672</v>
      </c>
      <c r="D40" s="47">
        <f>Financials!R83</f>
        <v>14531</v>
      </c>
      <c r="E40" s="47">
        <f>Financials!S83</f>
        <v>4177</v>
      </c>
      <c r="F40" s="161">
        <f>Financials!T83</f>
        <v>5282</v>
      </c>
      <c r="H40" s="166">
        <v>5282</v>
      </c>
      <c r="I40" s="157">
        <f>I39*$N$16</f>
        <v>4833.7761662217727</v>
      </c>
      <c r="J40" s="157">
        <f t="shared" ref="J40:M40" si="24">J39*$N$16</f>
        <v>5492.6343412829829</v>
      </c>
      <c r="K40" s="157">
        <f t="shared" si="24"/>
        <v>5689.0987762293726</v>
      </c>
      <c r="L40" s="157">
        <f t="shared" si="24"/>
        <v>5652.410803532488</v>
      </c>
      <c r="M40" s="163">
        <f t="shared" si="24"/>
        <v>5255.4046356521267</v>
      </c>
    </row>
    <row r="41" spans="1:13">
      <c r="A41" s="114" t="s">
        <v>110</v>
      </c>
      <c r="B41" s="47">
        <f>B39-B40</f>
        <v>15953</v>
      </c>
      <c r="C41" s="47">
        <f t="shared" ref="C41:F41" si="25">C39-C40</f>
        <v>18920</v>
      </c>
      <c r="D41" s="47">
        <f t="shared" si="25"/>
        <v>14194</v>
      </c>
      <c r="E41" s="47">
        <f t="shared" si="25"/>
        <v>27009</v>
      </c>
      <c r="F41" s="161">
        <f t="shared" si="25"/>
        <v>30933</v>
      </c>
      <c r="G41" t="s">
        <v>452</v>
      </c>
      <c r="H41" s="166">
        <v>30933</v>
      </c>
      <c r="I41" s="157">
        <f>I39-I40</f>
        <v>29719.176284747729</v>
      </c>
      <c r="J41" s="157">
        <f t="shared" ref="J41:M41" si="26">J39-J40</f>
        <v>33769.989060920649</v>
      </c>
      <c r="K41" s="157">
        <f t="shared" si="26"/>
        <v>34977.897945212004</v>
      </c>
      <c r="L41" s="157">
        <f t="shared" si="26"/>
        <v>34752.331785213129</v>
      </c>
      <c r="M41" s="163">
        <f t="shared" si="26"/>
        <v>32311.445843531052</v>
      </c>
    </row>
    <row r="42" spans="1:13">
      <c r="A42" s="114"/>
      <c r="B42" s="47"/>
      <c r="C42" s="47"/>
      <c r="D42" s="47"/>
      <c r="E42" s="47"/>
      <c r="F42" s="161"/>
      <c r="H42" s="166"/>
      <c r="I42" s="157"/>
      <c r="J42" s="157"/>
      <c r="K42" s="157"/>
      <c r="L42" s="157"/>
      <c r="M42" s="163"/>
    </row>
    <row r="43" spans="1:13">
      <c r="A43" s="114" t="s">
        <v>21</v>
      </c>
      <c r="B43" s="47">
        <v>0</v>
      </c>
      <c r="C43" s="47">
        <v>0</v>
      </c>
      <c r="D43" s="47">
        <v>0</v>
      </c>
      <c r="E43" s="47">
        <v>0</v>
      </c>
      <c r="F43" s="161">
        <v>0</v>
      </c>
      <c r="H43" s="166">
        <v>0</v>
      </c>
      <c r="I43" s="157">
        <f>H43</f>
        <v>0</v>
      </c>
      <c r="J43" s="157">
        <f t="shared" ref="J43:M43" si="27">I43</f>
        <v>0</v>
      </c>
      <c r="K43" s="157">
        <f t="shared" si="27"/>
        <v>0</v>
      </c>
      <c r="L43" s="157">
        <f t="shared" si="27"/>
        <v>0</v>
      </c>
      <c r="M43" s="163">
        <f t="shared" si="27"/>
        <v>0</v>
      </c>
    </row>
    <row r="44" spans="1:13">
      <c r="A44" s="114" t="s">
        <v>109</v>
      </c>
      <c r="B44" s="47">
        <f>B41-B43</f>
        <v>15953</v>
      </c>
      <c r="C44" s="47">
        <f t="shared" ref="C44:F44" si="28">C41-C43</f>
        <v>18920</v>
      </c>
      <c r="D44" s="47">
        <f t="shared" si="28"/>
        <v>14194</v>
      </c>
      <c r="E44" s="47">
        <f t="shared" si="28"/>
        <v>27009</v>
      </c>
      <c r="F44" s="161">
        <f t="shared" si="28"/>
        <v>30933</v>
      </c>
      <c r="G44" t="s">
        <v>453</v>
      </c>
      <c r="H44" s="166">
        <v>30933</v>
      </c>
      <c r="I44" s="157">
        <f>I41-I43</f>
        <v>29719.176284747729</v>
      </c>
      <c r="J44" s="157">
        <f t="shared" ref="J44:M44" si="29">J41-J43</f>
        <v>33769.989060920649</v>
      </c>
      <c r="K44" s="157">
        <f t="shared" si="29"/>
        <v>34977.897945212004</v>
      </c>
      <c r="L44" s="157">
        <f t="shared" si="29"/>
        <v>34752.331785213129</v>
      </c>
      <c r="M44" s="163">
        <f t="shared" si="29"/>
        <v>32311.445843531052</v>
      </c>
    </row>
    <row r="45" spans="1:13">
      <c r="A45" s="114" t="s">
        <v>5</v>
      </c>
      <c r="B45" s="157">
        <f>Financials!P106</f>
        <v>687.34799999999996</v>
      </c>
      <c r="C45" s="157">
        <f>Financials!Q106</f>
        <v>691.29300000000001</v>
      </c>
      <c r="D45" s="157">
        <f>Financials!R106</f>
        <v>694.78300000000002</v>
      </c>
      <c r="E45" s="157">
        <f>Financials!S106</f>
        <v>695.55600000000004</v>
      </c>
      <c r="F45" s="163">
        <f>Financials!T106</f>
        <v>688.33500000000004</v>
      </c>
      <c r="H45" s="166">
        <v>688.33500000000004</v>
      </c>
      <c r="I45" s="157">
        <f>H45</f>
        <v>688.33500000000004</v>
      </c>
      <c r="J45" s="157">
        <f t="shared" ref="J45:M45" si="30">I45</f>
        <v>688.33500000000004</v>
      </c>
      <c r="K45" s="157">
        <f t="shared" si="30"/>
        <v>688.33500000000004</v>
      </c>
      <c r="L45" s="157">
        <f t="shared" si="30"/>
        <v>688.33500000000004</v>
      </c>
      <c r="M45" s="163">
        <f t="shared" si="30"/>
        <v>688.33500000000004</v>
      </c>
    </row>
    <row r="46" spans="1:13">
      <c r="A46" s="114"/>
      <c r="B46" s="47"/>
      <c r="C46" s="47"/>
      <c r="D46" s="47"/>
      <c r="E46" s="47"/>
      <c r="F46" s="161"/>
      <c r="H46" s="166"/>
      <c r="I46" s="157"/>
      <c r="J46" s="157"/>
      <c r="K46" s="157"/>
      <c r="L46" s="157"/>
      <c r="M46" s="163"/>
    </row>
    <row r="47" spans="1:13">
      <c r="A47" s="114"/>
      <c r="B47" s="47"/>
      <c r="C47" s="47"/>
      <c r="D47" s="47"/>
      <c r="E47" s="47"/>
      <c r="F47" s="161"/>
      <c r="H47" s="166"/>
      <c r="I47" s="157"/>
      <c r="J47" s="157"/>
      <c r="K47" s="157"/>
      <c r="L47" s="157"/>
      <c r="M47" s="163"/>
    </row>
    <row r="48" spans="1:13" ht="23.4">
      <c r="A48" s="159" t="s">
        <v>108</v>
      </c>
      <c r="B48" s="47"/>
      <c r="C48" s="47"/>
      <c r="D48" s="47"/>
      <c r="E48" s="47"/>
      <c r="F48" s="161"/>
      <c r="H48" s="166"/>
      <c r="I48" s="157"/>
      <c r="J48" s="157"/>
      <c r="K48" s="157"/>
      <c r="L48" s="157"/>
      <c r="M48" s="163"/>
    </row>
    <row r="49" spans="1:13">
      <c r="A49" s="114"/>
      <c r="B49" s="47"/>
      <c r="C49" s="47"/>
      <c r="D49" s="47"/>
      <c r="E49" s="47"/>
      <c r="F49" s="161"/>
      <c r="H49" s="166"/>
      <c r="I49" s="157"/>
      <c r="J49" s="157"/>
      <c r="K49" s="157"/>
      <c r="L49" s="157"/>
      <c r="M49" s="163"/>
    </row>
    <row r="50" spans="1:13">
      <c r="A50" s="114" t="s">
        <v>107</v>
      </c>
      <c r="B50" s="47">
        <f>Financials!P18</f>
        <v>90114</v>
      </c>
      <c r="C50" s="47">
        <f>Financials!Q18</f>
        <v>105408</v>
      </c>
      <c r="D50" s="47">
        <f>Financials!R18</f>
        <v>124308</v>
      </c>
      <c r="E50" s="47">
        <f>Financials!S18</f>
        <v>135676</v>
      </c>
      <c r="F50" s="161">
        <f>Financials!T18</f>
        <v>152578</v>
      </c>
      <c r="H50" s="166">
        <v>152578</v>
      </c>
      <c r="I50" s="157">
        <f>I25*I32</f>
        <v>177727.76343043029</v>
      </c>
      <c r="J50" s="157">
        <f>J25*J32</f>
        <v>207023.01704035309</v>
      </c>
      <c r="K50" s="157">
        <f>K25*K32</f>
        <v>241147.07098796562</v>
      </c>
      <c r="L50" s="157">
        <f>L25*L32</f>
        <v>280895.86693029356</v>
      </c>
      <c r="M50" s="163">
        <f>M25*M32</f>
        <v>327196.5433179937</v>
      </c>
    </row>
    <row r="51" spans="1:13">
      <c r="A51" s="114" t="s">
        <v>106</v>
      </c>
      <c r="B51" s="47">
        <f>Financials!P20</f>
        <v>40146</v>
      </c>
      <c r="C51" s="47">
        <f>Financials!Q20</f>
        <v>47527</v>
      </c>
      <c r="D51" s="47">
        <f>Financials!R20</f>
        <v>59647</v>
      </c>
      <c r="E51" s="47">
        <f>Financials!S20</f>
        <v>82507</v>
      </c>
      <c r="F51" s="161">
        <f>Financials!T20</f>
        <v>115148</v>
      </c>
      <c r="H51" s="166">
        <v>115148</v>
      </c>
      <c r="I51" s="157">
        <f>$N$5*I32</f>
        <v>121162.3939666271</v>
      </c>
      <c r="J51" s="157">
        <f t="shared" ref="J51:M51" si="31">$N$5*J32</f>
        <v>146880.04780611512</v>
      </c>
      <c r="K51" s="157">
        <f t="shared" si="31"/>
        <v>178056.47228684605</v>
      </c>
      <c r="L51" s="157">
        <f t="shared" si="31"/>
        <v>215850.3336347391</v>
      </c>
      <c r="M51" s="163">
        <f t="shared" si="31"/>
        <v>261666.23393038055</v>
      </c>
    </row>
    <row r="52" spans="1:13">
      <c r="A52" s="114" t="s">
        <v>449</v>
      </c>
      <c r="B52" s="47">
        <f>Financials!P21</f>
        <v>11130</v>
      </c>
      <c r="C52" s="47">
        <f>Financials!Q21</f>
        <v>13293</v>
      </c>
      <c r="D52" s="47">
        <f>Financials!R21</f>
        <v>17264</v>
      </c>
      <c r="E52" s="47">
        <f>Financials!S21</f>
        <v>22788</v>
      </c>
      <c r="F52" s="161">
        <f>Financials!T21</f>
        <v>30561</v>
      </c>
      <c r="H52" s="166">
        <v>30561</v>
      </c>
      <c r="I52" s="157">
        <f>H52+I36</f>
        <v>47536.439713870321</v>
      </c>
      <c r="J52" s="157">
        <f t="shared" ref="J52:M52" si="32">I52+J36</f>
        <v>65398.538181656848</v>
      </c>
      <c r="K52" s="157">
        <f t="shared" si="32"/>
        <v>87052.004995697018</v>
      </c>
      <c r="L52" s="157">
        <f t="shared" si="32"/>
        <v>113301.5873676859</v>
      </c>
      <c r="M52" s="163">
        <f t="shared" si="32"/>
        <v>145122.84631995001</v>
      </c>
    </row>
    <row r="53" spans="1:13">
      <c r="A53" s="114" t="s">
        <v>105</v>
      </c>
      <c r="B53" s="47">
        <f>B51-B52</f>
        <v>29016</v>
      </c>
      <c r="C53" s="47">
        <f t="shared" ref="C53:F53" si="33">C51-C52</f>
        <v>34234</v>
      </c>
      <c r="D53" s="47">
        <f t="shared" si="33"/>
        <v>42383</v>
      </c>
      <c r="E53" s="47">
        <f t="shared" si="33"/>
        <v>59719</v>
      </c>
      <c r="F53" s="161">
        <f t="shared" si="33"/>
        <v>84587</v>
      </c>
      <c r="G53" t="s">
        <v>454</v>
      </c>
      <c r="H53" s="166">
        <v>84587</v>
      </c>
      <c r="I53" s="157">
        <f>I51-I52</f>
        <v>73625.954252756783</v>
      </c>
      <c r="J53" s="157">
        <f t="shared" ref="J53:M53" si="34">J51-J52</f>
        <v>81481.509624458267</v>
      </c>
      <c r="K53" s="157">
        <f t="shared" si="34"/>
        <v>91004.467291149034</v>
      </c>
      <c r="L53" s="157">
        <f t="shared" si="34"/>
        <v>102548.7462670532</v>
      </c>
      <c r="M53" s="163">
        <f t="shared" si="34"/>
        <v>116543.38761043054</v>
      </c>
    </row>
    <row r="54" spans="1:13">
      <c r="A54" s="114" t="s">
        <v>104</v>
      </c>
      <c r="B54" s="47">
        <f>SUM(Financials!P25:P29)</f>
        <v>28331</v>
      </c>
      <c r="C54" s="47">
        <f>SUM(Financials!Q25:Q29)</f>
        <v>27855</v>
      </c>
      <c r="D54" s="47">
        <f>SUM(Financials!R25:R29)</f>
        <v>30604</v>
      </c>
      <c r="E54" s="47">
        <f>SUM(Financials!S25:S29)</f>
        <v>37397</v>
      </c>
      <c r="F54" s="161">
        <f>SUM(Financials!T25:T29)</f>
        <v>38744</v>
      </c>
      <c r="G54" t="s">
        <v>455</v>
      </c>
      <c r="H54" s="166">
        <v>38744</v>
      </c>
      <c r="I54" s="157">
        <f>$N$18</f>
        <v>38070.5</v>
      </c>
      <c r="J54" s="157">
        <f t="shared" ref="J54:M54" si="35">$N$18</f>
        <v>38070.5</v>
      </c>
      <c r="K54" s="157">
        <f t="shared" si="35"/>
        <v>38070.5</v>
      </c>
      <c r="L54" s="157">
        <f t="shared" si="35"/>
        <v>38070.5</v>
      </c>
      <c r="M54" s="163">
        <f t="shared" si="35"/>
        <v>38070.5</v>
      </c>
    </row>
    <row r="55" spans="1:13" ht="18">
      <c r="A55" s="160" t="s">
        <v>103</v>
      </c>
      <c r="B55" s="47">
        <f>B50+B53+B54</f>
        <v>147461</v>
      </c>
      <c r="C55" s="47">
        <f t="shared" ref="C55:F55" si="36">C50+C53+C54</f>
        <v>167497</v>
      </c>
      <c r="D55" s="47">
        <f t="shared" si="36"/>
        <v>197295</v>
      </c>
      <c r="E55" s="47">
        <f t="shared" si="36"/>
        <v>232792</v>
      </c>
      <c r="F55" s="161">
        <f t="shared" si="36"/>
        <v>275909</v>
      </c>
      <c r="G55" t="s">
        <v>456</v>
      </c>
      <c r="H55" s="166">
        <v>275909</v>
      </c>
      <c r="I55" s="157">
        <f>I50+I53+I54</f>
        <v>289424.2176831871</v>
      </c>
      <c r="J55" s="157">
        <f t="shared" ref="J55:M55" si="37">J50+J53+J54</f>
        <v>326575.02666481136</v>
      </c>
      <c r="K55" s="157">
        <f t="shared" si="37"/>
        <v>370222.03827911464</v>
      </c>
      <c r="L55" s="157">
        <f t="shared" si="37"/>
        <v>421515.11319734674</v>
      </c>
      <c r="M55" s="163">
        <f t="shared" si="37"/>
        <v>481810.43092842423</v>
      </c>
    </row>
    <row r="56" spans="1:13">
      <c r="A56" s="114"/>
      <c r="B56" s="47"/>
      <c r="C56" s="47"/>
      <c r="D56" s="47"/>
      <c r="E56" s="47"/>
      <c r="F56" s="161"/>
      <c r="H56" s="166"/>
      <c r="I56" s="157"/>
      <c r="J56" s="157"/>
      <c r="K56" s="157"/>
      <c r="L56" s="157"/>
      <c r="M56" s="163"/>
    </row>
    <row r="57" spans="1:13">
      <c r="A57" s="114"/>
      <c r="B57" s="47"/>
      <c r="C57" s="47"/>
      <c r="D57" s="47"/>
      <c r="E57" s="47"/>
      <c r="F57" s="161"/>
      <c r="H57" s="166"/>
      <c r="I57" s="157"/>
      <c r="J57" s="157"/>
      <c r="K57" s="157"/>
      <c r="L57" s="157"/>
      <c r="M57" s="163"/>
    </row>
    <row r="58" spans="1:13">
      <c r="A58" s="114" t="s">
        <v>102</v>
      </c>
      <c r="B58" s="47">
        <f>Financials!P41</f>
        <v>19310</v>
      </c>
      <c r="C58" s="47">
        <f>Financials!Q41</f>
        <v>16756</v>
      </c>
      <c r="D58" s="47">
        <f>Financials!R41</f>
        <v>24183</v>
      </c>
      <c r="E58" s="47">
        <f>Financials!S41</f>
        <v>34620</v>
      </c>
      <c r="F58" s="161">
        <f>Financials!T41</f>
        <v>45221</v>
      </c>
      <c r="H58" s="166">
        <v>45221</v>
      </c>
      <c r="I58" s="157">
        <f>I26*I32</f>
        <v>62847.5246172349</v>
      </c>
      <c r="J58" s="157">
        <f>J26*J32</f>
        <v>87344.626401759073</v>
      </c>
      <c r="K58" s="157">
        <f>K26*K32</f>
        <v>121390.36195501515</v>
      </c>
      <c r="L58" s="157">
        <f>L26*L32</f>
        <v>168706.6575542971</v>
      </c>
      <c r="M58" s="163">
        <f>M26*M32</f>
        <v>234466.19521317768</v>
      </c>
    </row>
    <row r="59" spans="1:13">
      <c r="A59" s="114" t="s">
        <v>101</v>
      </c>
      <c r="B59" s="47">
        <f>SUM(Financials!P43:P47)</f>
        <v>7820</v>
      </c>
      <c r="C59" s="47">
        <f>SUM(Financials!Q43:Q47)</f>
        <v>11705</v>
      </c>
      <c r="D59" s="47">
        <f>SUM(Financials!R43:R47)</f>
        <v>20610</v>
      </c>
      <c r="E59" s="47">
        <f>SUM(Financials!S43:S47)</f>
        <v>20544</v>
      </c>
      <c r="F59" s="161">
        <f>SUM(Financials!T43:T47)</f>
        <v>29246</v>
      </c>
      <c r="H59" s="166">
        <v>29246</v>
      </c>
      <c r="I59" s="157">
        <f>$N$17*I55</f>
        <v>28818.165439079476</v>
      </c>
      <c r="J59" s="157">
        <f t="shared" ref="J59:M59" si="38">$N$17*J55</f>
        <v>32517.296658983196</v>
      </c>
      <c r="K59" s="157">
        <f t="shared" si="38"/>
        <v>36863.259176187865</v>
      </c>
      <c r="L59" s="157">
        <f t="shared" si="38"/>
        <v>41970.545396758265</v>
      </c>
      <c r="M59" s="163">
        <f t="shared" si="38"/>
        <v>47974.191033206305</v>
      </c>
    </row>
    <row r="60" spans="1:13" ht="18">
      <c r="A60" s="160" t="s">
        <v>100</v>
      </c>
      <c r="B60" s="47">
        <f>B58+B59</f>
        <v>27130</v>
      </c>
      <c r="C60" s="47">
        <f t="shared" ref="C60:F60" si="39">C58+C59</f>
        <v>28461</v>
      </c>
      <c r="D60" s="47">
        <f t="shared" si="39"/>
        <v>44793</v>
      </c>
      <c r="E60" s="47">
        <f t="shared" si="39"/>
        <v>55164</v>
      </c>
      <c r="F60" s="161">
        <f t="shared" si="39"/>
        <v>74467</v>
      </c>
      <c r="H60" s="166">
        <v>74467</v>
      </c>
      <c r="I60" s="157">
        <f>I58+I59</f>
        <v>91665.690056314372</v>
      </c>
      <c r="J60" s="157">
        <f t="shared" ref="J60:M60" si="40">J58+J59</f>
        <v>119861.92306074227</v>
      </c>
      <c r="K60" s="157">
        <f t="shared" si="40"/>
        <v>158253.62113120302</v>
      </c>
      <c r="L60" s="157">
        <f t="shared" si="40"/>
        <v>210677.20295105537</v>
      </c>
      <c r="M60" s="163">
        <f t="shared" si="40"/>
        <v>282440.38624638401</v>
      </c>
    </row>
    <row r="61" spans="1:13">
      <c r="A61" s="114"/>
      <c r="B61" s="47"/>
      <c r="C61" s="47"/>
      <c r="D61" s="47"/>
      <c r="E61" s="47"/>
      <c r="F61" s="161"/>
      <c r="H61" s="166"/>
      <c r="I61" s="157"/>
      <c r="J61" s="157"/>
      <c r="K61" s="157"/>
      <c r="L61" s="157"/>
      <c r="M61" s="163"/>
    </row>
    <row r="62" spans="1:13">
      <c r="A62" s="114" t="s">
        <v>99</v>
      </c>
      <c r="B62" s="47">
        <f>Financials!P55</f>
        <v>87349</v>
      </c>
      <c r="C62" s="47">
        <f>Financials!Q55</f>
        <v>102729</v>
      </c>
      <c r="D62" s="47">
        <f>Financials!R55</f>
        <v>112255</v>
      </c>
      <c r="E62" s="47">
        <f>Financials!S55</f>
        <v>132579</v>
      </c>
      <c r="F62" s="161">
        <f>Financials!T55</f>
        <v>150890</v>
      </c>
      <c r="H62" s="166">
        <v>150890</v>
      </c>
      <c r="I62" s="157">
        <f>H62+I44</f>
        <v>180609.17628474772</v>
      </c>
      <c r="J62" s="157">
        <f t="shared" ref="J62:M62" si="41">I62+J44</f>
        <v>214379.16534566839</v>
      </c>
      <c r="K62" s="157">
        <f t="shared" si="41"/>
        <v>249357.06329088038</v>
      </c>
      <c r="L62" s="157">
        <f t="shared" si="41"/>
        <v>284109.3950760935</v>
      </c>
      <c r="M62" s="163">
        <f t="shared" si="41"/>
        <v>316420.84091962455</v>
      </c>
    </row>
    <row r="63" spans="1:13">
      <c r="A63" s="114" t="s">
        <v>98</v>
      </c>
      <c r="B63" s="47">
        <f>B55-B60-B62</f>
        <v>32982</v>
      </c>
      <c r="C63" s="47">
        <f t="shared" ref="C63:F63" si="42">C55-C58-C59-C62</f>
        <v>36307</v>
      </c>
      <c r="D63" s="47">
        <f t="shared" si="42"/>
        <v>40247</v>
      </c>
      <c r="E63" s="47">
        <f t="shared" si="42"/>
        <v>45049</v>
      </c>
      <c r="F63" s="161">
        <f t="shared" si="42"/>
        <v>50552</v>
      </c>
      <c r="G63" t="s">
        <v>458</v>
      </c>
      <c r="H63" s="170">
        <v>50552</v>
      </c>
      <c r="I63" s="157">
        <f>I55-I60-I62</f>
        <v>17149.35134212501</v>
      </c>
      <c r="J63" s="157">
        <f t="shared" ref="J63:M63" si="43">J55-J60-J62</f>
        <v>-7666.0617415992892</v>
      </c>
      <c r="K63" s="157">
        <f t="shared" si="43"/>
        <v>-37388.646142968762</v>
      </c>
      <c r="L63" s="157">
        <f t="shared" si="43"/>
        <v>-73271.484829802124</v>
      </c>
      <c r="M63" s="163">
        <f t="shared" si="43"/>
        <v>-117050.79623758432</v>
      </c>
    </row>
    <row r="64" spans="1:13" ht="18">
      <c r="A64" s="160" t="s">
        <v>97</v>
      </c>
      <c r="B64" s="47">
        <f>B62+B63</f>
        <v>120331</v>
      </c>
      <c r="C64" s="47">
        <f t="shared" ref="C64:F64" si="44">C62+C63</f>
        <v>139036</v>
      </c>
      <c r="D64" s="47">
        <f t="shared" si="44"/>
        <v>152502</v>
      </c>
      <c r="E64" s="47">
        <f t="shared" si="44"/>
        <v>177628</v>
      </c>
      <c r="F64" s="161">
        <f t="shared" si="44"/>
        <v>201442</v>
      </c>
      <c r="H64" s="166">
        <v>201442</v>
      </c>
      <c r="I64" s="157">
        <f>I62+I63</f>
        <v>197758.52762687273</v>
      </c>
      <c r="J64" s="157">
        <f t="shared" ref="J64:M64" si="45">J62+J63</f>
        <v>206713.1036040691</v>
      </c>
      <c r="K64" s="157">
        <f t="shared" si="45"/>
        <v>211968.41714791162</v>
      </c>
      <c r="L64" s="157">
        <f t="shared" si="45"/>
        <v>210837.91024629137</v>
      </c>
      <c r="M64" s="163">
        <f t="shared" si="45"/>
        <v>199370.04468204023</v>
      </c>
    </row>
    <row r="65" spans="1:13">
      <c r="A65" s="114"/>
      <c r="B65" s="47"/>
      <c r="C65" s="47"/>
      <c r="D65" s="47"/>
      <c r="E65" s="47"/>
      <c r="F65" s="161"/>
      <c r="H65" s="166"/>
      <c r="I65" s="157"/>
      <c r="J65" s="157"/>
      <c r="K65" s="157"/>
      <c r="L65" s="157"/>
      <c r="M65" s="163"/>
    </row>
    <row r="66" spans="1:13">
      <c r="A66" s="114" t="s">
        <v>96</v>
      </c>
      <c r="B66" s="47">
        <f>B55</f>
        <v>147461</v>
      </c>
      <c r="C66" s="47">
        <f t="shared" ref="C66:F66" si="46">C55</f>
        <v>167497</v>
      </c>
      <c r="D66" s="47">
        <f t="shared" si="46"/>
        <v>197295</v>
      </c>
      <c r="E66" s="47">
        <f t="shared" si="46"/>
        <v>232792</v>
      </c>
      <c r="F66" s="161">
        <f t="shared" si="46"/>
        <v>275909</v>
      </c>
      <c r="H66" s="166">
        <v>275909</v>
      </c>
      <c r="I66" s="157">
        <f>I60+I64</f>
        <v>289424.2176831871</v>
      </c>
      <c r="J66" s="157">
        <f t="shared" ref="J66:M66" si="47">J60+J64</f>
        <v>326575.02666481136</v>
      </c>
      <c r="K66" s="157">
        <f t="shared" si="47"/>
        <v>370222.03827911464</v>
      </c>
      <c r="L66" s="157">
        <f t="shared" si="47"/>
        <v>421515.11319734674</v>
      </c>
      <c r="M66" s="163">
        <f t="shared" si="47"/>
        <v>481810.43092842423</v>
      </c>
    </row>
    <row r="67" spans="1:13" ht="15" thickBot="1">
      <c r="A67" s="118" t="s">
        <v>457</v>
      </c>
      <c r="B67" s="155">
        <f>B50-B58</f>
        <v>70804</v>
      </c>
      <c r="C67" s="155">
        <f t="shared" ref="C67:F67" si="48">C50-C58</f>
        <v>88652</v>
      </c>
      <c r="D67" s="155">
        <f t="shared" si="48"/>
        <v>100125</v>
      </c>
      <c r="E67" s="155">
        <f t="shared" si="48"/>
        <v>101056</v>
      </c>
      <c r="F67" s="156">
        <f t="shared" si="48"/>
        <v>107357</v>
      </c>
      <c r="H67" s="167">
        <v>107357</v>
      </c>
      <c r="I67" s="168">
        <f>I50-I58</f>
        <v>114880.23881319539</v>
      </c>
      <c r="J67" s="168">
        <f t="shared" ref="J67:M67" si="49">J50-J58</f>
        <v>119678.39063859402</v>
      </c>
      <c r="K67" s="168">
        <f t="shared" si="49"/>
        <v>119756.70903295047</v>
      </c>
      <c r="L67" s="168">
        <f t="shared" si="49"/>
        <v>112189.20937599646</v>
      </c>
      <c r="M67" s="169">
        <f t="shared" si="49"/>
        <v>92730.348104816017</v>
      </c>
    </row>
    <row r="73" spans="1:13" s="107" customFormat="1">
      <c r="A73" s="107" t="s">
        <v>475</v>
      </c>
    </row>
    <row r="75" spans="1:13" ht="15" thickBot="1"/>
    <row r="76" spans="1:13">
      <c r="A76" s="182" t="s">
        <v>492</v>
      </c>
      <c r="B76" s="184">
        <f>$N$19</f>
        <v>691.46299999999997</v>
      </c>
      <c r="G76" s="209" t="s">
        <v>514</v>
      </c>
      <c r="H76" s="210"/>
      <c r="I76" s="143">
        <v>1</v>
      </c>
      <c r="J76" s="143">
        <v>2</v>
      </c>
      <c r="K76" s="143">
        <v>3</v>
      </c>
      <c r="L76" s="143">
        <v>4</v>
      </c>
      <c r="M76" s="172">
        <v>5</v>
      </c>
    </row>
    <row r="77" spans="1:13">
      <c r="A77" s="179"/>
      <c r="B77" s="185"/>
      <c r="G77" s="216" t="s">
        <v>476</v>
      </c>
      <c r="H77" s="217"/>
      <c r="I77" s="47"/>
      <c r="J77" s="47"/>
      <c r="K77" s="47"/>
      <c r="L77" s="47"/>
      <c r="M77" s="161"/>
    </row>
    <row r="78" spans="1:13">
      <c r="A78" s="178" t="s">
        <v>487</v>
      </c>
      <c r="B78" s="186">
        <f>(M88*(1+$B$7)/($B$13-$B$7))</f>
        <v>3616574.3066248079</v>
      </c>
      <c r="G78" s="216" t="s">
        <v>477</v>
      </c>
      <c r="H78" s="217"/>
      <c r="I78" s="157">
        <f t="shared" ref="I78" si="50">I37*(1-$N$16)</f>
        <v>30047.831020946462</v>
      </c>
      <c r="J78" s="157">
        <f t="shared" ref="J78:M78" si="51">J37*(1-$N$16)</f>
        <v>34093.835965116508</v>
      </c>
      <c r="K78" s="157">
        <f t="shared" si="51"/>
        <v>35343.314192061283</v>
      </c>
      <c r="L78" s="157">
        <f t="shared" si="51"/>
        <v>35166.586203594299</v>
      </c>
      <c r="M78" s="163">
        <f t="shared" si="51"/>
        <v>32783.093881741013</v>
      </c>
    </row>
    <row r="79" spans="1:13">
      <c r="A79" s="178" t="s">
        <v>488</v>
      </c>
      <c r="B79" s="186">
        <f>B78/(1+$B$13)^M76</f>
        <v>1881220.2359640889</v>
      </c>
      <c r="C79" s="106"/>
      <c r="D79" s="106"/>
      <c r="E79" s="106"/>
      <c r="F79" s="106"/>
      <c r="G79" s="216" t="s">
        <v>478</v>
      </c>
      <c r="H79" s="217"/>
      <c r="I79" s="157">
        <f t="shared" ref="I79" si="52">I36</f>
        <v>16975.439713870317</v>
      </c>
      <c r="J79" s="157">
        <f t="shared" ref="J79:M79" si="53">J36</f>
        <v>17862.098467786527</v>
      </c>
      <c r="K79" s="157">
        <f t="shared" si="53"/>
        <v>21653.46681404017</v>
      </c>
      <c r="L79" s="157">
        <f t="shared" si="53"/>
        <v>26249.582371988887</v>
      </c>
      <c r="M79" s="163">
        <f t="shared" si="53"/>
        <v>31821.258952264114</v>
      </c>
    </row>
    <row r="80" spans="1:13" ht="28.8">
      <c r="A80" s="180" t="s">
        <v>491</v>
      </c>
      <c r="B80" s="186">
        <f>SUM(I86:M86)+B79</f>
        <v>2048149.5322016734</v>
      </c>
      <c r="C80" s="106"/>
      <c r="D80" s="106"/>
      <c r="E80" s="106"/>
      <c r="F80" s="106"/>
      <c r="G80" s="216" t="s">
        <v>479</v>
      </c>
      <c r="H80" s="217"/>
      <c r="I80" s="157">
        <f>I51-H51</f>
        <v>6014.3939666271035</v>
      </c>
      <c r="J80" s="157">
        <f t="shared" ref="J80:M80" si="54">J51-I51</f>
        <v>25717.653839488019</v>
      </c>
      <c r="K80" s="157">
        <f t="shared" si="54"/>
        <v>31176.42448073093</v>
      </c>
      <c r="L80" s="157">
        <f t="shared" si="54"/>
        <v>37793.861347893049</v>
      </c>
      <c r="M80" s="163">
        <f t="shared" si="54"/>
        <v>45815.900295641448</v>
      </c>
    </row>
    <row r="81" spans="1:13" ht="15.6">
      <c r="A81" s="181" t="s">
        <v>493</v>
      </c>
      <c r="B81" s="188">
        <f>B80/B76</f>
        <v>2962.0522460372767</v>
      </c>
      <c r="C81" s="106"/>
      <c r="D81" s="106"/>
      <c r="E81" s="106"/>
      <c r="F81" s="106"/>
      <c r="G81" s="216" t="s">
        <v>480</v>
      </c>
      <c r="H81" s="217"/>
      <c r="I81" s="157">
        <f>I67-H67</f>
        <v>7523.2388131953921</v>
      </c>
      <c r="J81" s="157">
        <f t="shared" ref="J81:M81" si="55">J67-I67</f>
        <v>4798.1518253986287</v>
      </c>
      <c r="K81" s="157">
        <f t="shared" si="55"/>
        <v>78.318394356450881</v>
      </c>
      <c r="L81" s="157">
        <f t="shared" si="55"/>
        <v>-7567.499656954009</v>
      </c>
      <c r="M81" s="163">
        <f t="shared" si="55"/>
        <v>-19458.861271180445</v>
      </c>
    </row>
    <row r="82" spans="1:13">
      <c r="A82" s="180"/>
      <c r="B82" s="186"/>
      <c r="C82" s="106"/>
      <c r="D82" s="106"/>
      <c r="E82" s="106"/>
      <c r="F82" s="106"/>
      <c r="G82" s="216" t="s">
        <v>481</v>
      </c>
      <c r="H82" s="217"/>
      <c r="I82" s="157">
        <f>I78+I79-I80-I81</f>
        <v>33485.637954994279</v>
      </c>
      <c r="J82" s="157">
        <f t="shared" ref="J82:M82" si="56">J78+J79-J80-J81</f>
        <v>21440.128768016388</v>
      </c>
      <c r="K82" s="157">
        <f t="shared" si="56"/>
        <v>25742.038131014073</v>
      </c>
      <c r="L82" s="157">
        <f t="shared" si="56"/>
        <v>31189.806884644146</v>
      </c>
      <c r="M82" s="163">
        <f t="shared" si="56"/>
        <v>38247.313809544125</v>
      </c>
    </row>
    <row r="83" spans="1:13">
      <c r="A83" s="178"/>
      <c r="B83" s="186"/>
      <c r="G83" s="216"/>
      <c r="H83" s="217"/>
      <c r="I83" s="47"/>
      <c r="J83" s="47"/>
      <c r="K83" s="47"/>
      <c r="L83" s="47"/>
      <c r="M83" s="161"/>
    </row>
    <row r="84" spans="1:13">
      <c r="A84" s="178" t="s">
        <v>489</v>
      </c>
      <c r="B84" s="186">
        <f>$B$9*M41</f>
        <v>962881.08613722539</v>
      </c>
      <c r="G84" s="216" t="s">
        <v>482</v>
      </c>
      <c r="H84" s="217"/>
      <c r="I84" s="47">
        <f>I38*(1-$N$16)</f>
        <v>328.65473619872938</v>
      </c>
      <c r="J84" s="47">
        <f t="shared" ref="J84:M84" si="57">J38*(1-$N$16)</f>
        <v>323.84690419585604</v>
      </c>
      <c r="K84" s="47">
        <f t="shared" si="57"/>
        <v>365.41624684927666</v>
      </c>
      <c r="L84" s="47">
        <f t="shared" si="57"/>
        <v>414.25441838116024</v>
      </c>
      <c r="M84" s="161">
        <f t="shared" si="57"/>
        <v>471.64803820995633</v>
      </c>
    </row>
    <row r="85" spans="1:13">
      <c r="A85" s="178" t="s">
        <v>490</v>
      </c>
      <c r="B85" s="186">
        <f>B84/(1+$B$13)^M76</f>
        <v>500858.33457101631</v>
      </c>
      <c r="G85" s="216" t="s">
        <v>483</v>
      </c>
      <c r="H85" s="217"/>
      <c r="I85" s="157">
        <f>I59-H59</f>
        <v>-427.83456092052438</v>
      </c>
      <c r="J85" s="157">
        <f t="shared" ref="J85:M85" si="58">J59-I59</f>
        <v>3699.1312199037202</v>
      </c>
      <c r="K85" s="157">
        <f t="shared" si="58"/>
        <v>4345.962517204669</v>
      </c>
      <c r="L85" s="157">
        <f t="shared" si="58"/>
        <v>5107.2862205704005</v>
      </c>
      <c r="M85" s="163">
        <f t="shared" si="58"/>
        <v>6003.64563644804</v>
      </c>
    </row>
    <row r="86" spans="1:13" ht="29.4" thickBot="1">
      <c r="A86" s="180" t="s">
        <v>491</v>
      </c>
      <c r="B86" s="186">
        <f>SUM(I86:M86)+B85</f>
        <v>667787.63080860069</v>
      </c>
      <c r="G86" s="218" t="s">
        <v>484</v>
      </c>
      <c r="H86" s="219"/>
      <c r="I86" s="174">
        <f>I82-I84+I85</f>
        <v>32729.148657875023</v>
      </c>
      <c r="J86" s="174">
        <f t="shared" ref="J86:M86" si="59">J82-J84+J85</f>
        <v>24815.413083724252</v>
      </c>
      <c r="K86" s="174">
        <f t="shared" si="59"/>
        <v>29722.584401369466</v>
      </c>
      <c r="L86" s="174">
        <f t="shared" si="59"/>
        <v>35882.838686833391</v>
      </c>
      <c r="M86" s="175">
        <f t="shared" si="59"/>
        <v>43779.31140778221</v>
      </c>
    </row>
    <row r="87" spans="1:13" ht="16.2" thickBot="1">
      <c r="A87" s="183" t="s">
        <v>493</v>
      </c>
      <c r="B87" s="187">
        <f>B86/B76</f>
        <v>965.76046846845122</v>
      </c>
      <c r="G87" s="123"/>
      <c r="H87" s="128"/>
      <c r="I87" s="128"/>
      <c r="J87" s="128"/>
      <c r="K87" s="128"/>
      <c r="L87" s="128"/>
      <c r="M87" s="130"/>
    </row>
    <row r="88" spans="1:13" s="173" customFormat="1" ht="18.600000000000001" thickBot="1">
      <c r="G88" s="211" t="s">
        <v>485</v>
      </c>
      <c r="H88" s="212"/>
      <c r="I88" s="176">
        <f>I86/((1+$B$13)^I76)</f>
        <v>28718.592978343593</v>
      </c>
      <c r="J88" s="176">
        <f>J86/((1+$B$13)^J76)</f>
        <v>19106.379894395595</v>
      </c>
      <c r="K88" s="176">
        <f>K86/((1+$B$13)^K76)</f>
        <v>20080.37959915835</v>
      </c>
      <c r="L88" s="176">
        <f>L86/((1+$B$13)^L76)</f>
        <v>21271.621270522963</v>
      </c>
      <c r="M88" s="177">
        <f>M86/((1+$B$13)^M76)</f>
        <v>22772.524370930187</v>
      </c>
    </row>
    <row r="91" spans="1:13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3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1:13">
      <c r="B93" s="230" t="s">
        <v>518</v>
      </c>
      <c r="C93" s="230"/>
      <c r="D93" s="230"/>
      <c r="E93" s="230"/>
      <c r="F93" s="230"/>
      <c r="G93" s="230"/>
      <c r="H93" s="230"/>
      <c r="I93" s="230"/>
      <c r="J93" s="230"/>
      <c r="K93" s="230"/>
      <c r="L93" s="230"/>
      <c r="M93" s="230"/>
    </row>
    <row r="94" spans="1:13">
      <c r="B94" s="230"/>
      <c r="C94" s="230"/>
      <c r="D94" s="230"/>
      <c r="E94" s="230"/>
      <c r="F94" s="230"/>
      <c r="G94" s="230"/>
      <c r="H94" s="230"/>
      <c r="I94" s="230"/>
      <c r="J94" s="230"/>
      <c r="K94" s="230"/>
      <c r="L94" s="230"/>
      <c r="M94" s="230"/>
    </row>
    <row r="95" spans="1:13">
      <c r="B95" s="198"/>
      <c r="C95" s="201" t="s">
        <v>517</v>
      </c>
      <c r="D95" s="201"/>
      <c r="E95" s="201"/>
      <c r="F95" s="201"/>
      <c r="G95" s="201"/>
      <c r="H95" s="201"/>
      <c r="I95" s="201"/>
      <c r="J95" s="201"/>
      <c r="K95" s="201"/>
      <c r="L95" s="201"/>
      <c r="M95" s="201"/>
    </row>
    <row r="96" spans="1:13">
      <c r="B96" s="202">
        <f>B87</f>
        <v>965.76046846845122</v>
      </c>
      <c r="C96" s="200">
        <v>0.11</v>
      </c>
      <c r="D96" s="200">
        <v>0.13</v>
      </c>
      <c r="E96" s="200">
        <v>0.15</v>
      </c>
      <c r="F96" s="200">
        <v>0.17</v>
      </c>
      <c r="G96" s="200">
        <v>0.19</v>
      </c>
      <c r="H96" s="200">
        <v>0.21</v>
      </c>
      <c r="I96" s="200">
        <v>0.23</v>
      </c>
      <c r="J96" s="200">
        <v>0.25</v>
      </c>
      <c r="K96" s="200">
        <v>0.27</v>
      </c>
      <c r="L96" s="200">
        <v>0.28999999999999998</v>
      </c>
      <c r="M96" s="200">
        <v>0.31</v>
      </c>
    </row>
    <row r="97" spans="1:13">
      <c r="A97" s="201" t="s">
        <v>519</v>
      </c>
      <c r="B97" s="198">
        <v>0.1</v>
      </c>
      <c r="C97" s="199">
        <f t="dataTable" ref="C97:M105" dt2D="1" dtr="1" r1="B5" r2="B13" ca="1"/>
        <v>814.88094271924842</v>
      </c>
      <c r="D97" s="199">
        <v>863.34401862969185</v>
      </c>
      <c r="E97" s="199">
        <v>915.68300221584832</v>
      </c>
      <c r="F97" s="199">
        <v>972.1352522201812</v>
      </c>
      <c r="G97" s="204">
        <v>1032.9476510000413</v>
      </c>
      <c r="H97" s="204">
        <v>1098.3767906491323</v>
      </c>
      <c r="I97" s="204">
        <v>1168.6891591189628</v>
      </c>
      <c r="J97" s="204">
        <v>1244.1613263403046</v>
      </c>
      <c r="K97" s="204">
        <v>1325.0801303446519</v>
      </c>
      <c r="L97" s="204">
        <v>1411.7428633856725</v>
      </c>
      <c r="M97" s="204">
        <v>1504.45745806068</v>
      </c>
    </row>
    <row r="98" spans="1:13">
      <c r="B98" s="198">
        <v>0.11</v>
      </c>
      <c r="C98" s="199">
        <v>792.19961078117365</v>
      </c>
      <c r="D98" s="199">
        <v>838.09982473113189</v>
      </c>
      <c r="E98" s="199">
        <v>887.65567276075762</v>
      </c>
      <c r="F98" s="199">
        <v>941.09089378439182</v>
      </c>
      <c r="G98" s="199">
        <v>998.63820851484081</v>
      </c>
      <c r="H98" s="204">
        <v>1060.5394951396165</v>
      </c>
      <c r="I98" s="204">
        <v>1127.0459649971708</v>
      </c>
      <c r="J98" s="204">
        <v>1198.4183382531319</v>
      </c>
      <c r="K98" s="204">
        <v>1274.9270195765403</v>
      </c>
      <c r="L98" s="204">
        <v>1356.8522738160814</v>
      </c>
      <c r="M98" s="204">
        <v>1444.4844016763352</v>
      </c>
    </row>
    <row r="99" spans="1:13">
      <c r="B99" s="198">
        <v>0.12</v>
      </c>
      <c r="C99" s="199">
        <v>770.71181307159839</v>
      </c>
      <c r="D99" s="199">
        <v>814.18402766442762</v>
      </c>
      <c r="E99" s="199">
        <v>861.10319395065551</v>
      </c>
      <c r="F99" s="199">
        <v>911.68014771740343</v>
      </c>
      <c r="G99" s="199">
        <v>966.13419324522943</v>
      </c>
      <c r="H99" s="199">
        <v>1024.6932690887966</v>
      </c>
      <c r="I99" s="204">
        <v>1087.5941138575326</v>
      </c>
      <c r="J99" s="204">
        <v>1155.0824319962915</v>
      </c>
      <c r="K99" s="204">
        <v>1227.4130595660158</v>
      </c>
      <c r="L99" s="204">
        <v>1304.8501300243961</v>
      </c>
      <c r="M99" s="204">
        <v>1387.6672400065452</v>
      </c>
    </row>
    <row r="100" spans="1:13">
      <c r="B100" s="198">
        <v>0.13</v>
      </c>
      <c r="C100" s="199">
        <v>750.3449147875707</v>
      </c>
      <c r="D100" s="199">
        <v>791.51578530555821</v>
      </c>
      <c r="E100" s="199">
        <v>835.93581093526348</v>
      </c>
      <c r="F100" s="199">
        <v>883.80359742128837</v>
      </c>
      <c r="G100" s="199">
        <v>935.32573247292544</v>
      </c>
      <c r="H100" s="199">
        <v>990.71694216544824</v>
      </c>
      <c r="I100" s="199">
        <v>1050.2002473413961</v>
      </c>
      <c r="J100" s="204">
        <v>1114.0071200118568</v>
      </c>
      <c r="K100" s="204">
        <v>1182.3776397577551</v>
      </c>
      <c r="L100" s="204">
        <v>1255.5606501311324</v>
      </c>
      <c r="M100" s="204">
        <v>1333.8139150564457</v>
      </c>
    </row>
    <row r="101" spans="1:13">
      <c r="B101" s="198">
        <v>0.14000000000000001</v>
      </c>
      <c r="C101" s="199">
        <v>731.03128926631825</v>
      </c>
      <c r="D101" s="199">
        <v>770.01982956213806</v>
      </c>
      <c r="E101" s="199">
        <v>812.06995742479535</v>
      </c>
      <c r="F101" s="199">
        <v>857.36868103219115</v>
      </c>
      <c r="G101" s="199">
        <v>906.11052915897187</v>
      </c>
      <c r="H101" s="199">
        <v>958.49769868349813</v>
      </c>
      <c r="I101" s="199">
        <v>1014.7402020948035</v>
      </c>
      <c r="J101" s="199">
        <v>1075.0560149995572</v>
      </c>
      <c r="K101" s="204">
        <v>1139.671223629028</v>
      </c>
      <c r="L101" s="204">
        <v>1208.8201723460413</v>
      </c>
      <c r="M101" s="204">
        <v>1282.7456111519564</v>
      </c>
    </row>
    <row r="102" spans="1:13">
      <c r="B102" s="198">
        <v>0.15</v>
      </c>
      <c r="C102" s="199">
        <v>712.70793284125386</v>
      </c>
      <c r="D102" s="199">
        <v>749.62603771033503</v>
      </c>
      <c r="E102" s="199">
        <v>789.42777976739592</v>
      </c>
      <c r="F102" s="199">
        <v>832.28916426662022</v>
      </c>
      <c r="G102" s="199">
        <v>878.39327934674839</v>
      </c>
      <c r="H102" s="199">
        <v>927.93043509976178</v>
      </c>
      <c r="I102" s="199">
        <v>981.09830263955894</v>
      </c>
      <c r="J102" s="199">
        <v>1038.1020531706345</v>
      </c>
      <c r="K102" s="199">
        <v>1099.1544970567588</v>
      </c>
      <c r="L102" s="204">
        <v>1164.4762228896536</v>
      </c>
      <c r="M102" s="204">
        <v>1234.2957365576819</v>
      </c>
    </row>
    <row r="103" spans="1:13">
      <c r="A103" s="109"/>
      <c r="B103" s="198">
        <v>0.16</v>
      </c>
      <c r="C103" s="199">
        <v>695.31611232831824</v>
      </c>
      <c r="D103" s="199">
        <v>730.26904004916651</v>
      </c>
      <c r="E103" s="199">
        <v>767.9367013478967</v>
      </c>
      <c r="F103" s="199">
        <v>808.48465792948844</v>
      </c>
      <c r="G103" s="199">
        <v>852.08513892401493</v>
      </c>
      <c r="H103" s="199">
        <v>898.91717194603416</v>
      </c>
      <c r="I103" s="199">
        <v>949.16671415397468</v>
      </c>
      <c r="J103" s="199">
        <v>1003.0267833095207</v>
      </c>
      <c r="K103" s="199">
        <v>1060.6975888370018</v>
      </c>
      <c r="L103" s="199">
        <v>1122.3866628827741</v>
      </c>
      <c r="M103" s="204">
        <v>1188.3089913746196</v>
      </c>
    </row>
    <row r="104" spans="1:13">
      <c r="A104" s="109"/>
      <c r="B104" s="198">
        <v>0.17</v>
      </c>
      <c r="C104" s="199">
        <v>678.80104212732192</v>
      </c>
      <c r="D104" s="199">
        <v>711.88786051612408</v>
      </c>
      <c r="E104" s="199">
        <v>747.52902358183655</v>
      </c>
      <c r="F104" s="199">
        <v>785.88017595674796</v>
      </c>
      <c r="G104" s="199">
        <v>827.10323518277312</v>
      </c>
      <c r="H104" s="199">
        <v>871.36651516531344</v>
      </c>
      <c r="I104" s="199">
        <v>918.8448496271119</v>
      </c>
      <c r="J104" s="199">
        <v>969.71971556210872</v>
      </c>
      <c r="K104" s="199">
        <v>1024.1793566892995</v>
      </c>
      <c r="L104" s="199">
        <v>1082.4189069065867</v>
      </c>
      <c r="M104" s="199">
        <v>1144.6405137446484</v>
      </c>
    </row>
    <row r="105" spans="1:13">
      <c r="A105" s="77"/>
      <c r="B105" s="198">
        <v>0.18</v>
      </c>
      <c r="C105" s="199">
        <v>663.11158822435357</v>
      </c>
      <c r="D105" s="199">
        <v>694.42558724353091</v>
      </c>
      <c r="E105" s="199">
        <v>728.14156015113792</v>
      </c>
      <c r="F105" s="199">
        <v>764.40573027801292</v>
      </c>
      <c r="G105" s="199">
        <v>803.37021907164797</v>
      </c>
      <c r="H105" s="199">
        <v>845.19316232473329</v>
      </c>
      <c r="I105" s="199">
        <v>890.03882640369443</v>
      </c>
      <c r="J105" s="199">
        <v>938.07772447723005</v>
      </c>
      <c r="K105" s="199">
        <v>989.48673274485418</v>
      </c>
      <c r="L105" s="199">
        <v>1044.4492066654302</v>
      </c>
      <c r="M105" s="199">
        <v>1103.1550971857221</v>
      </c>
    </row>
    <row r="107" spans="1:13">
      <c r="A107" s="110"/>
      <c r="B107" s="229" t="s">
        <v>520</v>
      </c>
      <c r="C107" s="229"/>
      <c r="D107" s="229"/>
      <c r="E107" s="229"/>
      <c r="F107" s="229"/>
      <c r="G107" s="229"/>
      <c r="H107" s="229"/>
    </row>
    <row r="108" spans="1:13">
      <c r="B108" s="229"/>
      <c r="C108" s="229"/>
      <c r="D108" s="229"/>
      <c r="E108" s="229"/>
      <c r="F108" s="229"/>
      <c r="G108" s="229"/>
      <c r="H108" s="229"/>
    </row>
    <row r="109" spans="1:13">
      <c r="B109" s="201"/>
      <c r="C109" s="201" t="s">
        <v>521</v>
      </c>
      <c r="D109" s="201"/>
      <c r="E109" s="201"/>
      <c r="F109" s="201"/>
      <c r="G109" s="201"/>
      <c r="H109" s="201"/>
    </row>
    <row r="110" spans="1:13">
      <c r="B110" s="203">
        <f>B87</f>
        <v>965.76046846845122</v>
      </c>
      <c r="C110" s="201">
        <v>22</v>
      </c>
      <c r="D110" s="201">
        <v>24</v>
      </c>
      <c r="E110" s="201">
        <v>26</v>
      </c>
      <c r="F110" s="201">
        <v>28</v>
      </c>
      <c r="G110" s="201">
        <v>30</v>
      </c>
      <c r="H110" s="201">
        <v>34</v>
      </c>
    </row>
    <row r="111" spans="1:13">
      <c r="A111" s="201" t="s">
        <v>519</v>
      </c>
      <c r="B111" s="198">
        <v>0.1</v>
      </c>
      <c r="C111">
        <f t="dataTable" ref="C111:H119" dt2D="1" dtr="1" r1="B9" r2="B13"/>
        <v>879.74677127512825</v>
      </c>
      <c r="D111">
        <v>937.77696436751228</v>
      </c>
      <c r="E111">
        <v>995.80715745989619</v>
      </c>
      <c r="F111">
        <v>1053.8373505522802</v>
      </c>
      <c r="G111" s="61">
        <v>1111.8675436446642</v>
      </c>
      <c r="H111" s="61">
        <v>1227.9279298294318</v>
      </c>
    </row>
    <row r="112" spans="1:13">
      <c r="B112" s="198">
        <v>0.11</v>
      </c>
      <c r="C112">
        <v>851.5065102239306</v>
      </c>
      <c r="D112">
        <v>906.96940685711468</v>
      </c>
      <c r="E112">
        <v>962.43230349029864</v>
      </c>
      <c r="F112">
        <v>1017.8952001234829</v>
      </c>
      <c r="G112" s="61">
        <v>1073.358096756667</v>
      </c>
      <c r="H112" s="61">
        <v>1184.2838900230352</v>
      </c>
    </row>
    <row r="113" spans="1:8">
      <c r="B113" s="198">
        <v>0.12</v>
      </c>
      <c r="C113">
        <v>824.75230467769097</v>
      </c>
      <c r="D113">
        <v>877.78300080667134</v>
      </c>
      <c r="E113">
        <v>930.81369693565182</v>
      </c>
      <c r="F113">
        <v>983.8443930646323</v>
      </c>
      <c r="G113">
        <v>1036.8750891936129</v>
      </c>
      <c r="H113" s="61">
        <v>1142.9364814515739</v>
      </c>
    </row>
    <row r="114" spans="1:8">
      <c r="B114" s="198">
        <v>0.13</v>
      </c>
      <c r="C114">
        <v>799.39371789299605</v>
      </c>
      <c r="D114">
        <v>850.11908795064062</v>
      </c>
      <c r="E114">
        <v>900.84445800828519</v>
      </c>
      <c r="F114">
        <v>951.56982806592998</v>
      </c>
      <c r="G114">
        <v>1002.2951981235746</v>
      </c>
      <c r="H114" s="61">
        <v>1103.7459382388638</v>
      </c>
    </row>
    <row r="115" spans="1:8">
      <c r="B115" s="198">
        <v>0.14000000000000001</v>
      </c>
      <c r="C115">
        <v>775.34654870318047</v>
      </c>
      <c r="D115">
        <v>823.88581247084198</v>
      </c>
      <c r="E115">
        <v>872.42507623850338</v>
      </c>
      <c r="F115">
        <v>920.96434000616466</v>
      </c>
      <c r="G115">
        <v>969.50360377382628</v>
      </c>
      <c r="H115" s="61">
        <v>1066.582131309149</v>
      </c>
    </row>
    <row r="116" spans="1:8">
      <c r="B116" s="198">
        <v>0.15</v>
      </c>
      <c r="C116">
        <v>752.53235198004552</v>
      </c>
      <c r="D116">
        <v>798.99759786378559</v>
      </c>
      <c r="E116">
        <v>845.46284374752554</v>
      </c>
      <c r="F116">
        <v>891.92808963126549</v>
      </c>
      <c r="G116">
        <v>938.39333551500567</v>
      </c>
      <c r="H116">
        <v>1031.3238272824856</v>
      </c>
    </row>
    <row r="117" spans="1:8">
      <c r="B117" s="198">
        <v>0.16</v>
      </c>
      <c r="C117">
        <v>730.87799972322773</v>
      </c>
      <c r="D117">
        <v>775.37466812907508</v>
      </c>
      <c r="E117">
        <v>819.87133653492265</v>
      </c>
      <c r="F117">
        <v>864.36800494077022</v>
      </c>
      <c r="G117">
        <v>908.86467334661779</v>
      </c>
      <c r="H117">
        <v>997.8580101583126</v>
      </c>
    </row>
    <row r="118" spans="1:8">
      <c r="B118" s="198">
        <v>0.17</v>
      </c>
      <c r="C118">
        <v>710.31527902285848</v>
      </c>
      <c r="D118">
        <v>752.94260918321777</v>
      </c>
      <c r="E118">
        <v>795.56993934357729</v>
      </c>
      <c r="F118">
        <v>838.19726950393658</v>
      </c>
      <c r="G118">
        <v>880.82459966429587</v>
      </c>
      <c r="H118">
        <v>966.07925998501491</v>
      </c>
    </row>
    <row r="119" spans="1:8">
      <c r="B119" s="198">
        <v>0.18</v>
      </c>
      <c r="C119">
        <v>690.7805235164243</v>
      </c>
      <c r="D119">
        <v>731.63196681256238</v>
      </c>
      <c r="E119">
        <v>772.48341010870047</v>
      </c>
      <c r="F119">
        <v>813.33485340483855</v>
      </c>
      <c r="G119">
        <v>854.18629670097675</v>
      </c>
      <c r="H119">
        <v>935.88918329325293</v>
      </c>
    </row>
    <row r="123" spans="1:8">
      <c r="B123" s="230" t="s">
        <v>522</v>
      </c>
      <c r="C123" s="230"/>
      <c r="D123" s="230"/>
      <c r="E123" s="230"/>
      <c r="F123" s="230"/>
      <c r="G123" s="230"/>
      <c r="H123" s="230"/>
    </row>
    <row r="124" spans="1:8">
      <c r="B124" s="230"/>
      <c r="C124" s="230"/>
      <c r="D124" s="230"/>
      <c r="E124" s="230"/>
      <c r="F124" s="230"/>
      <c r="G124" s="230"/>
      <c r="H124" s="230"/>
    </row>
    <row r="125" spans="1:8">
      <c r="B125" s="201"/>
      <c r="C125" s="201" t="s">
        <v>523</v>
      </c>
      <c r="D125" s="201"/>
      <c r="E125" s="201"/>
      <c r="F125" s="201"/>
      <c r="G125" s="201"/>
      <c r="H125" s="201"/>
    </row>
    <row r="126" spans="1:8">
      <c r="B126" s="203">
        <f>B87</f>
        <v>965.76046846845122</v>
      </c>
      <c r="C126" s="200">
        <v>0.11</v>
      </c>
      <c r="D126" s="200">
        <v>0.13</v>
      </c>
      <c r="E126" s="200">
        <v>0.14000000000000001</v>
      </c>
      <c r="F126" s="200">
        <v>0.15</v>
      </c>
      <c r="G126" s="200">
        <v>0.16</v>
      </c>
      <c r="H126" s="200">
        <v>0.17</v>
      </c>
    </row>
    <row r="127" spans="1:8">
      <c r="A127" s="201" t="s">
        <v>519</v>
      </c>
      <c r="B127" s="198">
        <v>0.1</v>
      </c>
      <c r="C127">
        <f t="dataTable" ref="C127:H135" dt2D="1" dtr="1" r1="B7" r2="B13" ca="1"/>
        <v>1106.0645243354256</v>
      </c>
      <c r="D127">
        <v>1106.0645243354256</v>
      </c>
      <c r="E127">
        <v>1106.0645243354256</v>
      </c>
      <c r="F127" s="61">
        <v>1106.0645243354256</v>
      </c>
      <c r="G127" s="61">
        <v>1106.0645243354256</v>
      </c>
      <c r="H127" s="61">
        <v>1106.0645243354256</v>
      </c>
    </row>
    <row r="128" spans="1:8">
      <c r="B128" s="198">
        <v>0.11</v>
      </c>
      <c r="C128">
        <v>1067.8118070933488</v>
      </c>
      <c r="D128">
        <v>1067.8118070933488</v>
      </c>
      <c r="E128">
        <v>1067.8118070933488</v>
      </c>
      <c r="F128">
        <v>1067.8118070933488</v>
      </c>
      <c r="G128" s="61">
        <v>1067.8118070933488</v>
      </c>
      <c r="H128" s="61">
        <v>1067.8118070933488</v>
      </c>
    </row>
    <row r="129" spans="2:8">
      <c r="B129" s="198">
        <v>0.12</v>
      </c>
      <c r="C129">
        <v>1031.5720195807148</v>
      </c>
      <c r="D129">
        <v>1031.5720195807148</v>
      </c>
      <c r="E129">
        <v>1031.5720195807148</v>
      </c>
      <c r="F129">
        <v>1031.5720195807148</v>
      </c>
      <c r="G129">
        <v>1031.5720195807148</v>
      </c>
      <c r="H129" s="61">
        <v>1031.5720195807148</v>
      </c>
    </row>
    <row r="130" spans="2:8">
      <c r="B130" s="198">
        <v>0.13</v>
      </c>
      <c r="C130">
        <v>997.22266111781005</v>
      </c>
      <c r="D130">
        <v>997.22266111781005</v>
      </c>
      <c r="E130">
        <v>997.22266111781005</v>
      </c>
      <c r="F130">
        <v>997.22266111781005</v>
      </c>
      <c r="G130">
        <v>997.22266111781005</v>
      </c>
      <c r="H130">
        <v>997.22266111781005</v>
      </c>
    </row>
    <row r="131" spans="2:8">
      <c r="B131" s="198">
        <v>0.14000000000000001</v>
      </c>
      <c r="C131">
        <v>964.64967739706015</v>
      </c>
      <c r="D131">
        <v>964.64967739706015</v>
      </c>
      <c r="E131">
        <v>964.64967739706015</v>
      </c>
      <c r="F131">
        <v>964.64967739706015</v>
      </c>
      <c r="G131">
        <v>964.64967739706015</v>
      </c>
      <c r="H131">
        <v>964.64967739706015</v>
      </c>
    </row>
    <row r="132" spans="2:8">
      <c r="B132" s="198">
        <v>0.15</v>
      </c>
      <c r="C132">
        <v>933.74681092663161</v>
      </c>
      <c r="D132">
        <v>933.74681092663161</v>
      </c>
      <c r="E132">
        <v>933.74681092663161</v>
      </c>
      <c r="F132">
        <v>933.74681092663161</v>
      </c>
      <c r="G132">
        <v>933.74681092663161</v>
      </c>
      <c r="H132">
        <v>933.74681092663161</v>
      </c>
    </row>
    <row r="133" spans="2:8">
      <c r="B133" s="198">
        <v>0.16</v>
      </c>
      <c r="C133">
        <v>904.41500650603302</v>
      </c>
      <c r="D133">
        <v>904.41500650603302</v>
      </c>
      <c r="E133">
        <v>904.41500650603302</v>
      </c>
      <c r="F133">
        <v>904.41500650603302</v>
      </c>
      <c r="G133">
        <v>904.41500650603302</v>
      </c>
      <c r="H133">
        <v>904.41500650603302</v>
      </c>
    </row>
    <row r="134" spans="2:8">
      <c r="B134" s="198">
        <v>0.17</v>
      </c>
      <c r="C134">
        <v>876.56186664826009</v>
      </c>
      <c r="D134">
        <v>876.56186664826009</v>
      </c>
      <c r="E134">
        <v>876.56186664826009</v>
      </c>
      <c r="F134">
        <v>876.56186664826009</v>
      </c>
      <c r="G134">
        <v>876.56186664826009</v>
      </c>
      <c r="H134">
        <v>876.56186664826009</v>
      </c>
    </row>
    <row r="135" spans="2:8">
      <c r="B135" s="198">
        <v>0.18</v>
      </c>
      <c r="C135">
        <v>850.10115237136301</v>
      </c>
      <c r="D135">
        <v>850.10115237136301</v>
      </c>
      <c r="E135">
        <v>850.10115237136301</v>
      </c>
      <c r="F135">
        <v>850.10115237136301</v>
      </c>
      <c r="G135">
        <v>850.10115237136301</v>
      </c>
      <c r="H135">
        <v>850.10115237136301</v>
      </c>
    </row>
  </sheetData>
  <mergeCells count="39">
    <mergeCell ref="B107:H108"/>
    <mergeCell ref="B123:H124"/>
    <mergeCell ref="B93:M94"/>
    <mergeCell ref="F3:H3"/>
    <mergeCell ref="F19:H19"/>
    <mergeCell ref="F13:H13"/>
    <mergeCell ref="F14:H14"/>
    <mergeCell ref="C13:D13"/>
    <mergeCell ref="F15:H15"/>
    <mergeCell ref="F16:H16"/>
    <mergeCell ref="F17:H17"/>
    <mergeCell ref="F18:H18"/>
    <mergeCell ref="F11:H11"/>
    <mergeCell ref="F12:H12"/>
    <mergeCell ref="F4:H4"/>
    <mergeCell ref="F10:G10"/>
    <mergeCell ref="C9:D9"/>
    <mergeCell ref="C6:D6"/>
    <mergeCell ref="C5:D5"/>
    <mergeCell ref="F8:H8"/>
    <mergeCell ref="C8:D8"/>
    <mergeCell ref="C7:D7"/>
    <mergeCell ref="F5:H5"/>
    <mergeCell ref="F6:H6"/>
    <mergeCell ref="F7:H7"/>
    <mergeCell ref="G76:H76"/>
    <mergeCell ref="G88:H88"/>
    <mergeCell ref="O4:W4"/>
    <mergeCell ref="G77:H77"/>
    <mergeCell ref="G78:H78"/>
    <mergeCell ref="G79:H79"/>
    <mergeCell ref="G80:H80"/>
    <mergeCell ref="G84:H84"/>
    <mergeCell ref="G86:H86"/>
    <mergeCell ref="G85:H85"/>
    <mergeCell ref="G83:H83"/>
    <mergeCell ref="G82:H82"/>
    <mergeCell ref="G81:H81"/>
    <mergeCell ref="F9:H9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927D-1CF4-4E4A-8BBD-E68B6F3FA44B}">
  <dimension ref="A1:U386"/>
  <sheetViews>
    <sheetView showGridLines="0" topLeftCell="A131" workbookViewId="0">
      <selection activeCell="F8" sqref="F8"/>
    </sheetView>
  </sheetViews>
  <sheetFormatPr defaultColWidth="9.109375" defaultRowHeight="15.6"/>
  <cols>
    <col min="1" max="1" width="35.6640625" style="78" customWidth="1"/>
    <col min="2" max="2" width="2.88671875" style="77" customWidth="1"/>
    <col min="3" max="3" width="11.44140625" style="77" customWidth="1"/>
    <col min="4" max="4" width="10.88671875" style="77" customWidth="1"/>
    <col min="5" max="5" width="12.5546875" style="77" customWidth="1"/>
    <col min="6" max="9" width="14" style="77" customWidth="1"/>
    <col min="10" max="20" width="12.5546875" style="77" customWidth="1"/>
    <col min="21" max="21" width="5.6640625" style="77" customWidth="1"/>
    <col min="22" max="16384" width="9.109375" style="77"/>
  </cols>
  <sheetData>
    <row r="1" spans="1:21">
      <c r="A1" s="83" t="s">
        <v>435</v>
      </c>
      <c r="B1" s="80"/>
      <c r="C1" s="237" t="s">
        <v>10</v>
      </c>
      <c r="D1" s="237"/>
      <c r="E1" s="237"/>
      <c r="F1" s="237"/>
      <c r="G1" s="237"/>
      <c r="H1" s="237"/>
    </row>
    <row r="2" spans="1:21">
      <c r="A2" s="83" t="s">
        <v>434</v>
      </c>
      <c r="B2" s="80"/>
      <c r="C2" s="80" t="s">
        <v>9</v>
      </c>
    </row>
    <row r="3" spans="1:21">
      <c r="A3" s="83" t="s">
        <v>433</v>
      </c>
      <c r="B3" s="80"/>
      <c r="C3" s="80">
        <v>7370</v>
      </c>
    </row>
    <row r="4" spans="1:21">
      <c r="A4" s="83" t="s">
        <v>432</v>
      </c>
      <c r="B4" s="80"/>
      <c r="C4" s="80">
        <v>14</v>
      </c>
      <c r="D4" s="237" t="s">
        <v>431</v>
      </c>
      <c r="E4" s="237"/>
      <c r="F4" s="237"/>
      <c r="G4" s="237"/>
      <c r="H4" s="237"/>
      <c r="I4" s="237"/>
    </row>
    <row r="5" spans="1:21">
      <c r="A5" s="83" t="s">
        <v>430</v>
      </c>
      <c r="B5" s="80"/>
      <c r="C5" s="80" t="s">
        <v>429</v>
      </c>
      <c r="D5" s="237"/>
      <c r="E5" s="237"/>
      <c r="F5" s="237"/>
      <c r="G5" s="237"/>
      <c r="H5" s="237"/>
      <c r="I5" s="237"/>
    </row>
    <row r="8" spans="1:21" ht="40.799999999999997">
      <c r="A8" s="91" t="s">
        <v>428</v>
      </c>
    </row>
    <row r="9" spans="1:21">
      <c r="A9" s="83" t="s">
        <v>251</v>
      </c>
      <c r="B9" s="80"/>
      <c r="C9" s="84">
        <v>2002</v>
      </c>
      <c r="D9" s="84">
        <v>2003</v>
      </c>
      <c r="E9" s="84">
        <v>2004</v>
      </c>
      <c r="F9" s="84">
        <v>2005</v>
      </c>
      <c r="G9" s="84">
        <v>2006</v>
      </c>
      <c r="H9" s="84">
        <v>2007</v>
      </c>
      <c r="I9" s="84">
        <v>2008</v>
      </c>
      <c r="J9" s="84">
        <v>2009</v>
      </c>
      <c r="K9" s="84">
        <v>2010</v>
      </c>
      <c r="L9" s="84">
        <v>2011</v>
      </c>
      <c r="M9" s="84">
        <v>2012</v>
      </c>
      <c r="N9" s="84">
        <v>2013</v>
      </c>
      <c r="O9" s="84">
        <v>2014</v>
      </c>
      <c r="P9" s="84">
        <v>2015</v>
      </c>
      <c r="Q9" s="84">
        <v>2016</v>
      </c>
      <c r="R9" s="84">
        <v>2017</v>
      </c>
      <c r="S9" s="84">
        <v>2018</v>
      </c>
      <c r="T9" s="84">
        <v>2019</v>
      </c>
      <c r="U9" s="84">
        <v>2020</v>
      </c>
    </row>
    <row r="10" spans="1:21">
      <c r="A10" s="83" t="s">
        <v>250</v>
      </c>
      <c r="B10" s="80"/>
      <c r="C10" s="82" t="s">
        <v>249</v>
      </c>
      <c r="D10" s="82" t="s">
        <v>248</v>
      </c>
      <c r="E10" s="82" t="s">
        <v>247</v>
      </c>
      <c r="F10" s="82" t="s">
        <v>246</v>
      </c>
      <c r="G10" s="82" t="s">
        <v>245</v>
      </c>
      <c r="H10" s="82" t="s">
        <v>244</v>
      </c>
      <c r="I10" s="82" t="s">
        <v>243</v>
      </c>
      <c r="J10" s="82" t="s">
        <v>242</v>
      </c>
      <c r="K10" s="82" t="s">
        <v>241</v>
      </c>
      <c r="L10" s="82" t="s">
        <v>240</v>
      </c>
      <c r="M10" s="82" t="s">
        <v>239</v>
      </c>
      <c r="N10" s="82" t="s">
        <v>238</v>
      </c>
      <c r="O10" s="82" t="s">
        <v>237</v>
      </c>
      <c r="P10" s="82" t="s">
        <v>236</v>
      </c>
      <c r="Q10" s="82" t="s">
        <v>235</v>
      </c>
      <c r="R10" s="82" t="s">
        <v>234</v>
      </c>
      <c r="S10" s="82" t="s">
        <v>233</v>
      </c>
      <c r="T10" s="82" t="s">
        <v>232</v>
      </c>
      <c r="U10" s="82" t="s">
        <v>231</v>
      </c>
    </row>
    <row r="11" spans="1:21">
      <c r="A11" s="81" t="s">
        <v>427</v>
      </c>
    </row>
    <row r="12" spans="1:21">
      <c r="A12" s="81" t="s">
        <v>426</v>
      </c>
      <c r="B12" s="80"/>
      <c r="C12" s="79">
        <v>146.70699999999999</v>
      </c>
      <c r="D12" s="79">
        <v>345.71800000000002</v>
      </c>
      <c r="E12" s="79">
        <v>2143.3969999999999</v>
      </c>
      <c r="F12" s="79">
        <v>8034.2470000000003</v>
      </c>
      <c r="G12" s="79">
        <v>11243.914000000001</v>
      </c>
      <c r="H12" s="79">
        <v>14218.612999999999</v>
      </c>
      <c r="I12" s="79">
        <v>15845.771000000001</v>
      </c>
      <c r="J12" s="79">
        <v>24484.775000000001</v>
      </c>
      <c r="K12" s="79">
        <v>34975</v>
      </c>
      <c r="L12" s="79">
        <v>44626</v>
      </c>
      <c r="M12" s="79">
        <v>48088</v>
      </c>
      <c r="N12" s="79">
        <v>58717</v>
      </c>
      <c r="O12" s="79">
        <v>64395</v>
      </c>
      <c r="P12" s="79">
        <v>73066</v>
      </c>
      <c r="Q12" s="79">
        <v>86333</v>
      </c>
      <c r="R12" s="79">
        <v>101871</v>
      </c>
      <c r="S12" s="79">
        <v>109140</v>
      </c>
      <c r="T12" s="79">
        <v>119675</v>
      </c>
      <c r="U12" s="79"/>
    </row>
    <row r="13" spans="1:21">
      <c r="A13" s="81" t="s">
        <v>425</v>
      </c>
      <c r="B13" s="80"/>
      <c r="C13" s="79">
        <v>61.994</v>
      </c>
      <c r="D13" s="79">
        <v>154.69</v>
      </c>
      <c r="E13" s="79">
        <v>382.34500000000003</v>
      </c>
      <c r="F13" s="79">
        <v>687.976</v>
      </c>
      <c r="G13" s="79">
        <v>1322.34</v>
      </c>
      <c r="H13" s="79">
        <v>2307.7739999999999</v>
      </c>
      <c r="I13" s="79">
        <v>2642.192</v>
      </c>
      <c r="J13" s="79">
        <v>3201.7150000000001</v>
      </c>
      <c r="K13" s="79">
        <v>5002</v>
      </c>
      <c r="L13" s="79">
        <v>6172</v>
      </c>
      <c r="M13" s="79">
        <v>8585</v>
      </c>
      <c r="N13" s="79">
        <v>9390</v>
      </c>
      <c r="O13" s="79">
        <v>11556</v>
      </c>
      <c r="P13" s="79">
        <v>13909</v>
      </c>
      <c r="Q13" s="79">
        <v>15629</v>
      </c>
      <c r="R13" s="79">
        <v>18705</v>
      </c>
      <c r="S13" s="79">
        <v>21193</v>
      </c>
      <c r="T13" s="79">
        <v>27492</v>
      </c>
      <c r="U13" s="79"/>
    </row>
    <row r="14" spans="1:21">
      <c r="A14" s="81" t="s">
        <v>424</v>
      </c>
      <c r="B14" s="80"/>
      <c r="C14" s="79">
        <v>0</v>
      </c>
      <c r="D14" s="79">
        <v>0</v>
      </c>
      <c r="E14" s="79">
        <v>0</v>
      </c>
      <c r="F14" s="79">
        <v>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  <c r="M14" s="79">
        <v>505</v>
      </c>
      <c r="N14" s="79">
        <v>426</v>
      </c>
      <c r="O14" s="79"/>
      <c r="P14" s="79">
        <v>491</v>
      </c>
      <c r="Q14" s="79">
        <v>268</v>
      </c>
      <c r="R14" s="79">
        <v>749</v>
      </c>
      <c r="S14" s="79">
        <v>1107</v>
      </c>
      <c r="T14" s="79">
        <v>999</v>
      </c>
      <c r="U14" s="79"/>
    </row>
    <row r="15" spans="1:21">
      <c r="A15" s="81" t="s">
        <v>423</v>
      </c>
      <c r="B15" s="80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>
        <v>0</v>
      </c>
      <c r="U15" s="79"/>
    </row>
    <row r="16" spans="1:21">
      <c r="A16" s="81" t="s">
        <v>422</v>
      </c>
      <c r="B16" s="80"/>
      <c r="C16" s="79">
        <v>23.094999999999999</v>
      </c>
      <c r="D16" s="79">
        <v>59.826000000000001</v>
      </c>
      <c r="E16" s="79">
        <v>167.72300000000001</v>
      </c>
      <c r="F16" s="79">
        <v>278.84800000000001</v>
      </c>
      <c r="G16" s="79">
        <v>473.59300000000002</v>
      </c>
      <c r="H16" s="79">
        <v>762.75099999999998</v>
      </c>
      <c r="I16" s="79">
        <v>1690.2190000000001</v>
      </c>
      <c r="J16" s="79">
        <v>1480.4680000000001</v>
      </c>
      <c r="K16" s="79">
        <v>1585</v>
      </c>
      <c r="L16" s="79">
        <v>1960</v>
      </c>
      <c r="M16" s="79">
        <v>3276</v>
      </c>
      <c r="N16" s="79">
        <v>4353</v>
      </c>
      <c r="O16" s="79">
        <v>4734</v>
      </c>
      <c r="P16" s="79">
        <v>2648</v>
      </c>
      <c r="Q16" s="79">
        <v>3178</v>
      </c>
      <c r="R16" s="79">
        <v>2983</v>
      </c>
      <c r="S16" s="79">
        <v>4236</v>
      </c>
      <c r="T16" s="79">
        <v>4412</v>
      </c>
      <c r="U16" s="79"/>
    </row>
    <row r="18" spans="1:21">
      <c r="A18" s="81" t="s">
        <v>225</v>
      </c>
      <c r="B18" s="80"/>
      <c r="C18" s="79">
        <v>231.79599999999999</v>
      </c>
      <c r="D18" s="79">
        <v>560.23400000000004</v>
      </c>
      <c r="E18" s="79">
        <v>2693.4650000000001</v>
      </c>
      <c r="F18" s="79">
        <v>9001.0709999999999</v>
      </c>
      <c r="G18" s="79">
        <v>13039.847</v>
      </c>
      <c r="H18" s="79">
        <v>17289.137999999999</v>
      </c>
      <c r="I18" s="79">
        <v>20178.182000000001</v>
      </c>
      <c r="J18" s="79">
        <v>29166.957999999999</v>
      </c>
      <c r="K18" s="79">
        <v>41562</v>
      </c>
      <c r="L18" s="79">
        <v>52758</v>
      </c>
      <c r="M18" s="79">
        <v>60454</v>
      </c>
      <c r="N18" s="79">
        <v>72886</v>
      </c>
      <c r="O18" s="79">
        <v>80685</v>
      </c>
      <c r="P18" s="79">
        <v>90114</v>
      </c>
      <c r="Q18" s="79">
        <v>105408</v>
      </c>
      <c r="R18" s="79">
        <v>124308</v>
      </c>
      <c r="S18" s="79">
        <v>135676</v>
      </c>
      <c r="T18" s="79">
        <v>152578</v>
      </c>
      <c r="U18" s="79"/>
    </row>
    <row r="20" spans="1:21">
      <c r="A20" s="81" t="s">
        <v>421</v>
      </c>
      <c r="B20" s="80"/>
      <c r="C20" s="79">
        <v>86.885999999999996</v>
      </c>
      <c r="D20" s="79">
        <v>261.83699999999999</v>
      </c>
      <c r="E20" s="79">
        <v>583.06799999999998</v>
      </c>
      <c r="F20" s="79">
        <v>1417.425</v>
      </c>
      <c r="G20" s="79">
        <v>3289.5940000000001</v>
      </c>
      <c r="H20" s="79">
        <v>5519.9120000000003</v>
      </c>
      <c r="I20" s="79">
        <v>7576.3410000000003</v>
      </c>
      <c r="J20" s="79">
        <v>8130.134</v>
      </c>
      <c r="K20" s="79">
        <v>11771</v>
      </c>
      <c r="L20" s="79">
        <v>14400</v>
      </c>
      <c r="M20" s="79">
        <v>17697</v>
      </c>
      <c r="N20" s="79">
        <v>23837</v>
      </c>
      <c r="O20" s="79">
        <v>32746</v>
      </c>
      <c r="P20" s="79">
        <v>40146</v>
      </c>
      <c r="Q20" s="79">
        <v>47527</v>
      </c>
      <c r="R20" s="79">
        <v>59647</v>
      </c>
      <c r="S20" s="79">
        <v>82507</v>
      </c>
      <c r="T20" s="79">
        <v>115148</v>
      </c>
      <c r="U20" s="79"/>
    </row>
    <row r="21" spans="1:21">
      <c r="A21" s="81" t="s">
        <v>420</v>
      </c>
      <c r="B21" s="80"/>
      <c r="C21" s="79">
        <v>33.012999999999998</v>
      </c>
      <c r="D21" s="79">
        <v>73.581999999999994</v>
      </c>
      <c r="E21" s="79">
        <v>204.15199999999999</v>
      </c>
      <c r="F21" s="79">
        <v>455.67599999999999</v>
      </c>
      <c r="G21" s="79">
        <v>894.35500000000002</v>
      </c>
      <c r="H21" s="79">
        <v>1480.6510000000001</v>
      </c>
      <c r="I21" s="79">
        <v>2342.498</v>
      </c>
      <c r="J21" s="79">
        <v>3285.5239999999999</v>
      </c>
      <c r="K21" s="79">
        <v>4012</v>
      </c>
      <c r="L21" s="79">
        <v>4797</v>
      </c>
      <c r="M21" s="79">
        <v>5843</v>
      </c>
      <c r="N21" s="79">
        <v>7313</v>
      </c>
      <c r="O21" s="79">
        <v>8863</v>
      </c>
      <c r="P21" s="79">
        <v>11130</v>
      </c>
      <c r="Q21" s="79">
        <v>13293</v>
      </c>
      <c r="R21" s="79">
        <v>17264</v>
      </c>
      <c r="S21" s="79">
        <v>22788</v>
      </c>
      <c r="T21" s="79">
        <v>30561</v>
      </c>
      <c r="U21" s="79"/>
    </row>
    <row r="23" spans="1:21">
      <c r="A23" s="81" t="s">
        <v>222</v>
      </c>
      <c r="B23" s="80"/>
      <c r="C23" s="79">
        <v>53.872999999999998</v>
      </c>
      <c r="D23" s="79">
        <v>188.255</v>
      </c>
      <c r="E23" s="79">
        <v>378.916</v>
      </c>
      <c r="F23" s="79">
        <v>961.74900000000002</v>
      </c>
      <c r="G23" s="79">
        <v>2395.239</v>
      </c>
      <c r="H23" s="79">
        <v>4039.261</v>
      </c>
      <c r="I23" s="79">
        <v>5233.8429999999998</v>
      </c>
      <c r="J23" s="79">
        <v>4844.6099999999997</v>
      </c>
      <c r="K23" s="79">
        <v>7759</v>
      </c>
      <c r="L23" s="79">
        <v>9603</v>
      </c>
      <c r="M23" s="79">
        <v>11854</v>
      </c>
      <c r="N23" s="79">
        <v>16524</v>
      </c>
      <c r="O23" s="79">
        <v>23883</v>
      </c>
      <c r="P23" s="79">
        <v>29016</v>
      </c>
      <c r="Q23" s="79">
        <v>34234</v>
      </c>
      <c r="R23" s="79">
        <v>42383</v>
      </c>
      <c r="S23" s="79">
        <v>59719</v>
      </c>
      <c r="T23" s="79">
        <v>84587</v>
      </c>
      <c r="U23" s="79"/>
    </row>
    <row r="25" spans="1:21">
      <c r="A25" s="81" t="s">
        <v>419</v>
      </c>
      <c r="B25" s="80"/>
      <c r="C25" s="79">
        <v>0</v>
      </c>
      <c r="D25" s="79">
        <v>0</v>
      </c>
      <c r="E25" s="79">
        <v>0</v>
      </c>
      <c r="F25" s="79">
        <v>0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  <c r="M25" s="79">
        <v>921</v>
      </c>
      <c r="N25" s="79">
        <v>975</v>
      </c>
      <c r="O25" s="79">
        <v>1300</v>
      </c>
      <c r="P25" s="79">
        <v>1600</v>
      </c>
      <c r="Q25" s="79">
        <v>1700</v>
      </c>
      <c r="R25" s="79">
        <v>1400</v>
      </c>
      <c r="S25" s="79">
        <v>1300</v>
      </c>
      <c r="T25" s="79">
        <v>1300</v>
      </c>
      <c r="U25" s="79"/>
    </row>
    <row r="26" spans="1:21">
      <c r="A26" s="81" t="s">
        <v>418</v>
      </c>
      <c r="B26" s="80"/>
      <c r="C26" s="79">
        <v>0</v>
      </c>
      <c r="D26" s="79">
        <v>0</v>
      </c>
      <c r="E26" s="79">
        <v>0</v>
      </c>
      <c r="F26" s="79">
        <v>0</v>
      </c>
      <c r="G26" s="79">
        <v>1031.8499999999999</v>
      </c>
      <c r="H26" s="79">
        <v>1059.694</v>
      </c>
      <c r="I26" s="79">
        <v>85.16</v>
      </c>
      <c r="J26" s="79">
        <v>128.977</v>
      </c>
      <c r="K26" s="79">
        <v>523</v>
      </c>
      <c r="L26" s="79">
        <v>790</v>
      </c>
      <c r="M26" s="79">
        <v>548</v>
      </c>
      <c r="N26" s="79">
        <v>1001</v>
      </c>
      <c r="O26" s="79">
        <v>3104</v>
      </c>
      <c r="P26" s="79">
        <v>4919</v>
      </c>
      <c r="Q26" s="79">
        <v>4178</v>
      </c>
      <c r="R26" s="79">
        <v>6413</v>
      </c>
      <c r="S26" s="79">
        <v>12559</v>
      </c>
      <c r="T26" s="79">
        <v>11778</v>
      </c>
      <c r="U26" s="79"/>
    </row>
    <row r="27" spans="1:21">
      <c r="A27" s="81" t="s">
        <v>417</v>
      </c>
      <c r="B27" s="80"/>
      <c r="C27" s="79">
        <v>9.6000000000000002E-2</v>
      </c>
      <c r="D27" s="79">
        <v>105.556</v>
      </c>
      <c r="E27" s="79">
        <v>193.887</v>
      </c>
      <c r="F27" s="79">
        <v>277.68299999999999</v>
      </c>
      <c r="G27" s="79">
        <v>1545.1189999999999</v>
      </c>
      <c r="H27" s="79">
        <v>2745.9639999999999</v>
      </c>
      <c r="I27" s="79">
        <v>5836.5439999999999</v>
      </c>
      <c r="J27" s="79">
        <v>5677.5029999999997</v>
      </c>
      <c r="K27" s="79">
        <v>7300</v>
      </c>
      <c r="L27" s="79">
        <v>8924</v>
      </c>
      <c r="M27" s="79">
        <v>18010</v>
      </c>
      <c r="N27" s="79">
        <v>17558</v>
      </c>
      <c r="O27" s="79">
        <v>20206</v>
      </c>
      <c r="P27" s="79">
        <v>19716</v>
      </c>
      <c r="Q27" s="79">
        <v>19775</v>
      </c>
      <c r="R27" s="79">
        <v>19439</v>
      </c>
      <c r="S27" s="79">
        <v>20108</v>
      </c>
      <c r="T27" s="79">
        <v>22603</v>
      </c>
      <c r="U27" s="79"/>
    </row>
    <row r="28" spans="1:21">
      <c r="A28" s="81" t="s">
        <v>416</v>
      </c>
      <c r="B28" s="80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>
        <v>0</v>
      </c>
      <c r="U28" s="79"/>
    </row>
    <row r="29" spans="1:21">
      <c r="A29" s="81" t="s">
        <v>415</v>
      </c>
      <c r="B29" s="80"/>
      <c r="C29" s="79">
        <v>1.127</v>
      </c>
      <c r="D29" s="79">
        <v>17.413</v>
      </c>
      <c r="E29" s="79">
        <v>47.082999999999998</v>
      </c>
      <c r="F29" s="79">
        <v>31.31</v>
      </c>
      <c r="G29" s="79">
        <v>461.29599999999999</v>
      </c>
      <c r="H29" s="79">
        <v>201.749</v>
      </c>
      <c r="I29" s="79">
        <v>433.846</v>
      </c>
      <c r="J29" s="79">
        <v>678.73</v>
      </c>
      <c r="K29" s="79">
        <v>707</v>
      </c>
      <c r="L29" s="79">
        <v>499</v>
      </c>
      <c r="M29" s="79">
        <v>2011</v>
      </c>
      <c r="N29" s="79">
        <v>1976</v>
      </c>
      <c r="O29" s="79">
        <v>1955</v>
      </c>
      <c r="P29" s="79">
        <v>2096</v>
      </c>
      <c r="Q29" s="79">
        <v>2202</v>
      </c>
      <c r="R29" s="79">
        <v>3352</v>
      </c>
      <c r="S29" s="79">
        <v>3430</v>
      </c>
      <c r="T29" s="79">
        <v>3063</v>
      </c>
      <c r="U29" s="79"/>
    </row>
    <row r="31" spans="1:21" s="86" customFormat="1">
      <c r="A31" s="89" t="s">
        <v>216</v>
      </c>
      <c r="B31" s="88"/>
      <c r="C31" s="87">
        <v>286.892</v>
      </c>
      <c r="D31" s="87">
        <v>871.45799999999997</v>
      </c>
      <c r="E31" s="87">
        <v>3313.3510000000001</v>
      </c>
      <c r="F31" s="87">
        <v>10271.813</v>
      </c>
      <c r="G31" s="87">
        <v>18473.350999999999</v>
      </c>
      <c r="H31" s="87">
        <v>25335.806</v>
      </c>
      <c r="I31" s="87">
        <v>31767.575000000001</v>
      </c>
      <c r="J31" s="87">
        <v>40496.777999999998</v>
      </c>
      <c r="K31" s="87">
        <v>57851</v>
      </c>
      <c r="L31" s="87">
        <v>72574</v>
      </c>
      <c r="M31" s="87">
        <v>93798</v>
      </c>
      <c r="N31" s="87">
        <v>110920</v>
      </c>
      <c r="O31" s="87">
        <v>131133</v>
      </c>
      <c r="P31" s="87">
        <v>147461</v>
      </c>
      <c r="Q31" s="87">
        <v>167497</v>
      </c>
      <c r="R31" s="87">
        <v>197295</v>
      </c>
      <c r="S31" s="87">
        <v>232792</v>
      </c>
      <c r="T31" s="87">
        <v>275909</v>
      </c>
      <c r="U31" s="87"/>
    </row>
    <row r="33" spans="1:21">
      <c r="A33" s="81" t="s">
        <v>414</v>
      </c>
    </row>
    <row r="34" spans="1:21">
      <c r="A34" s="81" t="s">
        <v>413</v>
      </c>
      <c r="B34" s="80"/>
      <c r="C34" s="79">
        <v>9.3940000000000001</v>
      </c>
      <c r="D34" s="79">
        <v>46.174999999999997</v>
      </c>
      <c r="E34" s="79">
        <v>32.671999999999997</v>
      </c>
      <c r="F34" s="79">
        <v>115.575</v>
      </c>
      <c r="G34" s="79">
        <v>211.16900000000001</v>
      </c>
      <c r="H34" s="79">
        <v>282.10599999999999</v>
      </c>
      <c r="I34" s="79">
        <v>178.00399999999999</v>
      </c>
      <c r="J34" s="79">
        <v>215.86699999999999</v>
      </c>
      <c r="K34" s="79">
        <v>483</v>
      </c>
      <c r="L34" s="79">
        <v>588</v>
      </c>
      <c r="M34" s="79">
        <v>2012</v>
      </c>
      <c r="N34" s="79">
        <v>2453</v>
      </c>
      <c r="O34" s="79">
        <v>1715</v>
      </c>
      <c r="P34" s="79">
        <v>1931</v>
      </c>
      <c r="Q34" s="79">
        <v>2041</v>
      </c>
      <c r="R34" s="79">
        <v>3137</v>
      </c>
      <c r="S34" s="79">
        <v>4378</v>
      </c>
      <c r="T34" s="79">
        <v>5561</v>
      </c>
      <c r="U34" s="79"/>
    </row>
    <row r="35" spans="1:21">
      <c r="A35" s="81" t="s">
        <v>412</v>
      </c>
      <c r="B35" s="80"/>
      <c r="C35" s="79">
        <v>0</v>
      </c>
      <c r="D35" s="79">
        <v>0</v>
      </c>
      <c r="E35" s="79">
        <v>0</v>
      </c>
      <c r="F35" s="79">
        <v>0</v>
      </c>
      <c r="G35" s="79">
        <v>0</v>
      </c>
      <c r="H35" s="79">
        <v>0</v>
      </c>
      <c r="I35" s="79">
        <v>0</v>
      </c>
      <c r="J35" s="79">
        <v>0</v>
      </c>
      <c r="K35" s="79">
        <v>3465</v>
      </c>
      <c r="L35" s="79">
        <v>1218</v>
      </c>
      <c r="M35" s="79">
        <v>2549</v>
      </c>
      <c r="N35" s="79">
        <v>2000</v>
      </c>
      <c r="O35" s="79">
        <v>1999</v>
      </c>
      <c r="P35" s="79">
        <v>2000</v>
      </c>
      <c r="Q35" s="79">
        <v>0</v>
      </c>
      <c r="R35" s="79">
        <v>0</v>
      </c>
      <c r="S35" s="79">
        <v>0</v>
      </c>
      <c r="T35" s="79">
        <v>0</v>
      </c>
      <c r="U35" s="79"/>
    </row>
    <row r="36" spans="1:21">
      <c r="A36" s="81" t="s">
        <v>411</v>
      </c>
      <c r="B36" s="80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</row>
    <row r="37" spans="1:21">
      <c r="A37" s="81" t="s">
        <v>410</v>
      </c>
      <c r="B37" s="80"/>
      <c r="C37" s="79">
        <v>25.981000000000002</v>
      </c>
      <c r="D37" s="79">
        <v>20.704999999999998</v>
      </c>
      <c r="E37" s="79">
        <v>0</v>
      </c>
      <c r="F37" s="79">
        <v>27.774000000000001</v>
      </c>
      <c r="G37" s="79">
        <v>0.375</v>
      </c>
      <c r="H37" s="79"/>
      <c r="I37" s="79">
        <v>81.549000000000007</v>
      </c>
      <c r="J37" s="79">
        <v>0</v>
      </c>
      <c r="K37" s="79">
        <v>37</v>
      </c>
      <c r="L37" s="79">
        <v>197</v>
      </c>
      <c r="M37" s="79">
        <v>240</v>
      </c>
      <c r="N37" s="79">
        <v>24</v>
      </c>
      <c r="O37" s="79">
        <v>96</v>
      </c>
      <c r="P37" s="79">
        <v>302</v>
      </c>
      <c r="Q37" s="79">
        <v>554</v>
      </c>
      <c r="R37" s="79">
        <v>881</v>
      </c>
      <c r="S37" s="79">
        <v>69</v>
      </c>
      <c r="T37" s="79">
        <v>274</v>
      </c>
      <c r="U37" s="79"/>
    </row>
    <row r="38" spans="1:21">
      <c r="A38" s="81" t="s">
        <v>409</v>
      </c>
      <c r="B38" s="80"/>
      <c r="C38" s="79">
        <v>4.3499999999999996</v>
      </c>
      <c r="D38" s="79">
        <v>4.6210000000000004</v>
      </c>
      <c r="E38" s="79">
        <v>1.9019999999999999</v>
      </c>
      <c r="F38" s="79">
        <v>0</v>
      </c>
      <c r="G38" s="79">
        <v>0</v>
      </c>
      <c r="H38" s="79">
        <v>0</v>
      </c>
      <c r="I38" s="79">
        <v>0</v>
      </c>
      <c r="J38" s="79">
        <v>0</v>
      </c>
      <c r="K38" s="79">
        <v>0</v>
      </c>
      <c r="L38" s="79">
        <v>0</v>
      </c>
      <c r="M38" s="79">
        <v>0</v>
      </c>
      <c r="N38" s="79">
        <v>1009</v>
      </c>
      <c r="O38" s="79">
        <v>10</v>
      </c>
      <c r="P38" s="79">
        <v>1225</v>
      </c>
      <c r="Q38" s="79">
        <v>0</v>
      </c>
      <c r="R38" s="79">
        <v>0</v>
      </c>
      <c r="S38" s="79">
        <v>0</v>
      </c>
      <c r="T38" s="79">
        <v>1199</v>
      </c>
      <c r="U38" s="79"/>
    </row>
    <row r="39" spans="1:21">
      <c r="A39" s="81" t="s">
        <v>408</v>
      </c>
      <c r="B39" s="80"/>
      <c r="C39" s="79">
        <v>49.783000000000001</v>
      </c>
      <c r="D39" s="79">
        <v>163.95099999999999</v>
      </c>
      <c r="E39" s="79">
        <v>305.79399999999998</v>
      </c>
      <c r="F39" s="79">
        <v>602.03499999999997</v>
      </c>
      <c r="G39" s="79">
        <v>1093.0429999999999</v>
      </c>
      <c r="H39" s="79">
        <v>1753.4960000000001</v>
      </c>
      <c r="I39" s="79">
        <v>2042.537</v>
      </c>
      <c r="J39" s="79">
        <v>2531.6</v>
      </c>
      <c r="K39" s="79">
        <v>6011</v>
      </c>
      <c r="L39" s="79">
        <v>6910</v>
      </c>
      <c r="M39" s="79">
        <v>9536</v>
      </c>
      <c r="N39" s="79">
        <v>10422</v>
      </c>
      <c r="O39" s="79">
        <v>12985</v>
      </c>
      <c r="P39" s="79">
        <v>13852</v>
      </c>
      <c r="Q39" s="79">
        <v>14161</v>
      </c>
      <c r="R39" s="79">
        <v>20165</v>
      </c>
      <c r="S39" s="79">
        <v>30173</v>
      </c>
      <c r="T39" s="79">
        <v>38187</v>
      </c>
      <c r="U39" s="79"/>
    </row>
    <row r="41" spans="1:21">
      <c r="A41" s="81" t="s">
        <v>209</v>
      </c>
      <c r="B41" s="80"/>
      <c r="C41" s="79">
        <v>89.507999999999996</v>
      </c>
      <c r="D41" s="79">
        <v>235.452</v>
      </c>
      <c r="E41" s="79">
        <v>340.36799999999999</v>
      </c>
      <c r="F41" s="79">
        <v>745.38400000000001</v>
      </c>
      <c r="G41" s="79">
        <v>1304.587</v>
      </c>
      <c r="H41" s="79">
        <v>2035.6020000000001</v>
      </c>
      <c r="I41" s="79">
        <v>2302.09</v>
      </c>
      <c r="J41" s="79">
        <v>2747.4670000000001</v>
      </c>
      <c r="K41" s="79">
        <v>9996</v>
      </c>
      <c r="L41" s="79">
        <v>8913</v>
      </c>
      <c r="M41" s="79">
        <v>14337</v>
      </c>
      <c r="N41" s="79">
        <v>15908</v>
      </c>
      <c r="O41" s="79">
        <v>16805</v>
      </c>
      <c r="P41" s="79">
        <v>19310</v>
      </c>
      <c r="Q41" s="79">
        <v>16756</v>
      </c>
      <c r="R41" s="79">
        <v>24183</v>
      </c>
      <c r="S41" s="79">
        <v>34620</v>
      </c>
      <c r="T41" s="79">
        <v>45221</v>
      </c>
      <c r="U41" s="79"/>
    </row>
    <row r="43" spans="1:21">
      <c r="A43" s="81" t="s">
        <v>407</v>
      </c>
      <c r="B43" s="80"/>
      <c r="C43" s="79">
        <v>6.5119999999999996</v>
      </c>
      <c r="D43" s="79">
        <v>1.988</v>
      </c>
      <c r="E43" s="79">
        <v>0</v>
      </c>
      <c r="F43" s="79">
        <v>0</v>
      </c>
      <c r="G43" s="79">
        <v>0</v>
      </c>
      <c r="H43" s="79">
        <v>0</v>
      </c>
      <c r="I43" s="79">
        <v>0</v>
      </c>
      <c r="J43" s="79">
        <v>0</v>
      </c>
      <c r="K43" s="79">
        <v>0</v>
      </c>
      <c r="L43" s="79">
        <v>2986</v>
      </c>
      <c r="M43" s="79">
        <v>2988</v>
      </c>
      <c r="N43" s="79">
        <v>2236</v>
      </c>
      <c r="O43" s="79">
        <v>3228</v>
      </c>
      <c r="P43" s="79">
        <v>1995</v>
      </c>
      <c r="Q43" s="79">
        <v>3935</v>
      </c>
      <c r="R43" s="79">
        <v>3969</v>
      </c>
      <c r="S43" s="79">
        <v>4012</v>
      </c>
      <c r="T43" s="79">
        <v>14768</v>
      </c>
      <c r="U43" s="79"/>
    </row>
    <row r="44" spans="1:21">
      <c r="A44" s="81" t="s">
        <v>406</v>
      </c>
      <c r="B44" s="80"/>
      <c r="C44" s="79">
        <v>0.57999999999999996</v>
      </c>
      <c r="D44" s="79">
        <v>18.510000000000002</v>
      </c>
      <c r="E44" s="79">
        <v>0</v>
      </c>
      <c r="F44" s="79">
        <v>35.418999999999997</v>
      </c>
      <c r="G44" s="79">
        <v>40.420999999999999</v>
      </c>
      <c r="H44" s="79">
        <v>0</v>
      </c>
      <c r="I44" s="79">
        <v>12.515000000000001</v>
      </c>
      <c r="J44" s="79">
        <v>0</v>
      </c>
      <c r="K44" s="79">
        <v>0</v>
      </c>
      <c r="L44" s="79">
        <v>287</v>
      </c>
      <c r="M44" s="79">
        <v>1872</v>
      </c>
      <c r="N44" s="79">
        <v>1947</v>
      </c>
      <c r="O44" s="79">
        <v>1971</v>
      </c>
      <c r="P44" s="79">
        <v>189</v>
      </c>
      <c r="Q44" s="79">
        <v>226</v>
      </c>
      <c r="R44" s="79">
        <v>430</v>
      </c>
      <c r="S44" s="79">
        <v>1264</v>
      </c>
      <c r="T44" s="79">
        <v>1701</v>
      </c>
      <c r="U44" s="79"/>
    </row>
    <row r="45" spans="1:21">
      <c r="A45" s="81" t="s">
        <v>405</v>
      </c>
      <c r="B45" s="80"/>
      <c r="C45" s="79">
        <v>0</v>
      </c>
      <c r="D45" s="79">
        <v>0</v>
      </c>
      <c r="E45" s="79">
        <v>0</v>
      </c>
      <c r="F45" s="79">
        <v>0</v>
      </c>
      <c r="G45" s="79">
        <v>0</v>
      </c>
      <c r="H45" s="79">
        <v>0</v>
      </c>
      <c r="I45" s="79">
        <v>0</v>
      </c>
      <c r="J45" s="79">
        <v>0</v>
      </c>
      <c r="K45" s="79">
        <v>0</v>
      </c>
      <c r="L45" s="79">
        <v>0</v>
      </c>
      <c r="M45" s="79">
        <v>0</v>
      </c>
      <c r="N45" s="79">
        <v>0</v>
      </c>
      <c r="O45" s="79">
        <v>0</v>
      </c>
      <c r="P45" s="79">
        <v>0</v>
      </c>
      <c r="Q45" s="79">
        <v>0</v>
      </c>
      <c r="R45" s="79">
        <v>0</v>
      </c>
      <c r="S45" s="79">
        <v>0</v>
      </c>
      <c r="T45" s="79">
        <v>0</v>
      </c>
      <c r="U45" s="79"/>
    </row>
    <row r="46" spans="1:21">
      <c r="A46" s="81" t="s">
        <v>404</v>
      </c>
      <c r="B46" s="80"/>
      <c r="C46" s="79">
        <v>2.468</v>
      </c>
      <c r="D46" s="79">
        <v>12.867000000000001</v>
      </c>
      <c r="E46" s="79">
        <v>43.927</v>
      </c>
      <c r="F46" s="79">
        <v>72.052999999999997</v>
      </c>
      <c r="G46" s="79">
        <v>88.503</v>
      </c>
      <c r="H46" s="79">
        <v>610.52499999999998</v>
      </c>
      <c r="I46" s="79">
        <v>1214.1079999999999</v>
      </c>
      <c r="J46" s="79">
        <v>1745.087</v>
      </c>
      <c r="K46" s="79">
        <v>1614</v>
      </c>
      <c r="L46" s="79">
        <v>2243</v>
      </c>
      <c r="M46" s="79">
        <v>2886</v>
      </c>
      <c r="N46" s="79">
        <v>3520</v>
      </c>
      <c r="O46" s="79">
        <v>4629</v>
      </c>
      <c r="P46" s="79">
        <v>5636</v>
      </c>
      <c r="Q46" s="79">
        <v>7544</v>
      </c>
      <c r="R46" s="79">
        <v>16211</v>
      </c>
      <c r="S46" s="79">
        <v>15268</v>
      </c>
      <c r="T46" s="79">
        <v>12777</v>
      </c>
      <c r="U46" s="79"/>
    </row>
    <row r="47" spans="1:21" ht="31.2">
      <c r="A47" s="81" t="s">
        <v>403</v>
      </c>
      <c r="B47" s="80"/>
      <c r="C47" s="79">
        <v>0</v>
      </c>
      <c r="D47" s="79">
        <v>0</v>
      </c>
      <c r="E47" s="79">
        <v>0</v>
      </c>
      <c r="F47" s="79">
        <v>0</v>
      </c>
      <c r="G47" s="79">
        <v>0</v>
      </c>
      <c r="H47" s="79">
        <v>0</v>
      </c>
      <c r="I47" s="79">
        <v>0</v>
      </c>
      <c r="J47" s="79">
        <v>0</v>
      </c>
      <c r="K47" s="79">
        <v>0</v>
      </c>
      <c r="L47" s="79">
        <v>0</v>
      </c>
      <c r="M47" s="79">
        <v>0</v>
      </c>
      <c r="N47" s="79">
        <v>0</v>
      </c>
      <c r="O47" s="79">
        <v>0</v>
      </c>
      <c r="P47" s="79">
        <v>0</v>
      </c>
      <c r="Q47" s="79">
        <v>0</v>
      </c>
      <c r="R47" s="79">
        <v>0</v>
      </c>
      <c r="S47" s="79">
        <v>0</v>
      </c>
      <c r="T47" s="79">
        <v>0</v>
      </c>
      <c r="U47" s="79"/>
    </row>
    <row r="49" spans="1:21" s="86" customFormat="1">
      <c r="A49" s="89" t="s">
        <v>204</v>
      </c>
      <c r="B49" s="88"/>
      <c r="C49" s="87">
        <v>99.067999999999998</v>
      </c>
      <c r="D49" s="87">
        <v>268.81700000000001</v>
      </c>
      <c r="E49" s="87">
        <v>384.29500000000002</v>
      </c>
      <c r="F49" s="87">
        <v>852.85599999999999</v>
      </c>
      <c r="G49" s="87">
        <v>1433.511</v>
      </c>
      <c r="H49" s="87">
        <v>2646.127</v>
      </c>
      <c r="I49" s="87">
        <v>3528.7130000000002</v>
      </c>
      <c r="J49" s="87">
        <v>4492.5540000000001</v>
      </c>
      <c r="K49" s="87">
        <v>11610</v>
      </c>
      <c r="L49" s="87">
        <v>14429</v>
      </c>
      <c r="M49" s="87">
        <v>22083</v>
      </c>
      <c r="N49" s="87">
        <v>23611</v>
      </c>
      <c r="O49" s="87">
        <v>26633</v>
      </c>
      <c r="P49" s="87">
        <v>27130</v>
      </c>
      <c r="Q49" s="87">
        <v>28461</v>
      </c>
      <c r="R49" s="87">
        <v>44793</v>
      </c>
      <c r="S49" s="87">
        <v>55164</v>
      </c>
      <c r="T49" s="87">
        <v>74467</v>
      </c>
      <c r="U49" s="87"/>
    </row>
    <row r="51" spans="1:21">
      <c r="A51" s="81" t="s">
        <v>402</v>
      </c>
    </row>
    <row r="52" spans="1:21">
      <c r="A52" s="81" t="s">
        <v>401</v>
      </c>
      <c r="B52" s="80"/>
      <c r="C52" s="79">
        <v>58.216999999999999</v>
      </c>
      <c r="D52" s="79">
        <v>58.216999999999999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  <c r="S52" s="79">
        <v>0</v>
      </c>
      <c r="T52" s="79">
        <v>0</v>
      </c>
      <c r="U52" s="79"/>
    </row>
    <row r="53" spans="1:21">
      <c r="A53" s="81" t="s">
        <v>400</v>
      </c>
      <c r="B53" s="80"/>
      <c r="C53" s="79">
        <v>0.14499999999999999</v>
      </c>
      <c r="D53" s="79">
        <v>0.161</v>
      </c>
      <c r="E53" s="79">
        <v>0.26700000000000002</v>
      </c>
      <c r="F53" s="79">
        <v>0.29299999999999998</v>
      </c>
      <c r="G53" s="79">
        <v>0.309</v>
      </c>
      <c r="H53" s="79">
        <v>0.313</v>
      </c>
      <c r="I53" s="79">
        <v>0.315</v>
      </c>
      <c r="J53" s="79">
        <v>0.318</v>
      </c>
      <c r="K53" s="79">
        <v>0.32100000000000001</v>
      </c>
      <c r="L53" s="79">
        <v>0.32500000000000001</v>
      </c>
      <c r="M53" s="79">
        <v>0.33</v>
      </c>
      <c r="N53" s="79">
        <v>0.33600000000000002</v>
      </c>
      <c r="O53" s="79">
        <v>0.68</v>
      </c>
      <c r="P53" s="79">
        <v>0.68700000000000006</v>
      </c>
      <c r="Q53" s="79">
        <v>0.69099999999999995</v>
      </c>
      <c r="R53" s="79">
        <v>0.69399999999999995</v>
      </c>
      <c r="S53" s="79">
        <v>0.69599999999999995</v>
      </c>
      <c r="T53" s="79">
        <v>0.68799999999999994</v>
      </c>
      <c r="U53" s="79"/>
    </row>
    <row r="54" spans="1:21">
      <c r="A54" s="81" t="s">
        <v>399</v>
      </c>
      <c r="B54" s="80"/>
      <c r="C54" s="79">
        <v>43.709000000000003</v>
      </c>
      <c r="D54" s="79">
        <v>351.25099999999998</v>
      </c>
      <c r="E54" s="79">
        <v>2332.8820000000001</v>
      </c>
      <c r="F54" s="79">
        <v>7358.777</v>
      </c>
      <c r="G54" s="79">
        <v>11882.906000000001</v>
      </c>
      <c r="H54" s="79">
        <v>13241.221</v>
      </c>
      <c r="I54" s="79">
        <v>14450.338</v>
      </c>
      <c r="J54" s="79">
        <v>15816.737999999999</v>
      </c>
      <c r="K54" s="79">
        <v>18234.679</v>
      </c>
      <c r="L54" s="79">
        <v>20263.674999999999</v>
      </c>
      <c r="M54" s="79">
        <v>22834.67</v>
      </c>
      <c r="N54" s="79">
        <v>25921.664000000001</v>
      </c>
      <c r="O54" s="79">
        <v>28766.32</v>
      </c>
      <c r="P54" s="79">
        <v>32981.313000000002</v>
      </c>
      <c r="Q54" s="79">
        <v>36306.309000000001</v>
      </c>
      <c r="R54" s="79">
        <v>40246.305999999997</v>
      </c>
      <c r="S54" s="79">
        <v>45048.303999999996</v>
      </c>
      <c r="T54" s="79">
        <v>50551.311999999998</v>
      </c>
      <c r="U54" s="79"/>
    </row>
    <row r="55" spans="1:21">
      <c r="A55" s="81" t="s">
        <v>398</v>
      </c>
      <c r="B55" s="80"/>
      <c r="C55" s="79">
        <v>85.753</v>
      </c>
      <c r="D55" s="79">
        <v>193.012</v>
      </c>
      <c r="E55" s="79">
        <v>595.90700000000004</v>
      </c>
      <c r="F55" s="79">
        <v>2059.8870000000002</v>
      </c>
      <c r="G55" s="79">
        <v>5156.625</v>
      </c>
      <c r="H55" s="79">
        <v>9448.1450000000004</v>
      </c>
      <c r="I55" s="79">
        <v>13788.209000000001</v>
      </c>
      <c r="J55" s="79">
        <v>20187.168000000001</v>
      </c>
      <c r="K55" s="79">
        <v>28006</v>
      </c>
      <c r="L55" s="79">
        <v>37881</v>
      </c>
      <c r="M55" s="79">
        <v>48880</v>
      </c>
      <c r="N55" s="79">
        <v>61387</v>
      </c>
      <c r="O55" s="79">
        <v>75733</v>
      </c>
      <c r="P55" s="79">
        <v>87349</v>
      </c>
      <c r="Q55" s="79">
        <v>102729</v>
      </c>
      <c r="R55" s="79">
        <v>112255</v>
      </c>
      <c r="S55" s="79">
        <v>132579</v>
      </c>
      <c r="T55" s="79">
        <v>150890</v>
      </c>
      <c r="U55" s="79"/>
    </row>
    <row r="56" spans="1:21">
      <c r="A56" s="81" t="s">
        <v>397</v>
      </c>
      <c r="B56" s="80"/>
      <c r="C56" s="79">
        <v>0</v>
      </c>
      <c r="D56" s="79">
        <v>0</v>
      </c>
      <c r="E56" s="79">
        <v>0</v>
      </c>
      <c r="F56" s="79">
        <v>0</v>
      </c>
      <c r="G56" s="79">
        <v>0</v>
      </c>
      <c r="H56" s="79">
        <v>0</v>
      </c>
      <c r="I56" s="79">
        <v>0</v>
      </c>
      <c r="J56" s="79">
        <v>0</v>
      </c>
      <c r="K56" s="79">
        <v>0</v>
      </c>
      <c r="L56" s="79">
        <v>0</v>
      </c>
      <c r="M56" s="79">
        <v>0</v>
      </c>
      <c r="N56" s="79">
        <v>0</v>
      </c>
      <c r="O56" s="79">
        <v>0</v>
      </c>
      <c r="P56" s="79">
        <v>0</v>
      </c>
      <c r="Q56" s="79">
        <v>0</v>
      </c>
      <c r="R56" s="79">
        <v>0</v>
      </c>
      <c r="S56" s="79">
        <v>0</v>
      </c>
      <c r="T56" s="79">
        <v>0</v>
      </c>
      <c r="U56" s="79"/>
    </row>
    <row r="57" spans="1:21">
      <c r="A57" s="81" t="s">
        <v>197</v>
      </c>
      <c r="B57" s="80"/>
      <c r="C57" s="79">
        <v>187.82400000000001</v>
      </c>
      <c r="D57" s="79">
        <v>602.64099999999996</v>
      </c>
      <c r="E57" s="79">
        <v>2929.056</v>
      </c>
      <c r="F57" s="79">
        <v>9418.9570000000003</v>
      </c>
      <c r="G57" s="79">
        <v>17039.84</v>
      </c>
      <c r="H57" s="79">
        <v>22689.679</v>
      </c>
      <c r="I57" s="79">
        <v>28238.862000000001</v>
      </c>
      <c r="J57" s="79">
        <v>36004.224000000002</v>
      </c>
      <c r="K57" s="79">
        <v>46241</v>
      </c>
      <c r="L57" s="79">
        <v>58145</v>
      </c>
      <c r="M57" s="79">
        <v>71715</v>
      </c>
      <c r="N57" s="79">
        <v>87309</v>
      </c>
      <c r="O57" s="79">
        <v>104500</v>
      </c>
      <c r="P57" s="79">
        <v>120331</v>
      </c>
      <c r="Q57" s="79">
        <v>139036</v>
      </c>
      <c r="R57" s="79">
        <v>152502</v>
      </c>
      <c r="S57" s="79">
        <v>177628</v>
      </c>
      <c r="T57" s="79">
        <v>201442</v>
      </c>
      <c r="U57" s="79"/>
    </row>
    <row r="58" spans="1:21" ht="31.2">
      <c r="A58" s="81" t="s">
        <v>196</v>
      </c>
      <c r="B58" s="80"/>
      <c r="C58" s="79"/>
      <c r="D58" s="79"/>
      <c r="E58" s="79"/>
      <c r="F58" s="79"/>
      <c r="G58" s="79"/>
      <c r="H58" s="79"/>
      <c r="I58" s="79"/>
      <c r="J58" s="79">
        <v>0</v>
      </c>
      <c r="K58" s="79">
        <v>0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/>
      <c r="S58" s="79"/>
      <c r="T58" s="79"/>
      <c r="U58" s="79"/>
    </row>
    <row r="60" spans="1:21" s="86" customFormat="1">
      <c r="A60" s="89" t="s">
        <v>195</v>
      </c>
      <c r="B60" s="88"/>
      <c r="C60" s="87">
        <v>187.82400000000001</v>
      </c>
      <c r="D60" s="87">
        <v>602.64099999999996</v>
      </c>
      <c r="E60" s="87">
        <v>2929.056</v>
      </c>
      <c r="F60" s="87">
        <v>9418.9570000000003</v>
      </c>
      <c r="G60" s="87">
        <v>17039.84</v>
      </c>
      <c r="H60" s="87">
        <v>22689.679</v>
      </c>
      <c r="I60" s="87">
        <v>28238.862000000001</v>
      </c>
      <c r="J60" s="87">
        <v>36004.224000000002</v>
      </c>
      <c r="K60" s="87">
        <v>46241</v>
      </c>
      <c r="L60" s="87">
        <v>58145</v>
      </c>
      <c r="M60" s="87">
        <v>71715</v>
      </c>
      <c r="N60" s="87">
        <v>87309</v>
      </c>
      <c r="O60" s="87">
        <v>104500</v>
      </c>
      <c r="P60" s="87">
        <v>120331</v>
      </c>
      <c r="Q60" s="87">
        <v>139036</v>
      </c>
      <c r="R60" s="87">
        <v>152502</v>
      </c>
      <c r="S60" s="87">
        <v>177628</v>
      </c>
      <c r="T60" s="87">
        <v>201442</v>
      </c>
      <c r="U60" s="87"/>
    </row>
    <row r="62" spans="1:21" s="86" customFormat="1">
      <c r="A62" s="89" t="s">
        <v>396</v>
      </c>
      <c r="B62" s="88"/>
      <c r="C62" s="87">
        <v>286.892</v>
      </c>
      <c r="D62" s="87">
        <v>871.45799999999997</v>
      </c>
      <c r="E62" s="87">
        <v>3313.3510000000001</v>
      </c>
      <c r="F62" s="87">
        <v>10271.813</v>
      </c>
      <c r="G62" s="87">
        <v>18473.350999999999</v>
      </c>
      <c r="H62" s="87">
        <v>25335.806</v>
      </c>
      <c r="I62" s="87">
        <v>31767.575000000001</v>
      </c>
      <c r="J62" s="87">
        <v>40496.777999999998</v>
      </c>
      <c r="K62" s="87">
        <v>57851</v>
      </c>
      <c r="L62" s="87">
        <v>72574</v>
      </c>
      <c r="M62" s="87">
        <v>93798</v>
      </c>
      <c r="N62" s="87">
        <v>110920</v>
      </c>
      <c r="O62" s="87">
        <v>131133</v>
      </c>
      <c r="P62" s="87">
        <v>147461</v>
      </c>
      <c r="Q62" s="87">
        <v>167497</v>
      </c>
      <c r="R62" s="87">
        <v>197295</v>
      </c>
      <c r="S62" s="87">
        <v>232792</v>
      </c>
      <c r="T62" s="87">
        <v>275909</v>
      </c>
      <c r="U62" s="87"/>
    </row>
    <row r="65" spans="1:21" ht="20.399999999999999">
      <c r="A65" s="91" t="s">
        <v>395</v>
      </c>
    </row>
    <row r="66" spans="1:21">
      <c r="A66" s="83" t="s">
        <v>251</v>
      </c>
      <c r="B66" s="80"/>
      <c r="C66" s="84">
        <v>2002</v>
      </c>
      <c r="D66" s="84">
        <v>2003</v>
      </c>
      <c r="E66" s="84">
        <v>2004</v>
      </c>
      <c r="F66" s="84">
        <v>2005</v>
      </c>
      <c r="G66" s="84">
        <v>2006</v>
      </c>
      <c r="H66" s="84">
        <v>2007</v>
      </c>
      <c r="I66" s="84">
        <v>2008</v>
      </c>
      <c r="J66" s="84">
        <v>2009</v>
      </c>
      <c r="K66" s="84">
        <v>2010</v>
      </c>
      <c r="L66" s="84">
        <v>2011</v>
      </c>
      <c r="M66" s="84">
        <v>2012</v>
      </c>
      <c r="N66" s="84">
        <v>2013</v>
      </c>
      <c r="O66" s="84">
        <v>2014</v>
      </c>
      <c r="P66" s="84">
        <v>2015</v>
      </c>
      <c r="Q66" s="84">
        <v>2016</v>
      </c>
      <c r="R66" s="84">
        <v>2017</v>
      </c>
      <c r="S66" s="84">
        <v>2018</v>
      </c>
      <c r="T66" s="84">
        <v>2019</v>
      </c>
      <c r="U66" s="84">
        <v>2020</v>
      </c>
    </row>
    <row r="67" spans="1:21">
      <c r="A67" s="83" t="s">
        <v>250</v>
      </c>
      <c r="B67" s="80"/>
      <c r="C67" s="82" t="s">
        <v>249</v>
      </c>
      <c r="D67" s="82" t="s">
        <v>248</v>
      </c>
      <c r="E67" s="82" t="s">
        <v>247</v>
      </c>
      <c r="F67" s="82" t="s">
        <v>246</v>
      </c>
      <c r="G67" s="82" t="s">
        <v>245</v>
      </c>
      <c r="H67" s="82" t="s">
        <v>244</v>
      </c>
      <c r="I67" s="82" t="s">
        <v>243</v>
      </c>
      <c r="J67" s="82" t="s">
        <v>242</v>
      </c>
      <c r="K67" s="82" t="s">
        <v>241</v>
      </c>
      <c r="L67" s="82" t="s">
        <v>240</v>
      </c>
      <c r="M67" s="82" t="s">
        <v>239</v>
      </c>
      <c r="N67" s="82" t="s">
        <v>238</v>
      </c>
      <c r="O67" s="82" t="s">
        <v>237</v>
      </c>
      <c r="P67" s="82" t="s">
        <v>236</v>
      </c>
      <c r="Q67" s="82" t="s">
        <v>235</v>
      </c>
      <c r="R67" s="82" t="s">
        <v>234</v>
      </c>
      <c r="S67" s="82" t="s">
        <v>233</v>
      </c>
      <c r="T67" s="82" t="s">
        <v>232</v>
      </c>
      <c r="U67" s="82" t="s">
        <v>231</v>
      </c>
    </row>
    <row r="68" spans="1:21">
      <c r="A68" s="81" t="s">
        <v>194</v>
      </c>
      <c r="B68" s="80"/>
      <c r="C68" s="79">
        <v>439.50799999999998</v>
      </c>
      <c r="D68" s="79">
        <v>1465.934</v>
      </c>
      <c r="E68" s="79">
        <v>3189.223</v>
      </c>
      <c r="F68" s="79">
        <v>6138.56</v>
      </c>
      <c r="G68" s="79">
        <v>10604.916999999999</v>
      </c>
      <c r="H68" s="79">
        <v>16593.986000000001</v>
      </c>
      <c r="I68" s="79">
        <v>21795.55</v>
      </c>
      <c r="J68" s="79">
        <v>23650.562999999998</v>
      </c>
      <c r="K68" s="79">
        <v>29321</v>
      </c>
      <c r="L68" s="79">
        <v>37905</v>
      </c>
      <c r="M68" s="79">
        <v>50175</v>
      </c>
      <c r="N68" s="79">
        <v>59825</v>
      </c>
      <c r="O68" s="79">
        <v>66001</v>
      </c>
      <c r="P68" s="79">
        <v>74989</v>
      </c>
      <c r="Q68" s="79">
        <v>90272</v>
      </c>
      <c r="R68" s="79">
        <v>110855</v>
      </c>
      <c r="S68" s="79">
        <v>136819</v>
      </c>
      <c r="T68" s="79">
        <v>161857</v>
      </c>
      <c r="U68" s="79"/>
    </row>
    <row r="69" spans="1:21">
      <c r="A69" s="81" t="s">
        <v>394</v>
      </c>
      <c r="B69" s="80"/>
      <c r="C69" s="79">
        <v>114.545</v>
      </c>
      <c r="D69" s="79">
        <v>584.226</v>
      </c>
      <c r="E69" s="79">
        <v>1320.5440000000001</v>
      </c>
      <c r="F69" s="79">
        <v>2283.2759999999998</v>
      </c>
      <c r="G69" s="79">
        <v>3730.5970000000002</v>
      </c>
      <c r="H69" s="79">
        <v>5683.1419999999998</v>
      </c>
      <c r="I69" s="79">
        <v>7129.5690000000004</v>
      </c>
      <c r="J69" s="79">
        <v>7337.8850000000002</v>
      </c>
      <c r="K69" s="79">
        <v>9036</v>
      </c>
      <c r="L69" s="79">
        <v>11351</v>
      </c>
      <c r="M69" s="79">
        <v>17633</v>
      </c>
      <c r="N69" s="79">
        <v>21885</v>
      </c>
      <c r="O69" s="79">
        <v>20711</v>
      </c>
      <c r="P69" s="79">
        <v>23140</v>
      </c>
      <c r="Q69" s="79">
        <v>29038</v>
      </c>
      <c r="R69" s="79">
        <v>38684</v>
      </c>
      <c r="S69" s="79">
        <v>50520</v>
      </c>
      <c r="T69" s="79">
        <v>60245</v>
      </c>
      <c r="U69" s="79"/>
    </row>
    <row r="71" spans="1:21">
      <c r="A71" s="81" t="s">
        <v>192</v>
      </c>
      <c r="B71" s="80"/>
      <c r="C71" s="79">
        <v>324.96300000000002</v>
      </c>
      <c r="D71" s="79">
        <v>881.70799999999997</v>
      </c>
      <c r="E71" s="79">
        <v>1868.6790000000001</v>
      </c>
      <c r="F71" s="79">
        <v>3855.2840000000001</v>
      </c>
      <c r="G71" s="79">
        <v>6874.32</v>
      </c>
      <c r="H71" s="79">
        <v>10910.843999999999</v>
      </c>
      <c r="I71" s="79">
        <v>14665.981</v>
      </c>
      <c r="J71" s="79">
        <v>16312.678</v>
      </c>
      <c r="K71" s="79">
        <v>20285</v>
      </c>
      <c r="L71" s="79">
        <v>26554</v>
      </c>
      <c r="M71" s="79">
        <v>32542</v>
      </c>
      <c r="N71" s="79">
        <v>37940</v>
      </c>
      <c r="O71" s="79">
        <v>45290</v>
      </c>
      <c r="P71" s="79">
        <v>51849</v>
      </c>
      <c r="Q71" s="79">
        <v>61234</v>
      </c>
      <c r="R71" s="79">
        <v>72171</v>
      </c>
      <c r="S71" s="79">
        <v>86299</v>
      </c>
      <c r="T71" s="79">
        <v>101612</v>
      </c>
      <c r="U71" s="79"/>
    </row>
    <row r="72" spans="1:21" ht="31.2">
      <c r="A72" s="81" t="s">
        <v>393</v>
      </c>
      <c r="B72" s="80"/>
      <c r="C72" s="79">
        <v>120.467</v>
      </c>
      <c r="D72" s="79">
        <v>477.44099999999997</v>
      </c>
      <c r="E72" s="79">
        <v>867.721</v>
      </c>
      <c r="F72" s="79">
        <v>1432.154</v>
      </c>
      <c r="G72" s="79">
        <v>2789.0940000000001</v>
      </c>
      <c r="H72" s="79">
        <v>4855.7110000000002</v>
      </c>
      <c r="I72" s="79">
        <v>6446.9750000000004</v>
      </c>
      <c r="J72" s="79">
        <v>6467.9620000000004</v>
      </c>
      <c r="K72" s="79">
        <v>8523</v>
      </c>
      <c r="L72" s="79">
        <v>12475</v>
      </c>
      <c r="M72" s="79">
        <v>16284</v>
      </c>
      <c r="N72" s="79">
        <v>19912</v>
      </c>
      <c r="O72" s="79">
        <v>23814</v>
      </c>
      <c r="P72" s="79">
        <v>27465</v>
      </c>
      <c r="Q72" s="79">
        <v>31418</v>
      </c>
      <c r="R72" s="79">
        <v>36390</v>
      </c>
      <c r="S72" s="79">
        <v>45878</v>
      </c>
      <c r="T72" s="79">
        <v>53479</v>
      </c>
      <c r="U72" s="79"/>
    </row>
    <row r="74" spans="1:21" ht="31.2">
      <c r="A74" s="81" t="s">
        <v>190</v>
      </c>
      <c r="B74" s="80"/>
      <c r="C74" s="79">
        <v>204.49600000000001</v>
      </c>
      <c r="D74" s="79">
        <v>404.267</v>
      </c>
      <c r="E74" s="79">
        <v>1000.958</v>
      </c>
      <c r="F74" s="79">
        <v>2423.13</v>
      </c>
      <c r="G74" s="79">
        <v>4085.2260000000001</v>
      </c>
      <c r="H74" s="79">
        <v>6055.1329999999998</v>
      </c>
      <c r="I74" s="79">
        <v>8219.0059999999994</v>
      </c>
      <c r="J74" s="79">
        <v>9844.7160000000003</v>
      </c>
      <c r="K74" s="79">
        <v>11762</v>
      </c>
      <c r="L74" s="79">
        <v>14079</v>
      </c>
      <c r="M74" s="79">
        <v>16258</v>
      </c>
      <c r="N74" s="79">
        <v>18028</v>
      </c>
      <c r="O74" s="79">
        <v>21476</v>
      </c>
      <c r="P74" s="79">
        <v>24384</v>
      </c>
      <c r="Q74" s="79">
        <v>29816</v>
      </c>
      <c r="R74" s="79">
        <v>35781</v>
      </c>
      <c r="S74" s="79">
        <v>40421</v>
      </c>
      <c r="T74" s="79">
        <v>48133</v>
      </c>
      <c r="U74" s="79"/>
    </row>
    <row r="75" spans="1:21">
      <c r="A75" s="81" t="s">
        <v>392</v>
      </c>
      <c r="B75" s="80"/>
      <c r="C75" s="79">
        <v>18.03</v>
      </c>
      <c r="D75" s="79">
        <v>50.185000000000002</v>
      </c>
      <c r="E75" s="79">
        <v>148.423</v>
      </c>
      <c r="F75" s="79">
        <v>293.81200000000001</v>
      </c>
      <c r="G75" s="79">
        <v>494.43</v>
      </c>
      <c r="H75" s="79">
        <v>965.94299999999998</v>
      </c>
      <c r="I75" s="79">
        <v>1491.9369999999999</v>
      </c>
      <c r="J75" s="79">
        <v>1506.23</v>
      </c>
      <c r="K75" s="79">
        <v>1381</v>
      </c>
      <c r="L75" s="79">
        <v>1837</v>
      </c>
      <c r="M75" s="79">
        <v>2872</v>
      </c>
      <c r="N75" s="79">
        <v>3939</v>
      </c>
      <c r="O75" s="79">
        <v>4602</v>
      </c>
      <c r="P75" s="79">
        <v>5024</v>
      </c>
      <c r="Q75" s="79">
        <v>6100</v>
      </c>
      <c r="R75" s="79">
        <v>6899</v>
      </c>
      <c r="S75" s="79">
        <v>9029</v>
      </c>
      <c r="T75" s="79">
        <v>11651</v>
      </c>
      <c r="U75" s="79"/>
    </row>
    <row r="77" spans="1:21">
      <c r="A77" s="81" t="s">
        <v>188</v>
      </c>
      <c r="B77" s="80"/>
      <c r="C77" s="79">
        <v>186.46600000000001</v>
      </c>
      <c r="D77" s="79">
        <v>354.08199999999999</v>
      </c>
      <c r="E77" s="79">
        <v>852.53499999999997</v>
      </c>
      <c r="F77" s="79">
        <v>2129.3180000000002</v>
      </c>
      <c r="G77" s="79">
        <v>3590.7959999999998</v>
      </c>
      <c r="H77" s="79">
        <v>5089.1899999999996</v>
      </c>
      <c r="I77" s="79">
        <v>6727.0690000000004</v>
      </c>
      <c r="J77" s="79">
        <v>8338.4860000000008</v>
      </c>
      <c r="K77" s="79">
        <v>10381</v>
      </c>
      <c r="L77" s="79">
        <v>12242</v>
      </c>
      <c r="M77" s="79">
        <v>13386</v>
      </c>
      <c r="N77" s="79">
        <v>14089</v>
      </c>
      <c r="O77" s="79">
        <v>16874</v>
      </c>
      <c r="P77" s="79">
        <v>19360</v>
      </c>
      <c r="Q77" s="79">
        <v>23716</v>
      </c>
      <c r="R77" s="79">
        <v>28882</v>
      </c>
      <c r="S77" s="79">
        <v>31392</v>
      </c>
      <c r="T77" s="79">
        <v>36482</v>
      </c>
      <c r="U77" s="79"/>
    </row>
    <row r="78" spans="1:21">
      <c r="A78" s="81" t="s">
        <v>391</v>
      </c>
      <c r="B78" s="80"/>
      <c r="C78" s="79">
        <v>2.57</v>
      </c>
      <c r="D78" s="79">
        <v>1.931</v>
      </c>
      <c r="E78" s="79">
        <v>0.86199999999999999</v>
      </c>
      <c r="F78" s="79">
        <v>0.77600000000000002</v>
      </c>
      <c r="G78" s="79">
        <v>0.25700000000000001</v>
      </c>
      <c r="H78" s="79">
        <v>1.2030000000000001</v>
      </c>
      <c r="I78" s="79"/>
      <c r="J78" s="79">
        <v>0</v>
      </c>
      <c r="K78" s="79">
        <v>5</v>
      </c>
      <c r="L78" s="79">
        <v>58</v>
      </c>
      <c r="M78" s="79">
        <v>84</v>
      </c>
      <c r="N78" s="79">
        <v>83</v>
      </c>
      <c r="O78" s="79">
        <v>101</v>
      </c>
      <c r="P78" s="79">
        <v>104</v>
      </c>
      <c r="Q78" s="79">
        <v>124</v>
      </c>
      <c r="R78" s="79">
        <v>157</v>
      </c>
      <c r="S78" s="79">
        <v>206</v>
      </c>
      <c r="T78" s="79">
        <v>267</v>
      </c>
      <c r="U78" s="79"/>
    </row>
    <row r="79" spans="1:21">
      <c r="A79" s="81" t="s">
        <v>390</v>
      </c>
      <c r="B79" s="80"/>
      <c r="C79" s="79">
        <v>1.0189999999999999</v>
      </c>
      <c r="D79" s="79">
        <v>6.1210000000000004</v>
      </c>
      <c r="E79" s="79">
        <v>10.904</v>
      </c>
      <c r="F79" s="79">
        <v>125.175</v>
      </c>
      <c r="G79" s="79">
        <v>406.45100000000002</v>
      </c>
      <c r="H79" s="79">
        <v>590.78300000000002</v>
      </c>
      <c r="I79" s="79">
        <v>-52.372999999999998</v>
      </c>
      <c r="J79" s="79">
        <v>69.003</v>
      </c>
      <c r="K79" s="79">
        <v>420</v>
      </c>
      <c r="L79" s="79">
        <v>642</v>
      </c>
      <c r="M79" s="79">
        <v>522</v>
      </c>
      <c r="N79" s="79">
        <v>670</v>
      </c>
      <c r="O79" s="79">
        <v>738</v>
      </c>
      <c r="P79" s="79">
        <v>395</v>
      </c>
      <c r="Q79" s="79">
        <v>558</v>
      </c>
      <c r="R79" s="79">
        <v>1204</v>
      </c>
      <c r="S79" s="79">
        <v>8798</v>
      </c>
      <c r="T79" s="79">
        <v>5304</v>
      </c>
      <c r="U79" s="79"/>
    </row>
    <row r="80" spans="1:21">
      <c r="A80" s="81" t="s">
        <v>389</v>
      </c>
      <c r="B80" s="80"/>
      <c r="C80" s="79">
        <v>0</v>
      </c>
      <c r="D80" s="79">
        <v>-11.618</v>
      </c>
      <c r="E80" s="79">
        <v>-212.34299999999999</v>
      </c>
      <c r="F80" s="79">
        <v>-112.04</v>
      </c>
      <c r="G80" s="79">
        <v>14.05</v>
      </c>
      <c r="H80" s="79">
        <v>-4.79</v>
      </c>
      <c r="I80" s="79">
        <v>-821.1</v>
      </c>
      <c r="J80" s="79">
        <v>-26.3</v>
      </c>
      <c r="K80" s="79">
        <v>0</v>
      </c>
      <c r="L80" s="79">
        <v>-500</v>
      </c>
      <c r="M80" s="79">
        <v>-438</v>
      </c>
      <c r="N80" s="79">
        <v>-180</v>
      </c>
      <c r="O80" s="79">
        <v>-252</v>
      </c>
      <c r="P80" s="79">
        <v>0</v>
      </c>
      <c r="Q80" s="79">
        <v>0</v>
      </c>
      <c r="R80" s="79">
        <v>-2736</v>
      </c>
      <c r="S80" s="79">
        <v>-5071</v>
      </c>
      <c r="T80" s="79">
        <v>-1894</v>
      </c>
      <c r="U80" s="79"/>
    </row>
    <row r="82" spans="1:21">
      <c r="A82" s="81" t="s">
        <v>184</v>
      </c>
      <c r="B82" s="80"/>
      <c r="C82" s="79">
        <v>184.91499999999999</v>
      </c>
      <c r="D82" s="79">
        <v>346.654</v>
      </c>
      <c r="E82" s="79">
        <v>650.23400000000004</v>
      </c>
      <c r="F82" s="79">
        <v>2141.6770000000001</v>
      </c>
      <c r="G82" s="79">
        <v>4011.04</v>
      </c>
      <c r="H82" s="79">
        <v>5673.98</v>
      </c>
      <c r="I82" s="79">
        <v>5853.5959999999995</v>
      </c>
      <c r="J82" s="79">
        <v>8381.1890000000003</v>
      </c>
      <c r="K82" s="79">
        <v>10796</v>
      </c>
      <c r="L82" s="79">
        <v>12326</v>
      </c>
      <c r="M82" s="79">
        <v>13386</v>
      </c>
      <c r="N82" s="79">
        <v>14496</v>
      </c>
      <c r="O82" s="79">
        <v>17259</v>
      </c>
      <c r="P82" s="79">
        <v>19651</v>
      </c>
      <c r="Q82" s="79">
        <v>24150</v>
      </c>
      <c r="R82" s="79">
        <v>27193</v>
      </c>
      <c r="S82" s="79">
        <v>34913</v>
      </c>
      <c r="T82" s="79">
        <v>39625</v>
      </c>
      <c r="U82" s="79"/>
    </row>
    <row r="83" spans="1:21">
      <c r="A83" s="81" t="s">
        <v>388</v>
      </c>
      <c r="B83" s="80"/>
      <c r="C83" s="79">
        <v>85.259</v>
      </c>
      <c r="D83" s="79">
        <v>241.006</v>
      </c>
      <c r="E83" s="79">
        <v>251.11500000000001</v>
      </c>
      <c r="F83" s="79">
        <v>676.28</v>
      </c>
      <c r="G83" s="79">
        <v>933.59400000000005</v>
      </c>
      <c r="H83" s="79">
        <v>1470.26</v>
      </c>
      <c r="I83" s="79">
        <v>1626.7380000000001</v>
      </c>
      <c r="J83" s="79">
        <v>1860.741</v>
      </c>
      <c r="K83" s="79">
        <v>2291</v>
      </c>
      <c r="L83" s="79">
        <v>2589</v>
      </c>
      <c r="M83" s="79">
        <v>2598</v>
      </c>
      <c r="N83" s="79">
        <v>2282</v>
      </c>
      <c r="O83" s="79">
        <v>3331</v>
      </c>
      <c r="P83" s="79">
        <v>3303</v>
      </c>
      <c r="Q83" s="79">
        <v>4672</v>
      </c>
      <c r="R83" s="79">
        <v>14531</v>
      </c>
      <c r="S83" s="79">
        <v>4177</v>
      </c>
      <c r="T83" s="79">
        <v>5282</v>
      </c>
      <c r="U83" s="79"/>
    </row>
    <row r="84" spans="1:21">
      <c r="A84" s="81" t="s">
        <v>387</v>
      </c>
      <c r="B84" s="80"/>
      <c r="C84" s="79">
        <v>0</v>
      </c>
      <c r="D84" s="79">
        <v>0</v>
      </c>
      <c r="E84" s="79">
        <v>0</v>
      </c>
      <c r="F84" s="79">
        <v>0</v>
      </c>
      <c r="G84" s="79">
        <v>0</v>
      </c>
      <c r="H84" s="79">
        <v>0</v>
      </c>
      <c r="I84" s="79">
        <v>0</v>
      </c>
      <c r="J84" s="79">
        <v>0</v>
      </c>
      <c r="K84" s="79">
        <v>0</v>
      </c>
      <c r="L84" s="79">
        <v>0</v>
      </c>
      <c r="M84" s="79">
        <v>0</v>
      </c>
      <c r="N84" s="79">
        <v>0</v>
      </c>
      <c r="O84" s="79">
        <v>0</v>
      </c>
      <c r="P84" s="79">
        <v>0</v>
      </c>
      <c r="Q84" s="79">
        <v>0</v>
      </c>
      <c r="R84" s="79"/>
      <c r="S84" s="79"/>
      <c r="T84" s="79"/>
      <c r="U84" s="79"/>
    </row>
    <row r="85" spans="1:21">
      <c r="A85" s="81" t="s">
        <v>384</v>
      </c>
      <c r="B85" s="80"/>
      <c r="C85" s="79">
        <v>99.656000000000006</v>
      </c>
      <c r="D85" s="79">
        <v>105.648</v>
      </c>
      <c r="E85" s="79">
        <v>399.11900000000003</v>
      </c>
      <c r="F85" s="79">
        <v>1465.3969999999999</v>
      </c>
      <c r="G85" s="79">
        <v>3077.4459999999999</v>
      </c>
      <c r="H85" s="79">
        <v>4203.72</v>
      </c>
      <c r="I85" s="79">
        <v>4226.8580000000002</v>
      </c>
      <c r="J85" s="79">
        <v>6520.4480000000003</v>
      </c>
      <c r="K85" s="79">
        <v>8505</v>
      </c>
      <c r="L85" s="79">
        <v>9737</v>
      </c>
      <c r="M85" s="79">
        <v>10788</v>
      </c>
      <c r="N85" s="79">
        <v>12214</v>
      </c>
      <c r="O85" s="79">
        <v>13928</v>
      </c>
      <c r="P85" s="79">
        <v>16348</v>
      </c>
      <c r="Q85" s="79">
        <v>19478</v>
      </c>
      <c r="R85" s="79">
        <v>12662</v>
      </c>
      <c r="S85" s="79">
        <v>30736</v>
      </c>
      <c r="T85" s="79">
        <v>34343</v>
      </c>
      <c r="U85" s="79"/>
    </row>
    <row r="86" spans="1:21">
      <c r="A86" s="81" t="s">
        <v>386</v>
      </c>
      <c r="B86" s="80"/>
      <c r="C86" s="79">
        <v>0</v>
      </c>
      <c r="D86" s="79">
        <v>0</v>
      </c>
      <c r="E86" s="79">
        <v>0</v>
      </c>
      <c r="F86" s="79">
        <v>0</v>
      </c>
      <c r="G86" s="79">
        <v>0</v>
      </c>
      <c r="H86" s="79">
        <v>0</v>
      </c>
      <c r="I86" s="79">
        <v>0</v>
      </c>
      <c r="J86" s="79">
        <v>0</v>
      </c>
      <c r="K86" s="79">
        <v>0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  <c r="Q86" s="79">
        <v>0</v>
      </c>
      <c r="R86" s="79">
        <v>0</v>
      </c>
      <c r="S86" s="79">
        <v>0</v>
      </c>
      <c r="T86" s="79">
        <v>0</v>
      </c>
      <c r="U86" s="79"/>
    </row>
    <row r="87" spans="1:21">
      <c r="A87" s="81" t="s">
        <v>385</v>
      </c>
      <c r="B87" s="80"/>
      <c r="C87" s="79">
        <v>0</v>
      </c>
      <c r="D87" s="79">
        <v>0</v>
      </c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0</v>
      </c>
      <c r="K87" s="79">
        <v>0</v>
      </c>
      <c r="L87" s="79">
        <v>0</v>
      </c>
      <c r="M87" s="79">
        <v>-51</v>
      </c>
      <c r="N87" s="79">
        <v>706</v>
      </c>
      <c r="O87" s="79">
        <v>516</v>
      </c>
      <c r="P87" s="79">
        <v>0</v>
      </c>
      <c r="Q87" s="79">
        <v>0</v>
      </c>
      <c r="R87" s="79">
        <v>0</v>
      </c>
      <c r="S87" s="79">
        <v>0</v>
      </c>
      <c r="T87" s="79">
        <v>0</v>
      </c>
      <c r="U87" s="79"/>
    </row>
    <row r="89" spans="1:21">
      <c r="A89" s="81" t="s">
        <v>178</v>
      </c>
      <c r="B89" s="80"/>
      <c r="C89" s="79">
        <v>99.656000000000006</v>
      </c>
      <c r="D89" s="79">
        <v>105.648</v>
      </c>
      <c r="E89" s="79">
        <v>399.11900000000003</v>
      </c>
      <c r="F89" s="79">
        <v>1465.3969999999999</v>
      </c>
      <c r="G89" s="79">
        <v>3077.4459999999999</v>
      </c>
      <c r="H89" s="79">
        <v>4203.72</v>
      </c>
      <c r="I89" s="79">
        <v>4226.8580000000002</v>
      </c>
      <c r="J89" s="79">
        <v>6520.4480000000003</v>
      </c>
      <c r="K89" s="79">
        <v>8505</v>
      </c>
      <c r="L89" s="79">
        <v>9737</v>
      </c>
      <c r="M89" s="79">
        <v>10737</v>
      </c>
      <c r="N89" s="79">
        <v>12920</v>
      </c>
      <c r="O89" s="79">
        <v>14444</v>
      </c>
      <c r="P89" s="79">
        <v>16348</v>
      </c>
      <c r="Q89" s="79">
        <v>19478</v>
      </c>
      <c r="R89" s="79">
        <v>12662</v>
      </c>
      <c r="S89" s="79">
        <v>30736</v>
      </c>
      <c r="T89" s="79">
        <v>34343</v>
      </c>
      <c r="U89" s="79"/>
    </row>
    <row r="90" spans="1:21">
      <c r="A90" s="81" t="s">
        <v>384</v>
      </c>
      <c r="B90" s="80"/>
      <c r="C90" s="79">
        <v>99.656000000000006</v>
      </c>
      <c r="D90" s="79">
        <v>105.648</v>
      </c>
      <c r="E90" s="79">
        <v>399.11900000000003</v>
      </c>
      <c r="F90" s="79">
        <v>1465.3969999999999</v>
      </c>
      <c r="G90" s="79">
        <v>3077.4459999999999</v>
      </c>
      <c r="H90" s="79">
        <v>4203.72</v>
      </c>
      <c r="I90" s="79">
        <v>4226.8580000000002</v>
      </c>
      <c r="J90" s="79">
        <v>6520.4480000000003</v>
      </c>
      <c r="K90" s="79">
        <v>8505</v>
      </c>
      <c r="L90" s="79">
        <v>9737</v>
      </c>
      <c r="M90" s="79">
        <v>10788</v>
      </c>
      <c r="N90" s="79">
        <v>12214</v>
      </c>
      <c r="O90" s="79">
        <v>13928</v>
      </c>
      <c r="P90" s="79">
        <v>16348</v>
      </c>
      <c r="Q90" s="79">
        <v>19478</v>
      </c>
      <c r="R90" s="79">
        <v>12662</v>
      </c>
      <c r="S90" s="79">
        <v>30736</v>
      </c>
      <c r="T90" s="79">
        <v>34343</v>
      </c>
      <c r="U90" s="79"/>
    </row>
    <row r="91" spans="1:21">
      <c r="A91" s="81" t="s">
        <v>383</v>
      </c>
      <c r="B91" s="80"/>
      <c r="C91" s="79">
        <v>0</v>
      </c>
      <c r="D91" s="79">
        <v>0</v>
      </c>
      <c r="E91" s="79">
        <v>0</v>
      </c>
      <c r="F91" s="79">
        <v>0</v>
      </c>
      <c r="G91" s="79">
        <v>0</v>
      </c>
      <c r="H91" s="79">
        <v>0</v>
      </c>
      <c r="I91" s="79">
        <v>0</v>
      </c>
      <c r="J91" s="79">
        <v>0</v>
      </c>
      <c r="K91" s="79">
        <v>0</v>
      </c>
      <c r="L91" s="79">
        <v>0</v>
      </c>
      <c r="M91" s="79">
        <v>0</v>
      </c>
      <c r="N91" s="79">
        <v>0</v>
      </c>
      <c r="O91" s="79">
        <v>0</v>
      </c>
      <c r="P91" s="79">
        <v>0</v>
      </c>
      <c r="Q91" s="79">
        <v>0</v>
      </c>
      <c r="R91" s="79">
        <v>0</v>
      </c>
      <c r="S91" s="79">
        <v>0</v>
      </c>
      <c r="T91" s="79">
        <v>0</v>
      </c>
      <c r="U91" s="79"/>
    </row>
    <row r="93" spans="1:21" ht="31.2">
      <c r="A93" s="81" t="s">
        <v>382</v>
      </c>
      <c r="B93" s="80"/>
      <c r="C93" s="79">
        <v>99.656000000000006</v>
      </c>
      <c r="D93" s="79">
        <v>105.648</v>
      </c>
      <c r="E93" s="79">
        <v>399.11900000000003</v>
      </c>
      <c r="F93" s="79">
        <v>1465.3969999999999</v>
      </c>
      <c r="G93" s="79">
        <v>3077.4459999999999</v>
      </c>
      <c r="H93" s="79">
        <v>4203.72</v>
      </c>
      <c r="I93" s="79">
        <v>4226.8580000000002</v>
      </c>
      <c r="J93" s="79">
        <v>6520.4480000000003</v>
      </c>
      <c r="K93" s="79">
        <v>8505</v>
      </c>
      <c r="L93" s="79">
        <v>9737</v>
      </c>
      <c r="M93" s="79">
        <v>10788</v>
      </c>
      <c r="N93" s="79">
        <v>12214</v>
      </c>
      <c r="O93" s="79">
        <v>13928</v>
      </c>
      <c r="P93" s="79">
        <v>16348</v>
      </c>
      <c r="Q93" s="79">
        <v>19478</v>
      </c>
      <c r="R93" s="79">
        <v>12662</v>
      </c>
      <c r="S93" s="79">
        <v>30736</v>
      </c>
      <c r="T93" s="79">
        <v>34343</v>
      </c>
      <c r="U93" s="79"/>
    </row>
    <row r="94" spans="1:21" ht="31.2">
      <c r="A94" s="81" t="s">
        <v>381</v>
      </c>
      <c r="B94" s="80"/>
      <c r="C94" s="79">
        <v>0</v>
      </c>
      <c r="D94" s="79">
        <v>0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0</v>
      </c>
      <c r="K94" s="79">
        <v>0</v>
      </c>
      <c r="L94" s="79">
        <v>0</v>
      </c>
      <c r="M94" s="79">
        <v>0</v>
      </c>
      <c r="N94" s="79">
        <v>0</v>
      </c>
      <c r="O94" s="79">
        <v>0</v>
      </c>
      <c r="P94" s="79">
        <v>-522</v>
      </c>
      <c r="Q94" s="79">
        <v>0</v>
      </c>
      <c r="R94" s="79">
        <v>0</v>
      </c>
      <c r="S94" s="79">
        <v>0</v>
      </c>
      <c r="T94" s="79">
        <v>0</v>
      </c>
      <c r="U94" s="79"/>
    </row>
    <row r="96" spans="1:21">
      <c r="A96" s="81" t="s">
        <v>380</v>
      </c>
      <c r="B96" s="80"/>
      <c r="C96" s="79">
        <v>99.656000000000006</v>
      </c>
      <c r="D96" s="79">
        <v>105.648</v>
      </c>
      <c r="E96" s="79">
        <v>399.11900000000003</v>
      </c>
      <c r="F96" s="79">
        <v>1465.3969999999999</v>
      </c>
      <c r="G96" s="79">
        <v>3077.4459999999999</v>
      </c>
      <c r="H96" s="79">
        <v>4203.72</v>
      </c>
      <c r="I96" s="79">
        <v>4226.8580000000002</v>
      </c>
      <c r="J96" s="79">
        <v>6520.4480000000003</v>
      </c>
      <c r="K96" s="79">
        <v>8505</v>
      </c>
      <c r="L96" s="79">
        <v>9737</v>
      </c>
      <c r="M96" s="79">
        <v>10788</v>
      </c>
      <c r="N96" s="79">
        <v>12214</v>
      </c>
      <c r="O96" s="79">
        <v>13928</v>
      </c>
      <c r="P96" s="79">
        <v>15826</v>
      </c>
      <c r="Q96" s="79">
        <v>19478</v>
      </c>
      <c r="R96" s="79">
        <v>12662</v>
      </c>
      <c r="S96" s="79">
        <v>30736</v>
      </c>
      <c r="T96" s="79">
        <v>34343</v>
      </c>
      <c r="U96" s="79"/>
    </row>
    <row r="98" spans="1:21">
      <c r="A98" s="81" t="s">
        <v>379</v>
      </c>
    </row>
    <row r="99" spans="1:21">
      <c r="A99" s="81" t="s">
        <v>378</v>
      </c>
      <c r="B99" s="80"/>
      <c r="C99" s="79">
        <v>0.48</v>
      </c>
      <c r="D99" s="79">
        <v>0.51</v>
      </c>
      <c r="E99" s="79">
        <v>2.0699999999999998</v>
      </c>
      <c r="F99" s="79">
        <v>5.31</v>
      </c>
      <c r="G99" s="79">
        <v>10.210000000000001</v>
      </c>
      <c r="H99" s="79">
        <v>13.53</v>
      </c>
      <c r="I99" s="79">
        <v>13.46</v>
      </c>
      <c r="J99" s="79">
        <v>20.62</v>
      </c>
      <c r="K99" s="79">
        <v>26.69</v>
      </c>
      <c r="L99" s="79">
        <v>30.17</v>
      </c>
      <c r="M99" s="79">
        <v>32.97</v>
      </c>
      <c r="N99" s="79">
        <v>36.700000000000003</v>
      </c>
      <c r="O99" s="79">
        <v>20.61</v>
      </c>
      <c r="P99" s="79">
        <v>23.12</v>
      </c>
      <c r="Q99" s="79">
        <v>28.32</v>
      </c>
      <c r="R99" s="79">
        <v>18.27</v>
      </c>
      <c r="S99" s="79">
        <v>44.22</v>
      </c>
      <c r="T99" s="79">
        <v>49.59</v>
      </c>
      <c r="U99" s="79"/>
    </row>
    <row r="100" spans="1:21">
      <c r="A100" s="81" t="s">
        <v>377</v>
      </c>
      <c r="B100" s="80"/>
      <c r="C100" s="79">
        <v>0.48</v>
      </c>
      <c r="D100" s="79">
        <v>0.51</v>
      </c>
      <c r="E100" s="79">
        <v>2.0699999999999998</v>
      </c>
      <c r="F100" s="79">
        <v>5.31</v>
      </c>
      <c r="G100" s="79">
        <v>10.210000000000001</v>
      </c>
      <c r="H100" s="79">
        <v>13.53</v>
      </c>
      <c r="I100" s="79">
        <v>13.46</v>
      </c>
      <c r="J100" s="79">
        <v>20.62</v>
      </c>
      <c r="K100" s="79">
        <v>26.69</v>
      </c>
      <c r="L100" s="79">
        <v>30.17</v>
      </c>
      <c r="M100" s="79">
        <v>32.81</v>
      </c>
      <c r="N100" s="79">
        <v>38.82</v>
      </c>
      <c r="O100" s="79">
        <v>21.37</v>
      </c>
      <c r="P100" s="79">
        <v>23.12</v>
      </c>
      <c r="Q100" s="79">
        <v>28.32</v>
      </c>
      <c r="R100" s="79">
        <v>18.27</v>
      </c>
      <c r="S100" s="79">
        <v>44.22</v>
      </c>
      <c r="T100" s="79">
        <v>49.59</v>
      </c>
      <c r="U100" s="79"/>
    </row>
    <row r="101" spans="1:21" ht="31.2">
      <c r="A101" s="81" t="s">
        <v>376</v>
      </c>
      <c r="B101" s="80"/>
      <c r="C101" s="79">
        <v>0.45</v>
      </c>
      <c r="D101" s="79">
        <v>0.41</v>
      </c>
      <c r="E101" s="79">
        <v>1.46</v>
      </c>
      <c r="F101" s="79">
        <v>5.0199999999999996</v>
      </c>
      <c r="G101" s="79">
        <v>9.94</v>
      </c>
      <c r="H101" s="79">
        <v>13.29</v>
      </c>
      <c r="I101" s="79">
        <v>13.31</v>
      </c>
      <c r="J101" s="79">
        <v>20.41</v>
      </c>
      <c r="K101" s="79">
        <v>26.31</v>
      </c>
      <c r="L101" s="79">
        <v>29.76</v>
      </c>
      <c r="M101" s="79">
        <v>32.46</v>
      </c>
      <c r="N101" s="79">
        <v>36.049999999999997</v>
      </c>
      <c r="O101" s="79">
        <v>20.27</v>
      </c>
      <c r="P101" s="79">
        <v>22.84</v>
      </c>
      <c r="Q101" s="79">
        <v>27.85</v>
      </c>
      <c r="R101" s="79">
        <v>18</v>
      </c>
      <c r="S101" s="79">
        <v>43.7</v>
      </c>
      <c r="T101" s="79">
        <v>49.16</v>
      </c>
      <c r="U101" s="79"/>
    </row>
    <row r="102" spans="1:21" ht="31.2">
      <c r="A102" s="81" t="s">
        <v>375</v>
      </c>
      <c r="B102" s="80"/>
      <c r="C102" s="79">
        <v>0.45</v>
      </c>
      <c r="D102" s="79">
        <v>0.41</v>
      </c>
      <c r="E102" s="79">
        <v>1.46</v>
      </c>
      <c r="F102" s="79">
        <v>5.0199999999999996</v>
      </c>
      <c r="G102" s="79">
        <v>9.94</v>
      </c>
      <c r="H102" s="79">
        <v>13.29</v>
      </c>
      <c r="I102" s="79">
        <v>13.31</v>
      </c>
      <c r="J102" s="79">
        <v>20.41</v>
      </c>
      <c r="K102" s="79">
        <v>26.31</v>
      </c>
      <c r="L102" s="79">
        <v>29.76</v>
      </c>
      <c r="M102" s="79">
        <v>32.31</v>
      </c>
      <c r="N102" s="79">
        <v>38.130000000000003</v>
      </c>
      <c r="O102" s="79">
        <v>21.02</v>
      </c>
      <c r="P102" s="79">
        <v>22.84</v>
      </c>
      <c r="Q102" s="79">
        <v>27.85</v>
      </c>
      <c r="R102" s="79">
        <v>18</v>
      </c>
      <c r="S102" s="79">
        <v>43.7</v>
      </c>
      <c r="T102" s="79">
        <v>49.16</v>
      </c>
      <c r="U102" s="79"/>
    </row>
    <row r="103" spans="1:21">
      <c r="A103" s="81" t="s">
        <v>374</v>
      </c>
    </row>
    <row r="104" spans="1:21" ht="31.2">
      <c r="A104" s="81" t="s">
        <v>373</v>
      </c>
      <c r="B104" s="80"/>
      <c r="C104" s="79">
        <v>208.82499999999999</v>
      </c>
      <c r="D104" s="79">
        <v>208.82499999999999</v>
      </c>
      <c r="E104" s="79">
        <v>193.17599999999999</v>
      </c>
      <c r="F104" s="79">
        <v>275.84399999999999</v>
      </c>
      <c r="G104" s="79">
        <v>301.40300000000002</v>
      </c>
      <c r="H104" s="79">
        <v>310.80599999999998</v>
      </c>
      <c r="I104" s="79">
        <v>313.959</v>
      </c>
      <c r="J104" s="79">
        <v>316.221</v>
      </c>
      <c r="K104" s="79">
        <v>318.702</v>
      </c>
      <c r="L104" s="79">
        <v>322.77800000000002</v>
      </c>
      <c r="M104" s="79">
        <v>327.21300000000002</v>
      </c>
      <c r="N104" s="79">
        <v>332.846</v>
      </c>
      <c r="O104" s="79">
        <v>675.93499999999995</v>
      </c>
      <c r="P104" s="79">
        <v>684.62599999999998</v>
      </c>
      <c r="Q104" s="79">
        <v>687.77800000000002</v>
      </c>
      <c r="R104" s="79">
        <v>692.90099999999995</v>
      </c>
      <c r="S104" s="79">
        <v>695.14</v>
      </c>
      <c r="T104" s="79">
        <v>692.596</v>
      </c>
      <c r="U104" s="79"/>
    </row>
    <row r="105" spans="1:21" ht="31.2">
      <c r="A105" s="81" t="s">
        <v>372</v>
      </c>
      <c r="B105" s="80"/>
      <c r="C105" s="79">
        <v>220.63300000000001</v>
      </c>
      <c r="D105" s="79">
        <v>256.63799999999998</v>
      </c>
      <c r="E105" s="79">
        <v>272.78100000000001</v>
      </c>
      <c r="F105" s="79">
        <v>291.87400000000002</v>
      </c>
      <c r="G105" s="79">
        <v>309.548</v>
      </c>
      <c r="H105" s="79">
        <v>316.20999999999998</v>
      </c>
      <c r="I105" s="79">
        <v>317.51400000000001</v>
      </c>
      <c r="J105" s="79">
        <v>319.416</v>
      </c>
      <c r="K105" s="79">
        <v>323.25099999999998</v>
      </c>
      <c r="L105" s="79">
        <v>327.214</v>
      </c>
      <c r="M105" s="79">
        <v>332.30500000000001</v>
      </c>
      <c r="N105" s="79">
        <v>338.80900000000003</v>
      </c>
      <c r="O105" s="79">
        <v>687.07</v>
      </c>
      <c r="P105" s="79">
        <v>692.93</v>
      </c>
      <c r="Q105" s="79">
        <v>698.70600000000002</v>
      </c>
      <c r="R105" s="79">
        <v>703.58399999999995</v>
      </c>
      <c r="S105" s="79">
        <v>703.28499999999997</v>
      </c>
      <c r="T105" s="79">
        <v>698.55600000000004</v>
      </c>
      <c r="U105" s="79"/>
    </row>
    <row r="106" spans="1:21" ht="31.2">
      <c r="A106" s="81" t="s">
        <v>371</v>
      </c>
      <c r="B106" s="80"/>
      <c r="C106" s="79">
        <v>145.346</v>
      </c>
      <c r="D106" s="79">
        <v>160.86600000000001</v>
      </c>
      <c r="E106" s="79">
        <v>266.91699999999997</v>
      </c>
      <c r="F106" s="79">
        <v>293.02699999999999</v>
      </c>
      <c r="G106" s="79">
        <v>308.99700000000001</v>
      </c>
      <c r="H106" s="79">
        <v>312.91699999999997</v>
      </c>
      <c r="I106" s="79">
        <v>315.11399999999998</v>
      </c>
      <c r="J106" s="79">
        <v>317.77199999999999</v>
      </c>
      <c r="K106" s="79">
        <v>321.30099999999999</v>
      </c>
      <c r="L106" s="79">
        <v>324.89499999999998</v>
      </c>
      <c r="M106" s="79">
        <v>329.97899999999998</v>
      </c>
      <c r="N106" s="79">
        <v>335.83199999999999</v>
      </c>
      <c r="O106" s="79">
        <v>680.17200000000003</v>
      </c>
      <c r="P106" s="79">
        <v>687.34799999999996</v>
      </c>
      <c r="Q106" s="79">
        <v>691.29300000000001</v>
      </c>
      <c r="R106" s="79">
        <v>694.78300000000002</v>
      </c>
      <c r="S106" s="79">
        <v>695.55600000000004</v>
      </c>
      <c r="T106" s="79">
        <v>688.33500000000004</v>
      </c>
      <c r="U106" s="79"/>
    </row>
    <row r="109" spans="1:21" ht="40.799999999999997">
      <c r="A109" s="91" t="s">
        <v>370</v>
      </c>
    </row>
    <row r="110" spans="1:21">
      <c r="A110" s="83" t="s">
        <v>251</v>
      </c>
      <c r="B110" s="80"/>
      <c r="C110" s="84">
        <v>2002</v>
      </c>
      <c r="D110" s="84">
        <v>2003</v>
      </c>
      <c r="E110" s="84">
        <v>2004</v>
      </c>
      <c r="F110" s="84">
        <v>2005</v>
      </c>
      <c r="G110" s="84">
        <v>2006</v>
      </c>
      <c r="H110" s="84">
        <v>2007</v>
      </c>
      <c r="I110" s="84">
        <v>2008</v>
      </c>
      <c r="J110" s="84">
        <v>2009</v>
      </c>
      <c r="K110" s="84">
        <v>2010</v>
      </c>
      <c r="L110" s="84">
        <v>2011</v>
      </c>
      <c r="M110" s="84">
        <v>2012</v>
      </c>
      <c r="N110" s="84">
        <v>2013</v>
      </c>
      <c r="O110" s="84">
        <v>2014</v>
      </c>
      <c r="P110" s="84">
        <v>2015</v>
      </c>
      <c r="Q110" s="84">
        <v>2016</v>
      </c>
      <c r="R110" s="84">
        <v>2017</v>
      </c>
      <c r="S110" s="84">
        <v>2018</v>
      </c>
      <c r="T110" s="84">
        <v>2019</v>
      </c>
      <c r="U110" s="84">
        <v>2020</v>
      </c>
    </row>
    <row r="111" spans="1:21">
      <c r="A111" s="83" t="s">
        <v>250</v>
      </c>
      <c r="B111" s="80"/>
      <c r="C111" s="82" t="s">
        <v>249</v>
      </c>
      <c r="D111" s="82" t="s">
        <v>248</v>
      </c>
      <c r="E111" s="82" t="s">
        <v>247</v>
      </c>
      <c r="F111" s="82" t="s">
        <v>246</v>
      </c>
      <c r="G111" s="82" t="s">
        <v>245</v>
      </c>
      <c r="H111" s="82" t="s">
        <v>244</v>
      </c>
      <c r="I111" s="82" t="s">
        <v>243</v>
      </c>
      <c r="J111" s="82" t="s">
        <v>242</v>
      </c>
      <c r="K111" s="82" t="s">
        <v>241</v>
      </c>
      <c r="L111" s="82" t="s">
        <v>240</v>
      </c>
      <c r="M111" s="82" t="s">
        <v>239</v>
      </c>
      <c r="N111" s="82" t="s">
        <v>238</v>
      </c>
      <c r="O111" s="82" t="s">
        <v>237</v>
      </c>
      <c r="P111" s="82" t="s">
        <v>236</v>
      </c>
      <c r="Q111" s="82" t="s">
        <v>235</v>
      </c>
      <c r="R111" s="82" t="s">
        <v>234</v>
      </c>
      <c r="S111" s="82" t="s">
        <v>233</v>
      </c>
      <c r="T111" s="82" t="s">
        <v>232</v>
      </c>
      <c r="U111" s="82" t="s">
        <v>231</v>
      </c>
    </row>
    <row r="112" spans="1:21" ht="31.2">
      <c r="A112" s="81" t="s">
        <v>369</v>
      </c>
      <c r="B112" s="80"/>
      <c r="C112" s="79"/>
      <c r="D112" s="79">
        <v>85.753</v>
      </c>
      <c r="E112" s="79">
        <v>193.012</v>
      </c>
      <c r="F112" s="79">
        <v>595.90700000000004</v>
      </c>
      <c r="G112" s="79">
        <v>2059.8870000000002</v>
      </c>
      <c r="H112" s="79">
        <v>5156.625</v>
      </c>
      <c r="I112" s="79">
        <v>9448.1450000000004</v>
      </c>
      <c r="J112" s="79">
        <v>13788.209000000001</v>
      </c>
      <c r="K112" s="79">
        <v>20187.168000000001</v>
      </c>
      <c r="L112" s="79">
        <v>28006</v>
      </c>
      <c r="M112" s="79">
        <v>37881</v>
      </c>
      <c r="N112" s="79">
        <v>48880</v>
      </c>
      <c r="O112" s="79">
        <v>61387</v>
      </c>
      <c r="P112" s="79">
        <v>75733</v>
      </c>
      <c r="Q112" s="79">
        <v>87349</v>
      </c>
      <c r="R112" s="79">
        <v>102729</v>
      </c>
      <c r="S112" s="79">
        <v>112255</v>
      </c>
      <c r="T112" s="79">
        <v>132579</v>
      </c>
      <c r="U112" s="79"/>
    </row>
    <row r="113" spans="1:21" s="86" customFormat="1">
      <c r="A113" s="89" t="s">
        <v>368</v>
      </c>
      <c r="B113" s="88"/>
      <c r="C113" s="87">
        <v>99.656000000000006</v>
      </c>
      <c r="D113" s="87">
        <v>105.648</v>
      </c>
      <c r="E113" s="87">
        <v>399.11900000000003</v>
      </c>
      <c r="F113" s="87">
        <v>1465.3969999999999</v>
      </c>
      <c r="G113" s="87">
        <v>3077.4459999999999</v>
      </c>
      <c r="H113" s="87">
        <v>4203.72</v>
      </c>
      <c r="I113" s="87">
        <v>4226.8580000000002</v>
      </c>
      <c r="J113" s="87">
        <v>6520.4480000000003</v>
      </c>
      <c r="K113" s="87">
        <v>8505</v>
      </c>
      <c r="L113" s="87">
        <v>9737</v>
      </c>
      <c r="M113" s="87">
        <v>10737</v>
      </c>
      <c r="N113" s="87">
        <v>12920</v>
      </c>
      <c r="O113" s="87">
        <v>14444</v>
      </c>
      <c r="P113" s="87">
        <v>16348</v>
      </c>
      <c r="Q113" s="87">
        <v>19478</v>
      </c>
      <c r="R113" s="87">
        <v>12662</v>
      </c>
      <c r="S113" s="87">
        <v>30736</v>
      </c>
      <c r="T113" s="87">
        <v>34343</v>
      </c>
      <c r="U113" s="87"/>
    </row>
    <row r="114" spans="1:21">
      <c r="A114" s="81" t="s">
        <v>163</v>
      </c>
      <c r="B114" s="80"/>
      <c r="C114" s="79">
        <v>0</v>
      </c>
      <c r="D114" s="79">
        <v>0</v>
      </c>
      <c r="E114" s="79">
        <v>0</v>
      </c>
      <c r="F114" s="79">
        <v>0</v>
      </c>
      <c r="G114" s="79">
        <v>0</v>
      </c>
      <c r="H114" s="79">
        <v>0</v>
      </c>
      <c r="I114" s="79">
        <v>0</v>
      </c>
      <c r="J114" s="79">
        <v>0</v>
      </c>
      <c r="K114" s="79">
        <v>0</v>
      </c>
      <c r="L114" s="79">
        <v>0</v>
      </c>
      <c r="M114" s="79">
        <v>0</v>
      </c>
      <c r="N114" s="79">
        <v>0</v>
      </c>
      <c r="O114" s="79">
        <v>0</v>
      </c>
      <c r="P114" s="79">
        <v>0</v>
      </c>
      <c r="Q114" s="79">
        <v>0</v>
      </c>
      <c r="R114" s="79">
        <v>0</v>
      </c>
      <c r="S114" s="79">
        <v>0</v>
      </c>
      <c r="T114" s="79">
        <v>0</v>
      </c>
      <c r="U114" s="79"/>
    </row>
    <row r="116" spans="1:21">
      <c r="A116" s="81" t="s">
        <v>367</v>
      </c>
      <c r="B116" s="80"/>
      <c r="C116" s="79">
        <v>99.656000000000006</v>
      </c>
      <c r="D116" s="79">
        <v>191.40100000000001</v>
      </c>
      <c r="E116" s="79">
        <v>592.13099999999997</v>
      </c>
      <c r="F116" s="79">
        <v>2061.3040000000001</v>
      </c>
      <c r="G116" s="79">
        <v>5137.3329999999996</v>
      </c>
      <c r="H116" s="79">
        <v>9360.3449999999993</v>
      </c>
      <c r="I116" s="79">
        <v>13675.003000000001</v>
      </c>
      <c r="J116" s="79">
        <v>20308.656999999999</v>
      </c>
      <c r="K116" s="79">
        <v>28692.168000000001</v>
      </c>
      <c r="L116" s="79">
        <v>37743</v>
      </c>
      <c r="M116" s="79">
        <v>48618</v>
      </c>
      <c r="N116" s="79">
        <v>61800</v>
      </c>
      <c r="O116" s="79">
        <v>75831</v>
      </c>
      <c r="P116" s="79">
        <v>92081</v>
      </c>
      <c r="Q116" s="79">
        <v>106827</v>
      </c>
      <c r="R116" s="79">
        <v>115391</v>
      </c>
      <c r="S116" s="79">
        <v>142991</v>
      </c>
      <c r="T116" s="79">
        <v>166922</v>
      </c>
      <c r="U116" s="79"/>
    </row>
    <row r="117" spans="1:21" ht="31.2">
      <c r="A117" s="81" t="s">
        <v>366</v>
      </c>
      <c r="B117" s="80"/>
      <c r="C117" s="79"/>
      <c r="D117" s="79">
        <v>2.1</v>
      </c>
      <c r="E117" s="79">
        <v>-4.5999999999999996</v>
      </c>
      <c r="F117" s="79">
        <v>-0.5</v>
      </c>
      <c r="G117" s="79">
        <v>11.5</v>
      </c>
      <c r="H117" s="79">
        <v>-10.9</v>
      </c>
      <c r="I117" s="79">
        <v>-188.077</v>
      </c>
      <c r="J117" s="79">
        <v>-431.65499999999997</v>
      </c>
      <c r="K117" s="79">
        <v>-614.77800000000002</v>
      </c>
      <c r="L117" s="79">
        <v>-734</v>
      </c>
      <c r="M117" s="79">
        <v>-910</v>
      </c>
      <c r="N117" s="79">
        <v>-910</v>
      </c>
      <c r="O117" s="79">
        <v>-781</v>
      </c>
      <c r="P117" s="79">
        <v>-824</v>
      </c>
      <c r="Q117" s="79">
        <v>-897</v>
      </c>
      <c r="R117" s="79">
        <v>-596</v>
      </c>
      <c r="S117" s="79">
        <v>-201</v>
      </c>
      <c r="T117" s="79">
        <v>23</v>
      </c>
      <c r="U117" s="79"/>
    </row>
    <row r="118" spans="1:21" ht="31.2">
      <c r="A118" s="81" t="s">
        <v>365</v>
      </c>
      <c r="B118" s="80"/>
      <c r="C118" s="79">
        <v>4.9000000000000002E-2</v>
      </c>
      <c r="D118" s="79">
        <v>-2E-3</v>
      </c>
      <c r="E118" s="79">
        <v>-3.798</v>
      </c>
      <c r="F118" s="79">
        <v>12.782</v>
      </c>
      <c r="G118" s="79">
        <v>-6.5270000000000001</v>
      </c>
      <c r="H118" s="79">
        <v>22.501999999999999</v>
      </c>
      <c r="I118" s="79">
        <v>9.9949999999999992</v>
      </c>
      <c r="J118" s="79">
        <v>12.557</v>
      </c>
      <c r="K118" s="79">
        <v>94</v>
      </c>
      <c r="L118" s="79">
        <v>327</v>
      </c>
      <c r="M118" s="79">
        <v>604</v>
      </c>
      <c r="N118" s="79">
        <v>50</v>
      </c>
      <c r="O118" s="79">
        <v>421</v>
      </c>
      <c r="P118" s="79">
        <v>-86</v>
      </c>
      <c r="Q118" s="79">
        <v>-179</v>
      </c>
      <c r="R118" s="79">
        <v>233</v>
      </c>
      <c r="S118" s="79">
        <v>-688</v>
      </c>
      <c r="T118" s="79">
        <v>812</v>
      </c>
      <c r="U118" s="79"/>
    </row>
    <row r="119" spans="1:21" ht="31.2">
      <c r="A119" s="81" t="s">
        <v>364</v>
      </c>
      <c r="B119" s="80"/>
      <c r="C119" s="79">
        <v>0</v>
      </c>
      <c r="D119" s="79">
        <v>0</v>
      </c>
      <c r="E119" s="79">
        <v>0</v>
      </c>
      <c r="F119" s="79">
        <v>0</v>
      </c>
      <c r="G119" s="79">
        <v>0</v>
      </c>
      <c r="H119" s="79">
        <v>0</v>
      </c>
      <c r="I119" s="79">
        <v>209.90700000000001</v>
      </c>
      <c r="J119" s="79">
        <v>9.1850000000000005</v>
      </c>
      <c r="K119" s="79">
        <v>85</v>
      </c>
      <c r="L119" s="79">
        <v>97</v>
      </c>
      <c r="M119" s="79">
        <v>7</v>
      </c>
      <c r="N119" s="79">
        <v>59</v>
      </c>
      <c r="O119" s="79">
        <v>586</v>
      </c>
      <c r="P119" s="79">
        <v>259</v>
      </c>
      <c r="Q119" s="79">
        <v>423</v>
      </c>
      <c r="R119" s="79">
        <v>-122</v>
      </c>
      <c r="S119" s="79">
        <v>266</v>
      </c>
      <c r="T119" s="79">
        <v>-41</v>
      </c>
      <c r="U119" s="79"/>
    </row>
    <row r="120" spans="1:21" ht="31.2">
      <c r="A120" s="81" t="s">
        <v>363</v>
      </c>
      <c r="B120" s="80"/>
      <c r="C120" s="79">
        <v>-13.903</v>
      </c>
      <c r="D120" s="79">
        <v>-0.48899999999999999</v>
      </c>
      <c r="E120" s="79">
        <v>8.3759999999999994</v>
      </c>
      <c r="F120" s="79">
        <v>-0.91700000000000004</v>
      </c>
      <c r="G120" s="79">
        <v>7.7919999999999998</v>
      </c>
      <c r="H120" s="79">
        <v>98.7</v>
      </c>
      <c r="I120" s="79">
        <v>91.376000000000005</v>
      </c>
      <c r="J120" s="79">
        <v>300.98099999999999</v>
      </c>
      <c r="K120" s="79">
        <v>-156.38999999999999</v>
      </c>
      <c r="L120" s="79">
        <v>775</v>
      </c>
      <c r="M120" s="79">
        <v>1165</v>
      </c>
      <c r="N120" s="79">
        <v>438</v>
      </c>
      <c r="O120" s="79">
        <v>97</v>
      </c>
      <c r="P120" s="79">
        <v>-4167</v>
      </c>
      <c r="Q120" s="79">
        <v>-3624</v>
      </c>
      <c r="R120" s="79">
        <v>-2418</v>
      </c>
      <c r="S120" s="79">
        <v>-10477</v>
      </c>
      <c r="T120" s="79">
        <v>-16014</v>
      </c>
      <c r="U120" s="79"/>
    </row>
    <row r="122" spans="1:21">
      <c r="A122" s="81" t="s">
        <v>362</v>
      </c>
      <c r="B122" s="80"/>
      <c r="C122" s="79">
        <v>85.753</v>
      </c>
      <c r="D122" s="79">
        <v>193.012</v>
      </c>
      <c r="E122" s="79">
        <v>595.90700000000004</v>
      </c>
      <c r="F122" s="79">
        <v>2059.8870000000002</v>
      </c>
      <c r="G122" s="79">
        <v>5156.625</v>
      </c>
      <c r="H122" s="79">
        <v>9448.1450000000004</v>
      </c>
      <c r="I122" s="79">
        <v>13788.209000000001</v>
      </c>
      <c r="J122" s="79">
        <v>20187.168000000001</v>
      </c>
      <c r="K122" s="79">
        <v>28006</v>
      </c>
      <c r="L122" s="79">
        <v>37881</v>
      </c>
      <c r="M122" s="79">
        <v>48880</v>
      </c>
      <c r="N122" s="79">
        <v>61387</v>
      </c>
      <c r="O122" s="79">
        <v>75733</v>
      </c>
      <c r="P122" s="79">
        <v>87349</v>
      </c>
      <c r="Q122" s="79">
        <v>102729</v>
      </c>
      <c r="R122" s="79">
        <v>112255</v>
      </c>
      <c r="S122" s="79">
        <v>132579</v>
      </c>
      <c r="T122" s="79">
        <v>150890</v>
      </c>
      <c r="U122" s="79"/>
    </row>
    <row r="123" spans="1:21" ht="31.2">
      <c r="A123" s="81" t="s">
        <v>361</v>
      </c>
      <c r="B123" s="80"/>
      <c r="C123" s="79">
        <v>0</v>
      </c>
      <c r="D123" s="79">
        <v>0</v>
      </c>
      <c r="E123" s="79">
        <v>0</v>
      </c>
      <c r="F123" s="79">
        <v>0</v>
      </c>
      <c r="G123" s="79">
        <v>0</v>
      </c>
      <c r="H123" s="79">
        <v>0</v>
      </c>
      <c r="I123" s="79">
        <v>0</v>
      </c>
      <c r="J123" s="79">
        <v>0</v>
      </c>
      <c r="K123" s="79">
        <v>0</v>
      </c>
      <c r="L123" s="79">
        <v>0</v>
      </c>
      <c r="M123" s="79">
        <v>0</v>
      </c>
      <c r="N123" s="79">
        <v>0</v>
      </c>
      <c r="O123" s="79">
        <v>0</v>
      </c>
      <c r="P123" s="79">
        <v>0</v>
      </c>
      <c r="Q123" s="79">
        <v>0</v>
      </c>
      <c r="R123" s="79">
        <v>0</v>
      </c>
      <c r="S123" s="79">
        <v>0</v>
      </c>
      <c r="T123" s="79">
        <v>0</v>
      </c>
      <c r="U123" s="79"/>
    </row>
    <row r="125" spans="1:21" s="86" customFormat="1">
      <c r="A125" s="89" t="s">
        <v>360</v>
      </c>
      <c r="B125" s="88"/>
      <c r="C125" s="87">
        <v>85.753</v>
      </c>
      <c r="D125" s="87">
        <v>193.012</v>
      </c>
      <c r="E125" s="87">
        <v>595.90700000000004</v>
      </c>
      <c r="F125" s="87">
        <v>2059.8870000000002</v>
      </c>
      <c r="G125" s="87">
        <v>5156.625</v>
      </c>
      <c r="H125" s="87">
        <v>9448.1450000000004</v>
      </c>
      <c r="I125" s="87">
        <v>13788.209000000001</v>
      </c>
      <c r="J125" s="87">
        <v>20187.168000000001</v>
      </c>
      <c r="K125" s="87">
        <v>28006</v>
      </c>
      <c r="L125" s="87">
        <v>37881</v>
      </c>
      <c r="M125" s="87">
        <v>48880</v>
      </c>
      <c r="N125" s="87">
        <v>61387</v>
      </c>
      <c r="O125" s="87">
        <v>75733</v>
      </c>
      <c r="P125" s="87">
        <v>87349</v>
      </c>
      <c r="Q125" s="87">
        <v>102729</v>
      </c>
      <c r="R125" s="87">
        <v>112255</v>
      </c>
      <c r="S125" s="87">
        <v>132579</v>
      </c>
      <c r="T125" s="87">
        <v>150890</v>
      </c>
      <c r="U125" s="87"/>
    </row>
    <row r="128" spans="1:21" ht="40.799999999999997">
      <c r="A128" s="91" t="s">
        <v>171</v>
      </c>
    </row>
    <row r="129" spans="1:21">
      <c r="A129" s="83" t="s">
        <v>251</v>
      </c>
      <c r="B129" s="80"/>
      <c r="C129" s="84">
        <v>2002</v>
      </c>
      <c r="D129" s="84">
        <v>2003</v>
      </c>
      <c r="E129" s="84">
        <v>2004</v>
      </c>
      <c r="F129" s="84">
        <v>2005</v>
      </c>
      <c r="G129" s="84">
        <v>2006</v>
      </c>
      <c r="H129" s="84">
        <v>2007</v>
      </c>
      <c r="I129" s="84">
        <v>2008</v>
      </c>
      <c r="J129" s="84">
        <v>2009</v>
      </c>
      <c r="K129" s="84">
        <v>2010</v>
      </c>
      <c r="L129" s="84">
        <v>2011</v>
      </c>
      <c r="M129" s="84">
        <v>2012</v>
      </c>
      <c r="N129" s="84">
        <v>2013</v>
      </c>
      <c r="O129" s="84">
        <v>2014</v>
      </c>
      <c r="P129" s="84">
        <v>2015</v>
      </c>
      <c r="Q129" s="84">
        <v>2016</v>
      </c>
      <c r="R129" s="84">
        <v>2017</v>
      </c>
      <c r="S129" s="84">
        <v>2018</v>
      </c>
      <c r="T129" s="84">
        <v>2019</v>
      </c>
      <c r="U129" s="84">
        <v>2020</v>
      </c>
    </row>
    <row r="130" spans="1:21">
      <c r="A130" s="83" t="s">
        <v>250</v>
      </c>
      <c r="B130" s="80"/>
      <c r="C130" s="82" t="s">
        <v>249</v>
      </c>
      <c r="D130" s="82" t="s">
        <v>248</v>
      </c>
      <c r="E130" s="82" t="s">
        <v>247</v>
      </c>
      <c r="F130" s="82" t="s">
        <v>246</v>
      </c>
      <c r="G130" s="82" t="s">
        <v>245</v>
      </c>
      <c r="H130" s="82" t="s">
        <v>244</v>
      </c>
      <c r="I130" s="82" t="s">
        <v>243</v>
      </c>
      <c r="J130" s="82" t="s">
        <v>242</v>
      </c>
      <c r="K130" s="82" t="s">
        <v>241</v>
      </c>
      <c r="L130" s="82" t="s">
        <v>240</v>
      </c>
      <c r="M130" s="82" t="s">
        <v>239</v>
      </c>
      <c r="N130" s="82" t="s">
        <v>238</v>
      </c>
      <c r="O130" s="82" t="s">
        <v>237</v>
      </c>
      <c r="P130" s="82" t="s">
        <v>236</v>
      </c>
      <c r="Q130" s="82" t="s">
        <v>235</v>
      </c>
      <c r="R130" s="82" t="s">
        <v>234</v>
      </c>
      <c r="S130" s="82" t="s">
        <v>233</v>
      </c>
      <c r="T130" s="82" t="s">
        <v>232</v>
      </c>
      <c r="U130" s="82" t="s">
        <v>231</v>
      </c>
    </row>
    <row r="131" spans="1:21" ht="31.2">
      <c r="A131" s="81" t="s">
        <v>359</v>
      </c>
    </row>
    <row r="132" spans="1:21">
      <c r="A132" s="81" t="s">
        <v>358</v>
      </c>
      <c r="B132" s="80"/>
      <c r="C132" s="79">
        <v>99.656000000000006</v>
      </c>
      <c r="D132" s="79">
        <v>105.648</v>
      </c>
      <c r="E132" s="79">
        <v>399.11900000000003</v>
      </c>
      <c r="F132" s="79">
        <v>1465.3969999999999</v>
      </c>
      <c r="G132" s="79">
        <v>3077.4459999999999</v>
      </c>
      <c r="H132" s="79">
        <v>4203.72</v>
      </c>
      <c r="I132" s="79">
        <v>4226.8580000000002</v>
      </c>
      <c r="J132" s="79">
        <v>6520.4480000000003</v>
      </c>
      <c r="K132" s="79">
        <v>8505</v>
      </c>
      <c r="L132" s="79">
        <v>9737</v>
      </c>
      <c r="M132" s="79">
        <v>10788</v>
      </c>
      <c r="N132" s="79">
        <v>12214</v>
      </c>
      <c r="O132" s="79">
        <v>13928</v>
      </c>
      <c r="P132" s="79">
        <v>16348</v>
      </c>
      <c r="Q132" s="79">
        <v>19478</v>
      </c>
      <c r="R132" s="79">
        <v>12662</v>
      </c>
      <c r="S132" s="79">
        <v>30736</v>
      </c>
      <c r="T132" s="79">
        <v>34343</v>
      </c>
      <c r="U132" s="79"/>
    </row>
    <row r="133" spans="1:21">
      <c r="A133" s="81" t="s">
        <v>357</v>
      </c>
      <c r="B133" s="80"/>
      <c r="C133" s="79">
        <v>18.03</v>
      </c>
      <c r="D133" s="79">
        <v>50.185000000000002</v>
      </c>
      <c r="E133" s="79"/>
      <c r="F133" s="79">
        <v>293.81200000000001</v>
      </c>
      <c r="G133" s="79">
        <v>571.93899999999996</v>
      </c>
      <c r="H133" s="79">
        <v>967.65800000000002</v>
      </c>
      <c r="I133" s="79">
        <v>1499.8869999999999</v>
      </c>
      <c r="J133" s="79">
        <v>1524.308</v>
      </c>
      <c r="K133" s="79">
        <v>1396</v>
      </c>
      <c r="L133" s="79">
        <v>1851</v>
      </c>
      <c r="M133" s="79">
        <v>2962</v>
      </c>
      <c r="N133" s="79">
        <v>3939</v>
      </c>
      <c r="O133" s="79"/>
      <c r="P133" s="79"/>
      <c r="Q133" s="79"/>
      <c r="R133" s="79"/>
      <c r="S133" s="79"/>
      <c r="T133" s="79"/>
      <c r="U133" s="79"/>
    </row>
    <row r="134" spans="1:21" ht="31.2">
      <c r="A134" s="81" t="s">
        <v>356</v>
      </c>
      <c r="B134" s="80"/>
      <c r="C134" s="79">
        <v>0</v>
      </c>
      <c r="D134" s="79">
        <v>0</v>
      </c>
      <c r="E134" s="79">
        <v>0</v>
      </c>
      <c r="F134" s="79">
        <v>0</v>
      </c>
      <c r="G134" s="79">
        <v>0</v>
      </c>
      <c r="H134" s="79">
        <v>0</v>
      </c>
      <c r="I134" s="79">
        <v>0</v>
      </c>
      <c r="J134" s="79">
        <v>0</v>
      </c>
      <c r="K134" s="79">
        <v>0</v>
      </c>
      <c r="L134" s="79">
        <v>0</v>
      </c>
      <c r="M134" s="79">
        <v>-51</v>
      </c>
      <c r="N134" s="79">
        <v>706</v>
      </c>
      <c r="O134" s="79">
        <v>-224</v>
      </c>
      <c r="P134" s="79">
        <v>0</v>
      </c>
      <c r="Q134" s="79">
        <v>0</v>
      </c>
      <c r="R134" s="79">
        <v>0</v>
      </c>
      <c r="S134" s="79">
        <v>0</v>
      </c>
      <c r="T134" s="79">
        <v>0</v>
      </c>
      <c r="U134" s="79"/>
    </row>
    <row r="135" spans="1:21">
      <c r="A135" s="81" t="s">
        <v>355</v>
      </c>
      <c r="B135" s="80"/>
      <c r="C135" s="79">
        <v>0</v>
      </c>
      <c r="D135" s="79">
        <v>0</v>
      </c>
      <c r="E135" s="79">
        <v>0</v>
      </c>
      <c r="F135" s="79">
        <v>0</v>
      </c>
      <c r="G135" s="79">
        <v>0</v>
      </c>
      <c r="H135" s="79">
        <v>-164.21199999999999</v>
      </c>
      <c r="I135" s="79">
        <v>-224.64500000000001</v>
      </c>
      <c r="J135" s="79">
        <v>-268.06</v>
      </c>
      <c r="K135" s="79">
        <v>9</v>
      </c>
      <c r="L135" s="79">
        <v>343</v>
      </c>
      <c r="M135" s="79">
        <v>-266</v>
      </c>
      <c r="N135" s="79">
        <v>-437</v>
      </c>
      <c r="O135" s="79">
        <v>-104</v>
      </c>
      <c r="P135" s="79">
        <v>-179</v>
      </c>
      <c r="Q135" s="79">
        <v>-38</v>
      </c>
      <c r="R135" s="79">
        <v>258</v>
      </c>
      <c r="S135" s="79">
        <v>778</v>
      </c>
      <c r="T135" s="79">
        <v>173</v>
      </c>
      <c r="U135" s="79"/>
    </row>
    <row r="136" spans="1:21">
      <c r="A136" s="81" t="s">
        <v>354</v>
      </c>
      <c r="B136" s="80"/>
      <c r="C136" s="79">
        <v>0</v>
      </c>
      <c r="D136" s="79">
        <v>0</v>
      </c>
      <c r="E136" s="79">
        <v>0</v>
      </c>
      <c r="F136" s="79">
        <v>0</v>
      </c>
      <c r="G136" s="79">
        <v>0</v>
      </c>
      <c r="H136" s="79">
        <v>0</v>
      </c>
      <c r="I136" s="79">
        <v>0</v>
      </c>
      <c r="J136" s="79">
        <v>0</v>
      </c>
      <c r="K136" s="79">
        <v>0</v>
      </c>
      <c r="L136" s="79">
        <v>0</v>
      </c>
      <c r="M136" s="79"/>
      <c r="N136" s="79"/>
      <c r="O136" s="79"/>
      <c r="P136" s="79"/>
      <c r="Q136" s="79"/>
      <c r="R136" s="79"/>
      <c r="S136" s="79"/>
      <c r="T136" s="79"/>
      <c r="U136" s="79"/>
    </row>
    <row r="137" spans="1:21" ht="31.2">
      <c r="A137" s="81" t="s">
        <v>353</v>
      </c>
      <c r="B137" s="80"/>
      <c r="C137" s="79">
        <v>0</v>
      </c>
      <c r="D137" s="79">
        <v>0</v>
      </c>
      <c r="E137" s="79">
        <v>0</v>
      </c>
      <c r="F137" s="79">
        <v>0</v>
      </c>
      <c r="G137" s="79">
        <v>0</v>
      </c>
      <c r="H137" s="79">
        <v>0</v>
      </c>
      <c r="I137" s="79">
        <v>0</v>
      </c>
      <c r="J137" s="79">
        <v>0</v>
      </c>
      <c r="K137" s="79">
        <v>0</v>
      </c>
      <c r="L137" s="79">
        <v>0</v>
      </c>
      <c r="M137" s="79">
        <v>-188</v>
      </c>
      <c r="N137" s="79">
        <v>-700</v>
      </c>
      <c r="O137" s="79">
        <v>-285</v>
      </c>
      <c r="P137" s="79">
        <v>334</v>
      </c>
      <c r="Q137" s="79">
        <v>275</v>
      </c>
      <c r="R137" s="79">
        <v>194</v>
      </c>
      <c r="S137" s="79">
        <v>-6650</v>
      </c>
      <c r="T137" s="79">
        <v>-2798</v>
      </c>
      <c r="U137" s="79"/>
    </row>
    <row r="138" spans="1:21">
      <c r="A138" s="81" t="s">
        <v>352</v>
      </c>
      <c r="B138" s="80"/>
      <c r="C138" s="79">
        <v>32.588000000000001</v>
      </c>
      <c r="D138" s="79">
        <v>245.84299999999999</v>
      </c>
      <c r="E138" s="79">
        <v>831.13199999999995</v>
      </c>
      <c r="F138" s="79">
        <v>656.47299999999996</v>
      </c>
      <c r="G138" s="79">
        <v>-111.158</v>
      </c>
      <c r="H138" s="79">
        <v>449.69900000000001</v>
      </c>
      <c r="I138" s="79">
        <v>2023.5250000000001</v>
      </c>
      <c r="J138" s="79">
        <v>1053.5150000000001</v>
      </c>
      <c r="K138" s="79">
        <v>1270</v>
      </c>
      <c r="L138" s="79">
        <v>2004</v>
      </c>
      <c r="M138" s="79">
        <v>2476</v>
      </c>
      <c r="N138" s="79">
        <v>2968</v>
      </c>
      <c r="O138" s="79">
        <v>8697</v>
      </c>
      <c r="P138" s="79">
        <v>9930</v>
      </c>
      <c r="Q138" s="79">
        <v>13021</v>
      </c>
      <c r="R138" s="79">
        <v>14731</v>
      </c>
      <c r="S138" s="79">
        <v>18199</v>
      </c>
      <c r="T138" s="79">
        <v>21983</v>
      </c>
      <c r="U138" s="79"/>
    </row>
    <row r="139" spans="1:21">
      <c r="A139" s="81" t="s">
        <v>351</v>
      </c>
      <c r="B139" s="80"/>
      <c r="C139" s="79">
        <v>-43.877000000000002</v>
      </c>
      <c r="D139" s="79">
        <v>-90.385000000000005</v>
      </c>
      <c r="E139" s="79">
        <v>-156.928</v>
      </c>
      <c r="F139" s="79">
        <v>-372.29</v>
      </c>
      <c r="G139" s="79">
        <v>-624.01199999999994</v>
      </c>
      <c r="H139" s="79">
        <v>-837.24699999999996</v>
      </c>
      <c r="I139" s="79">
        <v>-334.464</v>
      </c>
      <c r="J139" s="79">
        <v>-504.03899999999999</v>
      </c>
      <c r="K139" s="79">
        <v>-1129</v>
      </c>
      <c r="L139" s="79">
        <v>-1156</v>
      </c>
      <c r="M139" s="79">
        <v>-787</v>
      </c>
      <c r="N139" s="79">
        <v>-1307</v>
      </c>
      <c r="O139" s="79">
        <v>-1641</v>
      </c>
      <c r="P139" s="79">
        <v>-2094</v>
      </c>
      <c r="Q139" s="79">
        <v>-2578</v>
      </c>
      <c r="R139" s="79">
        <v>-3768</v>
      </c>
      <c r="S139" s="79">
        <v>-2169</v>
      </c>
      <c r="T139" s="79">
        <v>-4340</v>
      </c>
      <c r="U139" s="79"/>
    </row>
    <row r="140" spans="1:21">
      <c r="A140" s="81" t="s">
        <v>350</v>
      </c>
      <c r="B140" s="80"/>
      <c r="C140" s="79">
        <v>0</v>
      </c>
      <c r="D140" s="79">
        <v>0</v>
      </c>
      <c r="E140" s="79">
        <v>0</v>
      </c>
      <c r="F140" s="79">
        <v>0</v>
      </c>
      <c r="G140" s="79">
        <v>0</v>
      </c>
      <c r="H140" s="79">
        <v>0</v>
      </c>
      <c r="I140" s="79">
        <v>0</v>
      </c>
      <c r="J140" s="79">
        <v>0</v>
      </c>
      <c r="K140" s="79">
        <v>0</v>
      </c>
      <c r="L140" s="79">
        <v>0</v>
      </c>
      <c r="M140" s="79">
        <v>301</v>
      </c>
      <c r="N140" s="79">
        <v>-234</v>
      </c>
      <c r="O140" s="79"/>
      <c r="P140" s="79"/>
      <c r="Q140" s="79"/>
      <c r="R140" s="79"/>
      <c r="S140" s="79"/>
      <c r="T140" s="79"/>
      <c r="U140" s="79"/>
    </row>
    <row r="141" spans="1:21" ht="31.2">
      <c r="A141" s="81" t="s">
        <v>349</v>
      </c>
      <c r="B141" s="80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</row>
    <row r="142" spans="1:21" ht="31.2">
      <c r="A142" s="81" t="s">
        <v>348</v>
      </c>
      <c r="B142" s="80"/>
      <c r="C142" s="79">
        <v>11.516999999999999</v>
      </c>
      <c r="D142" s="79">
        <v>-6.319</v>
      </c>
      <c r="E142" s="79">
        <v>-125.227</v>
      </c>
      <c r="F142" s="79">
        <v>87.4</v>
      </c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</row>
    <row r="143" spans="1:21" ht="31.2">
      <c r="A143" s="81" t="s">
        <v>347</v>
      </c>
      <c r="B143" s="80"/>
      <c r="C143" s="79">
        <v>37.350999999999999</v>
      </c>
      <c r="D143" s="79">
        <v>90.472999999999999</v>
      </c>
      <c r="E143" s="79">
        <v>28.948</v>
      </c>
      <c r="F143" s="79">
        <v>328.63</v>
      </c>
      <c r="G143" s="79">
        <v>666.29300000000001</v>
      </c>
      <c r="H143" s="79">
        <v>1155.7919999999999</v>
      </c>
      <c r="I143" s="79">
        <v>661.69600000000003</v>
      </c>
      <c r="J143" s="79">
        <v>990.02599999999995</v>
      </c>
      <c r="K143" s="79">
        <v>1030</v>
      </c>
      <c r="L143" s="79">
        <v>1786</v>
      </c>
      <c r="M143" s="79">
        <v>1384</v>
      </c>
      <c r="N143" s="79">
        <v>1510</v>
      </c>
      <c r="O143" s="79">
        <v>2005</v>
      </c>
      <c r="P143" s="79">
        <v>1685</v>
      </c>
      <c r="Q143" s="79">
        <v>5878</v>
      </c>
      <c r="R143" s="79">
        <v>13014</v>
      </c>
      <c r="S143" s="79">
        <v>7077</v>
      </c>
      <c r="T143" s="79">
        <v>5159</v>
      </c>
      <c r="U143" s="79"/>
    </row>
    <row r="145" spans="1:21" s="86" customFormat="1">
      <c r="A145" s="89" t="s">
        <v>346</v>
      </c>
      <c r="B145" s="88"/>
      <c r="C145" s="87">
        <v>155.26499999999999</v>
      </c>
      <c r="D145" s="87">
        <v>395.44499999999999</v>
      </c>
      <c r="E145" s="87">
        <v>977.04399999999998</v>
      </c>
      <c r="F145" s="87">
        <v>2459.422</v>
      </c>
      <c r="G145" s="87">
        <v>3580.5079999999998</v>
      </c>
      <c r="H145" s="87">
        <v>5775.41</v>
      </c>
      <c r="I145" s="87">
        <v>7852.857</v>
      </c>
      <c r="J145" s="87">
        <v>9316.1980000000003</v>
      </c>
      <c r="K145" s="87">
        <v>11081</v>
      </c>
      <c r="L145" s="87">
        <v>14565</v>
      </c>
      <c r="M145" s="87">
        <v>16619</v>
      </c>
      <c r="N145" s="87">
        <v>18659</v>
      </c>
      <c r="O145" s="87">
        <v>22376</v>
      </c>
      <c r="P145" s="87">
        <v>26024</v>
      </c>
      <c r="Q145" s="87">
        <v>36036</v>
      </c>
      <c r="R145" s="87">
        <v>37091</v>
      </c>
      <c r="S145" s="87">
        <v>47971</v>
      </c>
      <c r="T145" s="87">
        <v>54520</v>
      </c>
      <c r="U145" s="87"/>
    </row>
    <row r="147" spans="1:21">
      <c r="A147" s="81" t="s">
        <v>345</v>
      </c>
    </row>
    <row r="148" spans="1:21">
      <c r="A148" s="81" t="s">
        <v>344</v>
      </c>
      <c r="B148" s="80"/>
      <c r="C148" s="79">
        <v>0</v>
      </c>
      <c r="D148" s="79">
        <v>0</v>
      </c>
      <c r="E148" s="79">
        <v>0</v>
      </c>
      <c r="F148" s="79">
        <v>0</v>
      </c>
      <c r="G148" s="79">
        <v>1019.147</v>
      </c>
      <c r="H148" s="79">
        <v>34.511000000000003</v>
      </c>
      <c r="I148" s="79">
        <v>47.154000000000003</v>
      </c>
      <c r="J148" s="79">
        <v>65.094999999999999</v>
      </c>
      <c r="K148" s="79">
        <v>320</v>
      </c>
      <c r="L148" s="79">
        <v>782</v>
      </c>
      <c r="M148" s="79">
        <v>696</v>
      </c>
      <c r="N148" s="79">
        <v>569</v>
      </c>
      <c r="O148" s="79">
        <v>1227</v>
      </c>
      <c r="P148" s="79">
        <v>2172</v>
      </c>
      <c r="Q148" s="79">
        <v>1109</v>
      </c>
      <c r="R148" s="79">
        <v>1745</v>
      </c>
      <c r="S148" s="79">
        <v>2073</v>
      </c>
      <c r="T148" s="79">
        <v>1932</v>
      </c>
      <c r="U148" s="79"/>
    </row>
    <row r="149" spans="1:21">
      <c r="A149" s="81" t="s">
        <v>343</v>
      </c>
      <c r="B149" s="80"/>
      <c r="C149" s="79">
        <v>0</v>
      </c>
      <c r="D149" s="79">
        <v>0</v>
      </c>
      <c r="E149" s="79">
        <v>0</v>
      </c>
      <c r="F149" s="79">
        <v>0</v>
      </c>
      <c r="G149" s="79">
        <v>0</v>
      </c>
      <c r="H149" s="79">
        <v>0</v>
      </c>
      <c r="I149" s="79">
        <v>0</v>
      </c>
      <c r="J149" s="79">
        <v>0</v>
      </c>
      <c r="K149" s="79">
        <v>2361</v>
      </c>
      <c r="L149" s="79">
        <v>0</v>
      </c>
      <c r="M149" s="79">
        <v>0</v>
      </c>
      <c r="N149" s="79">
        <v>0</v>
      </c>
      <c r="O149" s="79">
        <v>0</v>
      </c>
      <c r="P149" s="79">
        <v>0</v>
      </c>
      <c r="Q149" s="79">
        <v>494</v>
      </c>
      <c r="R149" s="79">
        <v>533</v>
      </c>
      <c r="S149" s="79">
        <v>1752</v>
      </c>
      <c r="T149" s="79">
        <v>405</v>
      </c>
      <c r="U149" s="79"/>
    </row>
    <row r="150" spans="1:21">
      <c r="A150" s="81" t="s">
        <v>342</v>
      </c>
      <c r="B150" s="80"/>
      <c r="C150" s="79">
        <v>-72.617999999999995</v>
      </c>
      <c r="D150" s="79">
        <v>-97.194999999999993</v>
      </c>
      <c r="E150" s="79">
        <v>-1523.498</v>
      </c>
      <c r="F150" s="79">
        <v>-2418.6660000000002</v>
      </c>
      <c r="G150" s="79">
        <v>-3574.759</v>
      </c>
      <c r="H150" s="79">
        <v>-337.58699999999999</v>
      </c>
      <c r="I150" s="79">
        <v>406.49200000000002</v>
      </c>
      <c r="J150" s="79">
        <v>-7036.1980000000003</v>
      </c>
      <c r="K150" s="79">
        <v>-7636</v>
      </c>
      <c r="L150" s="79">
        <v>-12921</v>
      </c>
      <c r="M150" s="79">
        <v>1770</v>
      </c>
      <c r="N150" s="79">
        <v>-7130</v>
      </c>
      <c r="O150" s="79">
        <v>-4995</v>
      </c>
      <c r="P150" s="79">
        <v>-11463</v>
      </c>
      <c r="Q150" s="79">
        <v>-17614</v>
      </c>
      <c r="R150" s="79">
        <v>-18236</v>
      </c>
      <c r="S150" s="79">
        <v>-1651</v>
      </c>
      <c r="T150" s="79">
        <v>-2490</v>
      </c>
      <c r="U150" s="79"/>
    </row>
    <row r="151" spans="1:21">
      <c r="A151" s="81" t="s">
        <v>167</v>
      </c>
      <c r="B151" s="80"/>
      <c r="C151" s="79">
        <v>37.198</v>
      </c>
      <c r="D151" s="79">
        <v>176.80099999999999</v>
      </c>
      <c r="E151" s="79">
        <v>318.995</v>
      </c>
      <c r="F151" s="79">
        <v>838.21699999999998</v>
      </c>
      <c r="G151" s="79">
        <v>1902.798</v>
      </c>
      <c r="H151" s="79">
        <v>2402.84</v>
      </c>
      <c r="I151" s="79">
        <v>2358.4609999999998</v>
      </c>
      <c r="J151" s="79">
        <v>809.88800000000003</v>
      </c>
      <c r="K151" s="79">
        <v>4018</v>
      </c>
      <c r="L151" s="79">
        <v>3438</v>
      </c>
      <c r="M151" s="79">
        <v>3273</v>
      </c>
      <c r="N151" s="79">
        <v>7358</v>
      </c>
      <c r="O151" s="79">
        <v>10959</v>
      </c>
      <c r="P151" s="79">
        <v>9915</v>
      </c>
      <c r="Q151" s="79">
        <v>10212</v>
      </c>
      <c r="R151" s="79">
        <v>13184</v>
      </c>
      <c r="S151" s="79">
        <v>25139</v>
      </c>
      <c r="T151" s="79">
        <v>23548</v>
      </c>
      <c r="U151" s="79"/>
    </row>
    <row r="152" spans="1:21">
      <c r="A152" s="81" t="s">
        <v>166</v>
      </c>
      <c r="B152" s="80"/>
      <c r="C152" s="79">
        <v>0</v>
      </c>
      <c r="D152" s="79">
        <v>0</v>
      </c>
      <c r="E152" s="79">
        <v>0</v>
      </c>
      <c r="F152" s="79">
        <v>0</v>
      </c>
      <c r="G152" s="79">
        <v>0</v>
      </c>
      <c r="H152" s="79">
        <v>0</v>
      </c>
      <c r="I152" s="79">
        <v>0</v>
      </c>
      <c r="J152" s="79">
        <v>0</v>
      </c>
      <c r="K152" s="79">
        <v>0</v>
      </c>
      <c r="L152" s="79">
        <v>0</v>
      </c>
      <c r="M152" s="79">
        <v>0</v>
      </c>
      <c r="N152" s="79"/>
      <c r="O152" s="79"/>
      <c r="P152" s="79">
        <v>0</v>
      </c>
      <c r="Q152" s="79">
        <v>240</v>
      </c>
      <c r="R152" s="79">
        <v>99</v>
      </c>
      <c r="S152" s="79">
        <v>98</v>
      </c>
      <c r="T152" s="79">
        <v>0</v>
      </c>
      <c r="U152" s="79"/>
    </row>
    <row r="153" spans="1:21">
      <c r="A153" s="81" t="s">
        <v>165</v>
      </c>
      <c r="B153" s="80"/>
      <c r="C153" s="79">
        <v>0</v>
      </c>
      <c r="D153" s="79">
        <v>39.957999999999998</v>
      </c>
      <c r="E153" s="79">
        <v>21.957000000000001</v>
      </c>
      <c r="F153" s="79">
        <v>86.491</v>
      </c>
      <c r="G153" s="79">
        <v>402.44600000000003</v>
      </c>
      <c r="H153" s="79">
        <v>906.65099999999995</v>
      </c>
      <c r="I153" s="79">
        <v>3320.299</v>
      </c>
      <c r="J153" s="79">
        <v>108.024</v>
      </c>
      <c r="K153" s="79"/>
      <c r="L153" s="79">
        <v>1900</v>
      </c>
      <c r="M153" s="79"/>
      <c r="N153" s="79">
        <v>1448</v>
      </c>
      <c r="O153" s="79">
        <v>5663</v>
      </c>
      <c r="P153" s="79">
        <v>-189</v>
      </c>
      <c r="Q153" s="79">
        <v>536</v>
      </c>
      <c r="R153" s="79">
        <v>287</v>
      </c>
      <c r="S153" s="79">
        <v>1491</v>
      </c>
      <c r="T153" s="79">
        <v>2515</v>
      </c>
      <c r="U153" s="79"/>
    </row>
    <row r="154" spans="1:21">
      <c r="A154" s="81" t="s">
        <v>341</v>
      </c>
      <c r="B154" s="80"/>
      <c r="C154" s="79">
        <v>9.9000000000000005E-2</v>
      </c>
      <c r="D154" s="79">
        <v>0</v>
      </c>
      <c r="E154" s="79">
        <v>-36.905999999999999</v>
      </c>
      <c r="F154" s="79">
        <v>-14.819000000000001</v>
      </c>
      <c r="G154" s="79">
        <v>0</v>
      </c>
      <c r="H154" s="79">
        <v>0</v>
      </c>
      <c r="I154" s="79">
        <v>0</v>
      </c>
      <c r="J154" s="79">
        <v>0</v>
      </c>
      <c r="K154" s="79">
        <v>-1067</v>
      </c>
      <c r="L154" s="79">
        <v>0</v>
      </c>
      <c r="M154" s="79">
        <v>-10857</v>
      </c>
      <c r="N154" s="79">
        <v>2826</v>
      </c>
      <c r="O154" s="79">
        <v>1789</v>
      </c>
      <c r="P154" s="79">
        <v>-350</v>
      </c>
      <c r="Q154" s="79">
        <v>-2428</v>
      </c>
      <c r="R154" s="79">
        <v>1419</v>
      </c>
      <c r="S154" s="79">
        <v>0</v>
      </c>
      <c r="T154" s="79">
        <v>589</v>
      </c>
      <c r="U154" s="79"/>
    </row>
    <row r="156" spans="1:21" s="86" customFormat="1">
      <c r="A156" s="89" t="s">
        <v>164</v>
      </c>
      <c r="B156" s="88"/>
      <c r="C156" s="87">
        <v>-109.717</v>
      </c>
      <c r="D156" s="87">
        <v>-313.95400000000001</v>
      </c>
      <c r="E156" s="87">
        <v>-1901.356</v>
      </c>
      <c r="F156" s="87">
        <v>-3358.1930000000002</v>
      </c>
      <c r="G156" s="87">
        <v>-6899.15</v>
      </c>
      <c r="H156" s="87">
        <v>-3681.5889999999999</v>
      </c>
      <c r="I156" s="87">
        <v>-5319.4219999999996</v>
      </c>
      <c r="J156" s="87">
        <v>-8019.2049999999999</v>
      </c>
      <c r="K156" s="87">
        <v>-10680</v>
      </c>
      <c r="L156" s="87">
        <v>-19041</v>
      </c>
      <c r="M156" s="87">
        <v>-13056</v>
      </c>
      <c r="N156" s="87">
        <v>-13679</v>
      </c>
      <c r="O156" s="87">
        <v>-21055</v>
      </c>
      <c r="P156" s="87">
        <v>-23711</v>
      </c>
      <c r="Q156" s="87">
        <v>-31165</v>
      </c>
      <c r="R156" s="87">
        <v>-31401</v>
      </c>
      <c r="S156" s="87">
        <v>-28504</v>
      </c>
      <c r="T156" s="87">
        <v>-29491</v>
      </c>
      <c r="U156" s="87"/>
    </row>
    <row r="158" spans="1:21">
      <c r="A158" s="81" t="s">
        <v>340</v>
      </c>
    </row>
    <row r="159" spans="1:21">
      <c r="A159" s="81" t="s">
        <v>339</v>
      </c>
      <c r="B159" s="80"/>
      <c r="C159" s="79">
        <v>2.262</v>
      </c>
      <c r="D159" s="79">
        <v>15.476000000000001</v>
      </c>
      <c r="E159" s="79">
        <v>1195.0250000000001</v>
      </c>
      <c r="F159" s="79">
        <v>4372.2550000000001</v>
      </c>
      <c r="G159" s="79">
        <v>2384.6660000000002</v>
      </c>
      <c r="H159" s="79">
        <v>23.861000000000001</v>
      </c>
      <c r="I159" s="79"/>
      <c r="J159" s="79">
        <v>143.14099999999999</v>
      </c>
      <c r="K159" s="79">
        <v>294</v>
      </c>
      <c r="L159" s="79"/>
      <c r="M159" s="79"/>
      <c r="N159" s="79"/>
      <c r="O159" s="79"/>
      <c r="P159" s="79">
        <v>13705</v>
      </c>
      <c r="Q159" s="79"/>
      <c r="R159" s="79"/>
      <c r="S159" s="79"/>
      <c r="T159" s="79"/>
      <c r="U159" s="79"/>
    </row>
    <row r="160" spans="1:21" ht="31.2">
      <c r="A160" s="81" t="s">
        <v>338</v>
      </c>
      <c r="B160" s="80"/>
      <c r="C160" s="79">
        <v>0</v>
      </c>
      <c r="D160" s="79">
        <v>0</v>
      </c>
      <c r="E160" s="79"/>
      <c r="F160" s="79"/>
      <c r="G160" s="79"/>
      <c r="H160" s="79"/>
      <c r="I160" s="79">
        <v>71.521000000000001</v>
      </c>
      <c r="J160" s="79"/>
      <c r="K160" s="79">
        <v>801</v>
      </c>
      <c r="L160" s="79">
        <v>0</v>
      </c>
      <c r="M160" s="79">
        <v>0</v>
      </c>
      <c r="N160" s="79">
        <v>0</v>
      </c>
      <c r="O160" s="79">
        <v>0</v>
      </c>
      <c r="P160" s="79">
        <v>1780</v>
      </c>
      <c r="Q160" s="79">
        <v>3693</v>
      </c>
      <c r="R160" s="79">
        <v>4846</v>
      </c>
      <c r="S160" s="79">
        <v>14068</v>
      </c>
      <c r="T160" s="79">
        <v>23161</v>
      </c>
      <c r="U160" s="79"/>
    </row>
    <row r="161" spans="1:21">
      <c r="A161" s="81" t="s">
        <v>163</v>
      </c>
      <c r="B161" s="80"/>
      <c r="C161" s="79">
        <v>0</v>
      </c>
      <c r="D161" s="79">
        <v>0</v>
      </c>
      <c r="E161" s="79">
        <v>0</v>
      </c>
      <c r="F161" s="79">
        <v>0</v>
      </c>
      <c r="G161" s="79">
        <v>0</v>
      </c>
      <c r="H161" s="79">
        <v>0</v>
      </c>
      <c r="I161" s="79">
        <v>0</v>
      </c>
      <c r="J161" s="79">
        <v>0</v>
      </c>
      <c r="K161" s="79">
        <v>0</v>
      </c>
      <c r="L161" s="79">
        <v>0</v>
      </c>
      <c r="M161" s="79">
        <v>0</v>
      </c>
      <c r="N161" s="79">
        <v>0</v>
      </c>
      <c r="O161" s="79">
        <v>0</v>
      </c>
      <c r="P161" s="79">
        <v>0</v>
      </c>
      <c r="Q161" s="79">
        <v>0</v>
      </c>
      <c r="R161" s="79">
        <v>0</v>
      </c>
      <c r="S161" s="79">
        <v>0</v>
      </c>
      <c r="T161" s="79">
        <v>0</v>
      </c>
      <c r="U161" s="79"/>
    </row>
    <row r="162" spans="1:21">
      <c r="A162" s="81" t="s">
        <v>337</v>
      </c>
      <c r="B162" s="80"/>
      <c r="C162" s="79">
        <v>0</v>
      </c>
      <c r="D162" s="79">
        <v>0</v>
      </c>
      <c r="E162" s="79">
        <v>0</v>
      </c>
      <c r="F162" s="79">
        <v>0</v>
      </c>
      <c r="G162" s="79">
        <v>0</v>
      </c>
      <c r="H162" s="79">
        <v>0</v>
      </c>
      <c r="I162" s="79">
        <v>0</v>
      </c>
      <c r="J162" s="79">
        <v>0</v>
      </c>
      <c r="K162" s="79">
        <v>0</v>
      </c>
      <c r="L162" s="79">
        <v>10905</v>
      </c>
      <c r="M162" s="79">
        <v>16109</v>
      </c>
      <c r="N162" s="79">
        <v>10768</v>
      </c>
      <c r="O162" s="79">
        <v>11625</v>
      </c>
      <c r="P162" s="79">
        <v>0</v>
      </c>
      <c r="Q162" s="79">
        <v>8729</v>
      </c>
      <c r="R162" s="79">
        <v>4291</v>
      </c>
      <c r="S162" s="79">
        <v>6766</v>
      </c>
      <c r="T162" s="79">
        <v>317</v>
      </c>
      <c r="U162" s="79"/>
    </row>
    <row r="163" spans="1:21">
      <c r="A163" s="81" t="s">
        <v>336</v>
      </c>
      <c r="B163" s="80"/>
      <c r="C163" s="79">
        <v>7.7350000000000003</v>
      </c>
      <c r="D163" s="79">
        <v>7.3860000000000001</v>
      </c>
      <c r="E163" s="79">
        <v>4.7069999999999999</v>
      </c>
      <c r="F163" s="79">
        <v>0</v>
      </c>
      <c r="G163" s="79">
        <v>0</v>
      </c>
      <c r="H163" s="79">
        <v>0</v>
      </c>
      <c r="I163" s="79">
        <v>0</v>
      </c>
      <c r="J163" s="79">
        <v>0</v>
      </c>
      <c r="K163" s="79">
        <v>0</v>
      </c>
      <c r="L163" s="79">
        <v>10179</v>
      </c>
      <c r="M163" s="79">
        <v>14781</v>
      </c>
      <c r="N163" s="79">
        <v>11325</v>
      </c>
      <c r="O163" s="79">
        <v>11643</v>
      </c>
      <c r="P163" s="79">
        <v>13728</v>
      </c>
      <c r="Q163" s="79">
        <v>10064</v>
      </c>
      <c r="R163" s="79">
        <v>4377</v>
      </c>
      <c r="S163" s="79">
        <v>6827</v>
      </c>
      <c r="T163" s="79">
        <v>585</v>
      </c>
      <c r="U163" s="79"/>
    </row>
    <row r="164" spans="1:21">
      <c r="A164" s="81" t="s">
        <v>158</v>
      </c>
      <c r="B164" s="80"/>
      <c r="C164" s="79"/>
      <c r="D164" s="79"/>
      <c r="E164" s="79"/>
      <c r="F164" s="79">
        <v>-1.425</v>
      </c>
      <c r="G164" s="79">
        <v>0</v>
      </c>
      <c r="H164" s="79">
        <v>0</v>
      </c>
      <c r="I164" s="79">
        <v>0</v>
      </c>
      <c r="J164" s="79">
        <v>0</v>
      </c>
      <c r="K164" s="79">
        <v>3463</v>
      </c>
      <c r="L164" s="79"/>
      <c r="M164" s="79"/>
      <c r="N164" s="79"/>
      <c r="O164" s="79"/>
      <c r="P164" s="79"/>
      <c r="Q164" s="79"/>
      <c r="R164" s="79"/>
      <c r="S164" s="79">
        <v>0</v>
      </c>
      <c r="T164" s="79">
        <v>0</v>
      </c>
      <c r="U164" s="79"/>
    </row>
    <row r="165" spans="1:21">
      <c r="A165" s="81" t="s">
        <v>335</v>
      </c>
      <c r="B165" s="80"/>
      <c r="C165" s="79">
        <v>0</v>
      </c>
      <c r="D165" s="79">
        <v>0</v>
      </c>
      <c r="E165" s="79">
        <v>4.3</v>
      </c>
      <c r="F165" s="79">
        <v>0</v>
      </c>
      <c r="G165" s="79">
        <v>0</v>
      </c>
      <c r="H165" s="79">
        <v>0</v>
      </c>
      <c r="I165" s="79">
        <v>0</v>
      </c>
      <c r="J165" s="79">
        <v>0</v>
      </c>
      <c r="K165" s="79">
        <v>0</v>
      </c>
      <c r="L165" s="79">
        <v>-5</v>
      </c>
      <c r="M165" s="79">
        <v>-287</v>
      </c>
      <c r="N165" s="79">
        <v>-781</v>
      </c>
      <c r="O165" s="79">
        <v>-2069</v>
      </c>
      <c r="P165" s="79">
        <v>-2422</v>
      </c>
      <c r="Q165" s="79">
        <v>-3304</v>
      </c>
      <c r="R165" s="79">
        <v>-3366</v>
      </c>
      <c r="S165" s="79">
        <v>950</v>
      </c>
      <c r="T165" s="79">
        <v>220</v>
      </c>
      <c r="U165" s="79"/>
    </row>
    <row r="167" spans="1:21" s="86" customFormat="1">
      <c r="A167" s="89" t="s">
        <v>334</v>
      </c>
      <c r="B167" s="88"/>
      <c r="C167" s="87">
        <v>-5.4729999999999999</v>
      </c>
      <c r="D167" s="87">
        <v>8.09</v>
      </c>
      <c r="E167" s="87">
        <v>1194.6179999999999</v>
      </c>
      <c r="F167" s="87">
        <v>4370.83</v>
      </c>
      <c r="G167" s="87">
        <v>2966.3980000000001</v>
      </c>
      <c r="H167" s="87">
        <v>403.06700000000001</v>
      </c>
      <c r="I167" s="87">
        <v>87.566999999999993</v>
      </c>
      <c r="J167" s="87">
        <v>233.41200000000001</v>
      </c>
      <c r="K167" s="87">
        <v>3050</v>
      </c>
      <c r="L167" s="87">
        <v>807</v>
      </c>
      <c r="M167" s="87">
        <v>1229</v>
      </c>
      <c r="N167" s="87">
        <v>-857</v>
      </c>
      <c r="O167" s="87">
        <v>-1439</v>
      </c>
      <c r="P167" s="87">
        <v>-3677</v>
      </c>
      <c r="Q167" s="87">
        <v>-8332</v>
      </c>
      <c r="R167" s="87">
        <v>-8298</v>
      </c>
      <c r="S167" s="87">
        <v>-13179</v>
      </c>
      <c r="T167" s="87">
        <v>-23209</v>
      </c>
      <c r="U167" s="87"/>
    </row>
    <row r="169" spans="1:21">
      <c r="A169" s="81" t="s">
        <v>333</v>
      </c>
      <c r="B169" s="80"/>
      <c r="C169" s="79">
        <v>0</v>
      </c>
      <c r="D169" s="79">
        <v>1.6619999999999999</v>
      </c>
      <c r="E169" s="79">
        <v>7.5720000000000001</v>
      </c>
      <c r="F169" s="79">
        <v>-21.757999999999999</v>
      </c>
      <c r="G169" s="79">
        <v>19.741</v>
      </c>
      <c r="H169" s="79">
        <v>40.033999999999999</v>
      </c>
      <c r="I169" s="79">
        <v>-45.923000000000002</v>
      </c>
      <c r="J169" s="79">
        <v>10.510999999999999</v>
      </c>
      <c r="K169" s="79">
        <v>-19</v>
      </c>
      <c r="L169" s="79">
        <v>22</v>
      </c>
      <c r="M169" s="79">
        <v>3</v>
      </c>
      <c r="N169" s="79">
        <v>-3</v>
      </c>
      <c r="O169" s="79">
        <v>-433</v>
      </c>
      <c r="P169" s="79">
        <v>-434</v>
      </c>
      <c r="Q169" s="79">
        <v>-170</v>
      </c>
      <c r="R169" s="79">
        <v>405</v>
      </c>
      <c r="S169" s="79">
        <v>-302</v>
      </c>
      <c r="T169" s="79">
        <v>-23</v>
      </c>
      <c r="U169" s="79"/>
    </row>
    <row r="171" spans="1:21">
      <c r="A171" s="81" t="s">
        <v>332</v>
      </c>
      <c r="B171" s="80"/>
      <c r="C171" s="79">
        <v>40.075000000000003</v>
      </c>
      <c r="D171" s="79">
        <v>91.242999999999995</v>
      </c>
      <c r="E171" s="79">
        <v>277.87799999999999</v>
      </c>
      <c r="F171" s="79">
        <v>3450.3009999999999</v>
      </c>
      <c r="G171" s="79">
        <v>-332.50299999999999</v>
      </c>
      <c r="H171" s="79">
        <v>2536.922</v>
      </c>
      <c r="I171" s="79">
        <v>2575.0790000000002</v>
      </c>
      <c r="J171" s="79">
        <v>1540.9159999999999</v>
      </c>
      <c r="K171" s="79">
        <v>3432</v>
      </c>
      <c r="L171" s="79">
        <v>-3647</v>
      </c>
      <c r="M171" s="79">
        <v>4795</v>
      </c>
      <c r="N171" s="79">
        <v>4120</v>
      </c>
      <c r="O171" s="79">
        <v>-551</v>
      </c>
      <c r="P171" s="79">
        <v>-1798</v>
      </c>
      <c r="Q171" s="79">
        <v>-3631</v>
      </c>
      <c r="R171" s="79">
        <v>-2203</v>
      </c>
      <c r="S171" s="79">
        <v>5986</v>
      </c>
      <c r="T171" s="79">
        <v>1797</v>
      </c>
      <c r="U171" s="79"/>
    </row>
    <row r="173" spans="1:21">
      <c r="A173" s="81" t="s">
        <v>331</v>
      </c>
    </row>
    <row r="174" spans="1:21">
      <c r="A174" s="81" t="s">
        <v>330</v>
      </c>
      <c r="B174" s="80"/>
      <c r="C174" s="79">
        <v>2.2850000000000001</v>
      </c>
      <c r="D174" s="79">
        <v>1.7390000000000001</v>
      </c>
      <c r="E174" s="79">
        <v>0.70899999999999996</v>
      </c>
      <c r="F174" s="79">
        <v>0.216</v>
      </c>
      <c r="G174" s="79">
        <v>0.25700000000000001</v>
      </c>
      <c r="H174" s="79">
        <v>1.3360000000000001</v>
      </c>
      <c r="I174" s="79">
        <v>1.5640000000000001</v>
      </c>
      <c r="J174" s="79"/>
      <c r="K174" s="79"/>
      <c r="L174" s="79">
        <v>40</v>
      </c>
      <c r="M174" s="79">
        <v>74</v>
      </c>
      <c r="N174" s="79">
        <v>72</v>
      </c>
      <c r="O174" s="79">
        <v>86</v>
      </c>
      <c r="P174" s="79">
        <v>96</v>
      </c>
      <c r="Q174" s="79">
        <v>84</v>
      </c>
      <c r="R174" s="79">
        <v>84</v>
      </c>
      <c r="S174" s="79">
        <v>69</v>
      </c>
      <c r="T174" s="79"/>
      <c r="U174" s="79"/>
    </row>
    <row r="175" spans="1:21" s="86" customFormat="1">
      <c r="A175" s="89" t="s">
        <v>160</v>
      </c>
      <c r="B175" s="88"/>
      <c r="C175" s="87">
        <v>73.763000000000005</v>
      </c>
      <c r="D175" s="87">
        <v>247.422</v>
      </c>
      <c r="E175" s="87">
        <v>183.77600000000001</v>
      </c>
      <c r="F175" s="87">
        <v>153.62799999999999</v>
      </c>
      <c r="G175" s="87">
        <v>537.702</v>
      </c>
      <c r="H175" s="87">
        <v>882.68799999999999</v>
      </c>
      <c r="I175" s="87">
        <v>1223.9849999999999</v>
      </c>
      <c r="J175" s="87">
        <v>1895.9659999999999</v>
      </c>
      <c r="K175" s="87">
        <v>2175</v>
      </c>
      <c r="L175" s="87">
        <v>1471</v>
      </c>
      <c r="M175" s="87">
        <v>2034</v>
      </c>
      <c r="N175" s="87">
        <v>1932</v>
      </c>
      <c r="O175" s="87">
        <v>2819</v>
      </c>
      <c r="P175" s="87">
        <v>3338</v>
      </c>
      <c r="Q175" s="87">
        <v>1643</v>
      </c>
      <c r="R175" s="87">
        <v>6191</v>
      </c>
      <c r="S175" s="87">
        <v>5671</v>
      </c>
      <c r="T175" s="87">
        <v>8203</v>
      </c>
      <c r="U175" s="87"/>
    </row>
    <row r="178" spans="1:21">
      <c r="A178" s="90" t="s">
        <v>329</v>
      </c>
    </row>
    <row r="179" spans="1:21">
      <c r="A179" s="83" t="s">
        <v>251</v>
      </c>
      <c r="B179" s="80"/>
      <c r="C179" s="84">
        <v>2002</v>
      </c>
      <c r="D179" s="84">
        <v>2003</v>
      </c>
      <c r="E179" s="84">
        <v>2004</v>
      </c>
      <c r="F179" s="84">
        <v>2005</v>
      </c>
      <c r="G179" s="84">
        <v>2006</v>
      </c>
      <c r="H179" s="84">
        <v>2007</v>
      </c>
      <c r="I179" s="84">
        <v>2008</v>
      </c>
      <c r="J179" s="84">
        <v>2009</v>
      </c>
      <c r="K179" s="84">
        <v>2010</v>
      </c>
      <c r="L179" s="84">
        <v>2011</v>
      </c>
      <c r="M179" s="84">
        <v>2012</v>
      </c>
      <c r="N179" s="84">
        <v>2013</v>
      </c>
      <c r="O179" s="84">
        <v>2014</v>
      </c>
      <c r="P179" s="84">
        <v>2015</v>
      </c>
      <c r="Q179" s="84">
        <v>2016</v>
      </c>
      <c r="R179" s="84">
        <v>2017</v>
      </c>
      <c r="S179" s="84">
        <v>2018</v>
      </c>
      <c r="T179" s="84">
        <v>2019</v>
      </c>
      <c r="U179" s="84">
        <v>2020</v>
      </c>
    </row>
    <row r="180" spans="1:21">
      <c r="A180" s="83" t="s">
        <v>250</v>
      </c>
      <c r="B180" s="80"/>
      <c r="C180" s="82" t="s">
        <v>249</v>
      </c>
      <c r="D180" s="82" t="s">
        <v>248</v>
      </c>
      <c r="E180" s="82" t="s">
        <v>247</v>
      </c>
      <c r="F180" s="82" t="s">
        <v>246</v>
      </c>
      <c r="G180" s="82" t="s">
        <v>245</v>
      </c>
      <c r="H180" s="82" t="s">
        <v>244</v>
      </c>
      <c r="I180" s="82" t="s">
        <v>243</v>
      </c>
      <c r="J180" s="82" t="s">
        <v>242</v>
      </c>
      <c r="K180" s="82" t="s">
        <v>241</v>
      </c>
      <c r="L180" s="82" t="s">
        <v>240</v>
      </c>
      <c r="M180" s="82" t="s">
        <v>239</v>
      </c>
      <c r="N180" s="82" t="s">
        <v>238</v>
      </c>
      <c r="O180" s="82" t="s">
        <v>237</v>
      </c>
      <c r="P180" s="82" t="s">
        <v>236</v>
      </c>
      <c r="Q180" s="82" t="s">
        <v>235</v>
      </c>
      <c r="R180" s="82" t="s">
        <v>234</v>
      </c>
      <c r="S180" s="82" t="s">
        <v>233</v>
      </c>
      <c r="T180" s="82" t="s">
        <v>232</v>
      </c>
      <c r="U180" s="82" t="s">
        <v>231</v>
      </c>
    </row>
    <row r="181" spans="1:21">
      <c r="A181" s="81" t="s">
        <v>328</v>
      </c>
      <c r="B181" s="80"/>
      <c r="C181" s="79">
        <v>61.994</v>
      </c>
      <c r="D181" s="79">
        <v>154.69</v>
      </c>
      <c r="E181" s="79">
        <v>311.83600000000001</v>
      </c>
      <c r="F181" s="79">
        <v>687.976</v>
      </c>
      <c r="G181" s="79">
        <v>1322.34</v>
      </c>
      <c r="H181" s="79">
        <v>2162.5210000000002</v>
      </c>
      <c r="I181" s="79">
        <v>2642.192</v>
      </c>
      <c r="J181" s="79">
        <v>3178.471</v>
      </c>
      <c r="K181" s="79">
        <v>4252</v>
      </c>
      <c r="L181" s="79">
        <v>5427</v>
      </c>
      <c r="M181" s="79">
        <v>7885</v>
      </c>
      <c r="N181" s="79">
        <v>8882</v>
      </c>
      <c r="O181" s="79">
        <v>9383</v>
      </c>
      <c r="P181" s="79">
        <v>11556</v>
      </c>
      <c r="Q181" s="79">
        <v>14137</v>
      </c>
      <c r="R181" s="79">
        <v>18336</v>
      </c>
      <c r="S181" s="79">
        <v>20838</v>
      </c>
      <c r="T181" s="79">
        <v>25326</v>
      </c>
      <c r="U181" s="79"/>
    </row>
    <row r="182" spans="1:21">
      <c r="A182" s="81" t="s">
        <v>327</v>
      </c>
      <c r="B182" s="80"/>
      <c r="C182" s="79">
        <v>0</v>
      </c>
      <c r="D182" s="79">
        <v>0</v>
      </c>
      <c r="E182" s="79">
        <v>70.509</v>
      </c>
      <c r="F182" s="79">
        <v>0</v>
      </c>
      <c r="G182" s="79">
        <v>0</v>
      </c>
      <c r="H182" s="79">
        <v>145.25299999999999</v>
      </c>
      <c r="I182" s="79">
        <v>0</v>
      </c>
      <c r="J182" s="79">
        <v>23.244</v>
      </c>
      <c r="K182" s="79">
        <v>0</v>
      </c>
      <c r="L182" s="79">
        <v>0</v>
      </c>
      <c r="M182" s="79">
        <v>0</v>
      </c>
      <c r="N182" s="79">
        <v>408</v>
      </c>
      <c r="O182" s="79">
        <v>1298</v>
      </c>
      <c r="P182" s="79">
        <v>1903</v>
      </c>
      <c r="Q182" s="79">
        <v>95</v>
      </c>
      <c r="R182" s="79">
        <v>369</v>
      </c>
      <c r="S182" s="79">
        <v>355</v>
      </c>
      <c r="T182" s="79">
        <v>2166</v>
      </c>
      <c r="U182" s="79"/>
    </row>
    <row r="183" spans="1:21">
      <c r="A183" s="81" t="s">
        <v>326</v>
      </c>
      <c r="B183" s="80"/>
      <c r="C183" s="79">
        <v>0</v>
      </c>
      <c r="D183" s="79">
        <v>0</v>
      </c>
      <c r="E183" s="79">
        <v>0</v>
      </c>
      <c r="F183" s="79">
        <v>0</v>
      </c>
      <c r="G183" s="79">
        <v>0</v>
      </c>
      <c r="H183" s="79">
        <v>0</v>
      </c>
      <c r="I183" s="79">
        <v>0</v>
      </c>
      <c r="J183" s="79">
        <v>0</v>
      </c>
      <c r="K183" s="79">
        <v>750</v>
      </c>
      <c r="L183" s="79">
        <v>745</v>
      </c>
      <c r="M183" s="79">
        <v>700</v>
      </c>
      <c r="N183" s="79">
        <v>100</v>
      </c>
      <c r="O183" s="79">
        <v>875</v>
      </c>
      <c r="P183" s="79">
        <v>450</v>
      </c>
      <c r="Q183" s="79">
        <v>1397</v>
      </c>
      <c r="R183" s="79">
        <v>0</v>
      </c>
      <c r="S183" s="79">
        <v>0</v>
      </c>
      <c r="T183" s="79">
        <v>0</v>
      </c>
      <c r="U183" s="79"/>
    </row>
    <row r="185" spans="1:21" s="86" customFormat="1">
      <c r="A185" s="89" t="s">
        <v>229</v>
      </c>
      <c r="B185" s="88"/>
      <c r="C185" s="87">
        <v>61.994</v>
      </c>
      <c r="D185" s="87">
        <v>154.69</v>
      </c>
      <c r="E185" s="87">
        <v>382.34500000000003</v>
      </c>
      <c r="F185" s="87">
        <v>687.976</v>
      </c>
      <c r="G185" s="87">
        <v>1322.34</v>
      </c>
      <c r="H185" s="87">
        <v>2307.7739999999999</v>
      </c>
      <c r="I185" s="87">
        <v>2642.192</v>
      </c>
      <c r="J185" s="87">
        <v>3201.7150000000001</v>
      </c>
      <c r="K185" s="87">
        <v>5002</v>
      </c>
      <c r="L185" s="87">
        <v>6172</v>
      </c>
      <c r="M185" s="87">
        <v>8585</v>
      </c>
      <c r="N185" s="87">
        <v>9390</v>
      </c>
      <c r="O185" s="87">
        <v>11556</v>
      </c>
      <c r="P185" s="87">
        <v>13909</v>
      </c>
      <c r="Q185" s="87">
        <v>15629</v>
      </c>
      <c r="R185" s="87">
        <v>18705</v>
      </c>
      <c r="S185" s="87">
        <v>21193</v>
      </c>
      <c r="T185" s="87">
        <v>27492</v>
      </c>
      <c r="U185" s="87"/>
    </row>
    <row r="187" spans="1:21">
      <c r="A187" s="81" t="s">
        <v>325</v>
      </c>
      <c r="B187" s="80"/>
      <c r="C187" s="79">
        <v>0</v>
      </c>
      <c r="D187" s="79">
        <v>0</v>
      </c>
      <c r="E187" s="79">
        <v>0</v>
      </c>
      <c r="F187" s="79">
        <v>0</v>
      </c>
      <c r="G187" s="79">
        <v>0</v>
      </c>
      <c r="H187" s="79">
        <v>0</v>
      </c>
      <c r="I187" s="79">
        <v>0</v>
      </c>
      <c r="J187" s="79">
        <v>0</v>
      </c>
      <c r="K187" s="79">
        <v>0</v>
      </c>
      <c r="L187" s="79">
        <v>0</v>
      </c>
      <c r="M187" s="79"/>
      <c r="N187" s="79"/>
      <c r="O187" s="79"/>
      <c r="P187" s="79"/>
      <c r="Q187" s="79"/>
      <c r="R187" s="79"/>
      <c r="S187" s="79"/>
      <c r="T187" s="79"/>
      <c r="U187" s="79"/>
    </row>
    <row r="188" spans="1:21">
      <c r="A188" s="81" t="s">
        <v>324</v>
      </c>
      <c r="B188" s="80"/>
      <c r="C188" s="79">
        <v>0</v>
      </c>
      <c r="D188" s="79">
        <v>0</v>
      </c>
      <c r="E188" s="79">
        <v>0</v>
      </c>
      <c r="F188" s="79">
        <v>0</v>
      </c>
      <c r="G188" s="79">
        <v>0</v>
      </c>
      <c r="H188" s="79">
        <v>0</v>
      </c>
      <c r="I188" s="79">
        <v>0</v>
      </c>
      <c r="J188" s="79">
        <v>0</v>
      </c>
      <c r="K188" s="79">
        <v>0</v>
      </c>
      <c r="L188" s="79">
        <v>0</v>
      </c>
      <c r="M188" s="79"/>
      <c r="N188" s="79"/>
      <c r="O188" s="79"/>
      <c r="P188" s="79"/>
      <c r="Q188" s="79"/>
      <c r="R188" s="79"/>
      <c r="S188" s="79"/>
      <c r="T188" s="79"/>
      <c r="U188" s="79"/>
    </row>
    <row r="189" spans="1:21">
      <c r="A189" s="81" t="s">
        <v>323</v>
      </c>
      <c r="B189" s="80"/>
      <c r="C189" s="79">
        <v>0</v>
      </c>
      <c r="D189" s="79">
        <v>0</v>
      </c>
      <c r="E189" s="79">
        <v>0</v>
      </c>
      <c r="F189" s="79">
        <v>0</v>
      </c>
      <c r="G189" s="79">
        <v>0</v>
      </c>
      <c r="H189" s="79">
        <v>0</v>
      </c>
      <c r="I189" s="79">
        <v>0</v>
      </c>
      <c r="J189" s="79">
        <v>0</v>
      </c>
      <c r="K189" s="79">
        <v>0</v>
      </c>
      <c r="L189" s="79">
        <v>0</v>
      </c>
      <c r="M189" s="79">
        <v>428</v>
      </c>
      <c r="N189" s="79">
        <v>331</v>
      </c>
      <c r="O189" s="79"/>
      <c r="P189" s="79"/>
      <c r="Q189" s="79"/>
      <c r="R189" s="79"/>
      <c r="S189" s="79"/>
      <c r="T189" s="79"/>
      <c r="U189" s="79"/>
    </row>
    <row r="190" spans="1:21">
      <c r="A190" s="81" t="s">
        <v>322</v>
      </c>
      <c r="B190" s="80"/>
      <c r="C190" s="79">
        <v>0</v>
      </c>
      <c r="D190" s="79">
        <v>0</v>
      </c>
      <c r="E190" s="79">
        <v>0</v>
      </c>
      <c r="F190" s="79">
        <v>0</v>
      </c>
      <c r="G190" s="79">
        <v>0</v>
      </c>
      <c r="H190" s="79">
        <v>0</v>
      </c>
      <c r="I190" s="79">
        <v>0</v>
      </c>
      <c r="J190" s="79">
        <v>0</v>
      </c>
      <c r="K190" s="79">
        <v>0</v>
      </c>
      <c r="L190" s="79">
        <v>0</v>
      </c>
      <c r="M190" s="79">
        <v>0</v>
      </c>
      <c r="N190" s="79">
        <v>0</v>
      </c>
      <c r="O190" s="79"/>
      <c r="P190" s="79"/>
      <c r="Q190" s="79"/>
      <c r="R190" s="79"/>
      <c r="S190" s="79"/>
      <c r="T190" s="79"/>
      <c r="U190" s="79"/>
    </row>
    <row r="192" spans="1:21" s="86" customFormat="1">
      <c r="A192" s="89" t="s">
        <v>228</v>
      </c>
      <c r="B192" s="88"/>
      <c r="C192" s="87">
        <v>0</v>
      </c>
      <c r="D192" s="87">
        <v>0</v>
      </c>
      <c r="E192" s="87">
        <v>0</v>
      </c>
      <c r="F192" s="87">
        <v>0</v>
      </c>
      <c r="G192" s="87">
        <v>0</v>
      </c>
      <c r="H192" s="87">
        <v>0</v>
      </c>
      <c r="I192" s="87">
        <v>0</v>
      </c>
      <c r="J192" s="87">
        <v>0</v>
      </c>
      <c r="K192" s="87">
        <v>0</v>
      </c>
      <c r="L192" s="87">
        <v>0</v>
      </c>
      <c r="M192" s="87">
        <v>505</v>
      </c>
      <c r="N192" s="87">
        <v>426</v>
      </c>
      <c r="O192" s="87"/>
      <c r="P192" s="87">
        <v>491</v>
      </c>
      <c r="Q192" s="87">
        <v>268</v>
      </c>
      <c r="R192" s="87">
        <v>749</v>
      </c>
      <c r="S192" s="87">
        <v>1107</v>
      </c>
      <c r="T192" s="87">
        <v>999</v>
      </c>
      <c r="U192" s="87"/>
    </row>
    <row r="194" spans="1:21" ht="31.2">
      <c r="A194" s="81" t="s">
        <v>321</v>
      </c>
      <c r="B194" s="80"/>
      <c r="C194" s="79">
        <v>-4.3499999999999996</v>
      </c>
      <c r="D194" s="79">
        <v>-4.6210000000000004</v>
      </c>
      <c r="E194" s="79">
        <v>-1.9019999999999999</v>
      </c>
      <c r="F194" s="79">
        <v>0</v>
      </c>
      <c r="G194" s="79">
        <v>0</v>
      </c>
      <c r="H194" s="79">
        <v>0</v>
      </c>
      <c r="I194" s="79">
        <v>0</v>
      </c>
      <c r="J194" s="79">
        <v>0</v>
      </c>
      <c r="K194" s="79">
        <v>0</v>
      </c>
      <c r="L194" s="79">
        <v>0</v>
      </c>
      <c r="M194" s="79">
        <v>0</v>
      </c>
      <c r="N194" s="79">
        <v>-1009</v>
      </c>
      <c r="O194" s="79">
        <v>-10</v>
      </c>
      <c r="P194" s="79">
        <v>-1225</v>
      </c>
      <c r="Q194" s="79">
        <v>0</v>
      </c>
      <c r="R194" s="79">
        <v>0</v>
      </c>
      <c r="S194" s="79">
        <v>0</v>
      </c>
      <c r="T194" s="79">
        <v>-1199</v>
      </c>
      <c r="U194" s="79"/>
    </row>
    <row r="195" spans="1:21">
      <c r="A195" s="81" t="s">
        <v>320</v>
      </c>
      <c r="B195" s="80"/>
      <c r="C195" s="79">
        <v>0</v>
      </c>
      <c r="D195" s="79">
        <v>0</v>
      </c>
      <c r="E195" s="79">
        <v>0</v>
      </c>
      <c r="F195" s="79">
        <v>0</v>
      </c>
      <c r="G195" s="79">
        <v>0</v>
      </c>
      <c r="H195" s="79">
        <v>0</v>
      </c>
      <c r="I195" s="79">
        <v>0</v>
      </c>
      <c r="J195" s="79">
        <v>0</v>
      </c>
      <c r="K195" s="79">
        <v>0</v>
      </c>
      <c r="L195" s="79">
        <v>0</v>
      </c>
      <c r="M195" s="79">
        <v>0</v>
      </c>
      <c r="N195" s="79">
        <v>0</v>
      </c>
      <c r="O195" s="79">
        <v>0</v>
      </c>
      <c r="P195" s="79">
        <v>0</v>
      </c>
      <c r="Q195" s="79">
        <v>0</v>
      </c>
      <c r="R195" s="79">
        <v>0</v>
      </c>
      <c r="S195" s="79">
        <v>0</v>
      </c>
      <c r="T195" s="79">
        <v>0</v>
      </c>
      <c r="U195" s="79"/>
    </row>
    <row r="196" spans="1:21">
      <c r="A196" s="81" t="s">
        <v>319</v>
      </c>
      <c r="B196" s="80"/>
      <c r="C196" s="79">
        <v>0</v>
      </c>
      <c r="D196" s="79">
        <v>0</v>
      </c>
      <c r="E196" s="79">
        <v>0</v>
      </c>
      <c r="F196" s="79">
        <v>0</v>
      </c>
      <c r="G196" s="79">
        <v>0</v>
      </c>
      <c r="H196" s="79">
        <v>0</v>
      </c>
      <c r="I196" s="79">
        <v>0</v>
      </c>
      <c r="J196" s="79">
        <v>0</v>
      </c>
      <c r="K196" s="79">
        <v>0</v>
      </c>
      <c r="L196" s="79">
        <v>0</v>
      </c>
      <c r="M196" s="79">
        <v>0</v>
      </c>
      <c r="N196" s="79">
        <v>0</v>
      </c>
      <c r="O196" s="79">
        <v>0</v>
      </c>
      <c r="P196" s="79">
        <v>0</v>
      </c>
      <c r="Q196" s="79">
        <v>0</v>
      </c>
      <c r="R196" s="79">
        <v>0</v>
      </c>
      <c r="S196" s="79">
        <v>0</v>
      </c>
      <c r="T196" s="79">
        <v>0</v>
      </c>
      <c r="U196" s="79"/>
    </row>
    <row r="197" spans="1:21">
      <c r="A197" s="81" t="s">
        <v>318</v>
      </c>
      <c r="B197" s="80"/>
      <c r="C197" s="79">
        <v>0</v>
      </c>
      <c r="D197" s="79">
        <v>0</v>
      </c>
      <c r="E197" s="79">
        <v>0</v>
      </c>
      <c r="F197" s="79">
        <v>0</v>
      </c>
      <c r="G197" s="79">
        <v>0</v>
      </c>
      <c r="H197" s="79">
        <v>0</v>
      </c>
      <c r="I197" s="79">
        <v>0</v>
      </c>
      <c r="J197" s="79">
        <v>0</v>
      </c>
      <c r="K197" s="79">
        <v>0</v>
      </c>
      <c r="L197" s="79">
        <v>0</v>
      </c>
      <c r="M197" s="79">
        <v>0</v>
      </c>
      <c r="N197" s="79">
        <v>0</v>
      </c>
      <c r="O197" s="79">
        <v>0</v>
      </c>
      <c r="P197" s="79">
        <v>0</v>
      </c>
      <c r="Q197" s="79">
        <v>0</v>
      </c>
      <c r="R197" s="79">
        <v>0</v>
      </c>
      <c r="S197" s="79">
        <v>0</v>
      </c>
      <c r="T197" s="79">
        <v>0</v>
      </c>
      <c r="U197" s="79"/>
    </row>
    <row r="198" spans="1:21">
      <c r="A198" s="81" t="s">
        <v>317</v>
      </c>
      <c r="B198" s="80"/>
      <c r="C198" s="79">
        <v>0</v>
      </c>
      <c r="D198" s="79">
        <v>0</v>
      </c>
      <c r="E198" s="79">
        <v>0</v>
      </c>
      <c r="F198" s="79">
        <v>0</v>
      </c>
      <c r="G198" s="79">
        <v>0</v>
      </c>
      <c r="H198" s="79">
        <v>0</v>
      </c>
      <c r="I198" s="79">
        <v>0</v>
      </c>
      <c r="J198" s="79">
        <v>0</v>
      </c>
      <c r="K198" s="79">
        <v>0</v>
      </c>
      <c r="L198" s="79">
        <v>2986</v>
      </c>
      <c r="M198" s="79">
        <v>2988</v>
      </c>
      <c r="N198" s="79">
        <v>1990</v>
      </c>
      <c r="O198" s="79">
        <v>2992</v>
      </c>
      <c r="P198" s="79">
        <v>1995</v>
      </c>
      <c r="Q198" s="79">
        <v>3935</v>
      </c>
      <c r="R198" s="79">
        <v>3943</v>
      </c>
      <c r="S198" s="79">
        <v>3950</v>
      </c>
      <c r="T198" s="79">
        <v>3958</v>
      </c>
      <c r="U198" s="79"/>
    </row>
    <row r="199" spans="1:21">
      <c r="A199" s="81" t="s">
        <v>316</v>
      </c>
      <c r="B199" s="80"/>
      <c r="C199" s="79">
        <v>0</v>
      </c>
      <c r="D199" s="79">
        <v>0</v>
      </c>
      <c r="E199" s="79">
        <v>0</v>
      </c>
      <c r="F199" s="79">
        <v>0</v>
      </c>
      <c r="G199" s="79">
        <v>0</v>
      </c>
      <c r="H199" s="79">
        <v>0</v>
      </c>
      <c r="I199" s="79">
        <v>0</v>
      </c>
      <c r="J199" s="79">
        <v>0</v>
      </c>
      <c r="K199" s="79">
        <v>0</v>
      </c>
      <c r="L199" s="79">
        <v>0</v>
      </c>
      <c r="M199" s="79">
        <v>0</v>
      </c>
      <c r="N199" s="79">
        <v>0</v>
      </c>
      <c r="O199" s="79">
        <v>0</v>
      </c>
      <c r="P199" s="79">
        <v>0</v>
      </c>
      <c r="Q199" s="79">
        <v>0</v>
      </c>
      <c r="R199" s="79">
        <v>0</v>
      </c>
      <c r="S199" s="79">
        <v>0</v>
      </c>
      <c r="T199" s="79">
        <v>0</v>
      </c>
      <c r="U199" s="79"/>
    </row>
    <row r="200" spans="1:21">
      <c r="A200" s="81" t="s">
        <v>315</v>
      </c>
      <c r="B200" s="80"/>
      <c r="C200" s="79">
        <v>0</v>
      </c>
      <c r="D200" s="79">
        <v>0</v>
      </c>
      <c r="E200" s="79">
        <v>0</v>
      </c>
      <c r="F200" s="79">
        <v>0</v>
      </c>
      <c r="G200" s="79">
        <v>0</v>
      </c>
      <c r="H200" s="79">
        <v>0</v>
      </c>
      <c r="I200" s="79">
        <v>0</v>
      </c>
      <c r="J200" s="79">
        <v>0</v>
      </c>
      <c r="K200" s="79">
        <v>0</v>
      </c>
      <c r="L200" s="79">
        <v>0</v>
      </c>
      <c r="M200" s="79">
        <v>0</v>
      </c>
      <c r="N200" s="79">
        <v>0</v>
      </c>
      <c r="O200" s="79">
        <v>0</v>
      </c>
      <c r="P200" s="79">
        <v>0</v>
      </c>
      <c r="Q200" s="79">
        <v>0</v>
      </c>
      <c r="R200" s="79">
        <v>0</v>
      </c>
      <c r="S200" s="79">
        <v>0</v>
      </c>
      <c r="T200" s="79">
        <v>10214</v>
      </c>
      <c r="U200" s="79"/>
    </row>
    <row r="201" spans="1:21">
      <c r="A201" s="81" t="s">
        <v>314</v>
      </c>
      <c r="B201" s="80"/>
      <c r="C201" s="79">
        <v>6.5119999999999996</v>
      </c>
      <c r="D201" s="79">
        <v>1.988</v>
      </c>
      <c r="E201" s="79">
        <v>0</v>
      </c>
      <c r="F201" s="79">
        <v>0</v>
      </c>
      <c r="G201" s="79">
        <v>0</v>
      </c>
      <c r="H201" s="79">
        <v>0</v>
      </c>
      <c r="I201" s="79">
        <v>0</v>
      </c>
      <c r="J201" s="79">
        <v>0</v>
      </c>
      <c r="K201" s="79">
        <v>0</v>
      </c>
      <c r="L201" s="79">
        <v>0</v>
      </c>
      <c r="M201" s="79">
        <v>0</v>
      </c>
      <c r="N201" s="79">
        <v>246</v>
      </c>
      <c r="O201" s="79">
        <v>236</v>
      </c>
      <c r="P201" s="79">
        <v>0</v>
      </c>
      <c r="Q201" s="79">
        <v>0</v>
      </c>
      <c r="R201" s="79">
        <v>26</v>
      </c>
      <c r="S201" s="79">
        <v>62</v>
      </c>
      <c r="T201" s="79">
        <v>596</v>
      </c>
      <c r="U201" s="79"/>
    </row>
    <row r="203" spans="1:21" s="86" customFormat="1">
      <c r="A203" s="89" t="s">
        <v>313</v>
      </c>
      <c r="B203" s="88"/>
      <c r="C203" s="87">
        <v>6.5119999999999996</v>
      </c>
      <c r="D203" s="87">
        <v>1.988</v>
      </c>
      <c r="E203" s="87">
        <v>0</v>
      </c>
      <c r="F203" s="87">
        <v>0</v>
      </c>
      <c r="G203" s="87">
        <v>0</v>
      </c>
      <c r="H203" s="87">
        <v>0</v>
      </c>
      <c r="I203" s="87">
        <v>0</v>
      </c>
      <c r="J203" s="87">
        <v>0</v>
      </c>
      <c r="K203" s="87">
        <v>0</v>
      </c>
      <c r="L203" s="87">
        <v>2986</v>
      </c>
      <c r="M203" s="87">
        <v>2988</v>
      </c>
      <c r="N203" s="87">
        <v>2236</v>
      </c>
      <c r="O203" s="87">
        <v>3228</v>
      </c>
      <c r="P203" s="87">
        <v>1995</v>
      </c>
      <c r="Q203" s="87">
        <v>3935</v>
      </c>
      <c r="R203" s="87">
        <v>3969</v>
      </c>
      <c r="S203" s="87">
        <v>4012</v>
      </c>
      <c r="T203" s="87">
        <v>14768</v>
      </c>
      <c r="U203" s="87"/>
    </row>
    <row r="205" spans="1:21">
      <c r="A205" s="81" t="s">
        <v>312</v>
      </c>
    </row>
    <row r="206" spans="1:21">
      <c r="A206" s="81" t="s">
        <v>310</v>
      </c>
      <c r="B206" s="80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</row>
    <row r="207" spans="1:21">
      <c r="A207" s="81" t="s">
        <v>167</v>
      </c>
      <c r="B207" s="80"/>
      <c r="C207" s="79">
        <v>37.198</v>
      </c>
      <c r="D207" s="79">
        <v>176.80099999999999</v>
      </c>
      <c r="E207" s="79">
        <v>318.995</v>
      </c>
      <c r="F207" s="79">
        <v>838.21699999999998</v>
      </c>
      <c r="G207" s="79">
        <v>1902.798</v>
      </c>
      <c r="H207" s="79">
        <v>2402.84</v>
      </c>
      <c r="I207" s="79">
        <v>2358.4609999999998</v>
      </c>
      <c r="J207" s="79">
        <v>809.88800000000003</v>
      </c>
      <c r="K207" s="79">
        <v>4018</v>
      </c>
      <c r="L207" s="79">
        <v>3438</v>
      </c>
      <c r="M207" s="79">
        <v>3273</v>
      </c>
      <c r="N207" s="79">
        <v>7358</v>
      </c>
      <c r="O207" s="79">
        <v>10959</v>
      </c>
      <c r="P207" s="79">
        <v>9915</v>
      </c>
      <c r="Q207" s="79">
        <v>10212</v>
      </c>
      <c r="R207" s="79">
        <v>13184</v>
      </c>
      <c r="S207" s="79">
        <v>25139</v>
      </c>
      <c r="T207" s="79">
        <v>23548</v>
      </c>
      <c r="U207" s="79"/>
    </row>
    <row r="208" spans="1:21">
      <c r="A208" s="81" t="s">
        <v>307</v>
      </c>
      <c r="B208" s="80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</row>
    <row r="209" spans="1:21">
      <c r="A209" s="81" t="s">
        <v>306</v>
      </c>
      <c r="B209" s="80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</row>
    <row r="211" spans="1:21" s="86" customFormat="1">
      <c r="A211" s="89" t="s">
        <v>305</v>
      </c>
      <c r="B211" s="88"/>
      <c r="C211" s="87">
        <v>86.885999999999996</v>
      </c>
      <c r="D211" s="87">
        <v>261.83699999999999</v>
      </c>
      <c r="E211" s="87">
        <v>583.06799999999998</v>
      </c>
      <c r="F211" s="87">
        <v>1417.425</v>
      </c>
      <c r="G211" s="87">
        <v>3289.5940000000001</v>
      </c>
      <c r="H211" s="87">
        <v>5519.9120000000003</v>
      </c>
      <c r="I211" s="87">
        <v>7576.3410000000003</v>
      </c>
      <c r="J211" s="87">
        <v>8130.134</v>
      </c>
      <c r="K211" s="87">
        <v>11771</v>
      </c>
      <c r="L211" s="87">
        <v>14400</v>
      </c>
      <c r="M211" s="87">
        <v>17697</v>
      </c>
      <c r="N211" s="87">
        <v>23837</v>
      </c>
      <c r="O211" s="87">
        <v>32746</v>
      </c>
      <c r="P211" s="87">
        <v>40146</v>
      </c>
      <c r="Q211" s="87">
        <v>47527</v>
      </c>
      <c r="R211" s="87">
        <v>59647</v>
      </c>
      <c r="S211" s="87">
        <v>82507</v>
      </c>
      <c r="T211" s="87">
        <v>115148</v>
      </c>
      <c r="U211" s="87"/>
    </row>
    <row r="213" spans="1:21">
      <c r="A213" s="81" t="s">
        <v>311</v>
      </c>
    </row>
    <row r="214" spans="1:21">
      <c r="A214" s="81" t="s">
        <v>310</v>
      </c>
      <c r="B214" s="80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</row>
    <row r="215" spans="1:21">
      <c r="A215" s="81" t="s">
        <v>309</v>
      </c>
      <c r="B215" s="80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</row>
    <row r="216" spans="1:21">
      <c r="A216" s="81" t="s">
        <v>308</v>
      </c>
      <c r="B216" s="80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</row>
    <row r="217" spans="1:21">
      <c r="A217" s="81" t="s">
        <v>307</v>
      </c>
      <c r="B217" s="80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</row>
    <row r="218" spans="1:21">
      <c r="A218" s="81" t="s">
        <v>306</v>
      </c>
      <c r="B218" s="80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</row>
    <row r="220" spans="1:21">
      <c r="A220" s="81" t="s">
        <v>305</v>
      </c>
      <c r="B220" s="80"/>
      <c r="C220" s="79">
        <v>33.012999999999998</v>
      </c>
      <c r="D220" s="79">
        <v>73.581999999999994</v>
      </c>
      <c r="E220" s="79">
        <v>204.15199999999999</v>
      </c>
      <c r="F220" s="79">
        <v>455.67599999999999</v>
      </c>
      <c r="G220" s="79">
        <v>894.35500000000002</v>
      </c>
      <c r="H220" s="79">
        <v>1480.6510000000001</v>
      </c>
      <c r="I220" s="79">
        <v>2342.498</v>
      </c>
      <c r="J220" s="79">
        <v>3285.5239999999999</v>
      </c>
      <c r="K220" s="79">
        <v>4012</v>
      </c>
      <c r="L220" s="79">
        <v>4797</v>
      </c>
      <c r="M220" s="79">
        <v>5843</v>
      </c>
      <c r="N220" s="79">
        <v>7313</v>
      </c>
      <c r="O220" s="79">
        <v>8863</v>
      </c>
      <c r="P220" s="79">
        <v>11130</v>
      </c>
      <c r="Q220" s="79">
        <v>13293</v>
      </c>
      <c r="R220" s="79">
        <v>17264</v>
      </c>
      <c r="S220" s="79">
        <v>22788</v>
      </c>
      <c r="T220" s="79">
        <v>30561</v>
      </c>
      <c r="U220" s="79"/>
    </row>
    <row r="222" spans="1:21">
      <c r="A222" s="81" t="s">
        <v>304</v>
      </c>
      <c r="B222" s="80"/>
      <c r="C222" s="79">
        <v>-8.5039999999999996</v>
      </c>
      <c r="D222" s="79">
        <v>0.71199999999999997</v>
      </c>
      <c r="E222" s="79">
        <v>-18.309999999999999</v>
      </c>
      <c r="F222" s="79">
        <v>14.273</v>
      </c>
      <c r="G222" s="79">
        <v>-80.072999999999993</v>
      </c>
      <c r="H222" s="79">
        <v>-135.047</v>
      </c>
      <c r="I222" s="79">
        <v>-197.59299999999999</v>
      </c>
      <c r="J222" s="79">
        <v>-273.55200000000002</v>
      </c>
      <c r="K222" s="79">
        <v>-25</v>
      </c>
      <c r="L222" s="79">
        <v>452</v>
      </c>
      <c r="M222" s="79">
        <v>-328</v>
      </c>
      <c r="N222" s="79">
        <v>-439</v>
      </c>
      <c r="O222" s="79">
        <v>29</v>
      </c>
      <c r="P222" s="79">
        <v>-198</v>
      </c>
      <c r="Q222" s="79">
        <v>-70</v>
      </c>
      <c r="R222" s="79"/>
      <c r="S222" s="79"/>
      <c r="T222" s="79"/>
      <c r="U222" s="79"/>
    </row>
    <row r="223" spans="1:21">
      <c r="A223" s="81" t="s">
        <v>303</v>
      </c>
      <c r="B223" s="80"/>
      <c r="C223" s="79">
        <v>0</v>
      </c>
      <c r="D223" s="79">
        <v>0</v>
      </c>
      <c r="E223" s="79">
        <v>0</v>
      </c>
      <c r="F223" s="79">
        <v>0</v>
      </c>
      <c r="G223" s="79">
        <v>0</v>
      </c>
      <c r="H223" s="79">
        <v>0</v>
      </c>
      <c r="I223" s="79">
        <v>-19.843</v>
      </c>
      <c r="J223" s="79">
        <v>-7.6180000000000003</v>
      </c>
      <c r="K223" s="79">
        <v>-13</v>
      </c>
      <c r="L223" s="79">
        <v>0</v>
      </c>
      <c r="M223" s="79">
        <v>74</v>
      </c>
      <c r="N223" s="79">
        <v>-28</v>
      </c>
      <c r="O223" s="79">
        <v>-43</v>
      </c>
      <c r="P223" s="79">
        <v>-17</v>
      </c>
      <c r="Q223" s="79">
        <v>-50</v>
      </c>
      <c r="R223" s="79">
        <v>-43</v>
      </c>
      <c r="S223" s="79">
        <v>-134</v>
      </c>
      <c r="T223" s="79">
        <v>-141</v>
      </c>
      <c r="U223" s="79"/>
    </row>
    <row r="224" spans="1:21">
      <c r="A224" s="81" t="s">
        <v>302</v>
      </c>
      <c r="B224" s="80"/>
      <c r="C224" s="79">
        <v>-1.3680000000000001</v>
      </c>
      <c r="D224" s="79">
        <v>-0.69299999999999995</v>
      </c>
      <c r="E224" s="79">
        <v>-15.663</v>
      </c>
      <c r="F224" s="79">
        <v>6.89</v>
      </c>
      <c r="G224" s="79">
        <v>-18.395</v>
      </c>
      <c r="H224" s="79">
        <v>-29.164999999999999</v>
      </c>
      <c r="I224" s="79">
        <v>-62.537999999999997</v>
      </c>
      <c r="J224" s="79">
        <v>13.111000000000001</v>
      </c>
      <c r="K224" s="79">
        <v>47</v>
      </c>
      <c r="L224" s="79">
        <v>-109</v>
      </c>
      <c r="M224" s="79">
        <v>-19</v>
      </c>
      <c r="N224" s="79">
        <v>14</v>
      </c>
      <c r="O224" s="79">
        <v>7</v>
      </c>
      <c r="P224" s="79">
        <v>-43</v>
      </c>
      <c r="Q224" s="79">
        <v>0</v>
      </c>
      <c r="R224" s="79"/>
      <c r="S224" s="79"/>
      <c r="T224" s="79"/>
      <c r="U224" s="79"/>
    </row>
    <row r="225" spans="1:21">
      <c r="A225" s="81" t="s">
        <v>301</v>
      </c>
      <c r="B225" s="80"/>
      <c r="C225" s="79">
        <v>74.081000000000003</v>
      </c>
      <c r="D225" s="79">
        <v>187.68600000000001</v>
      </c>
      <c r="E225" s="79">
        <v>215.50299999999999</v>
      </c>
      <c r="F225" s="79">
        <v>506.322</v>
      </c>
      <c r="G225" s="79">
        <v>812.28</v>
      </c>
      <c r="H225" s="79">
        <v>1288.31</v>
      </c>
      <c r="I225" s="79">
        <v>1348.21</v>
      </c>
      <c r="J225" s="79">
        <v>1531.0160000000001</v>
      </c>
      <c r="K225" s="79">
        <v>1657</v>
      </c>
      <c r="L225" s="79">
        <v>1724</v>
      </c>
      <c r="M225" s="79">
        <v>2342</v>
      </c>
      <c r="N225" s="79">
        <v>1853</v>
      </c>
      <c r="O225" s="79">
        <v>2424</v>
      </c>
      <c r="P225" s="79">
        <v>3235</v>
      </c>
      <c r="Q225" s="79">
        <v>3520</v>
      </c>
      <c r="R225" s="79"/>
      <c r="S225" s="79"/>
      <c r="T225" s="79"/>
      <c r="U225" s="79"/>
    </row>
    <row r="226" spans="1:21">
      <c r="A226" s="81" t="s">
        <v>300</v>
      </c>
      <c r="B226" s="80"/>
      <c r="C226" s="79">
        <v>1.367</v>
      </c>
      <c r="D226" s="79">
        <v>0.96499999999999997</v>
      </c>
      <c r="E226" s="79">
        <v>1.581</v>
      </c>
      <c r="F226" s="79">
        <v>7.694</v>
      </c>
      <c r="G226" s="79">
        <v>28.515999999999998</v>
      </c>
      <c r="H226" s="79">
        <v>51.226999999999997</v>
      </c>
      <c r="I226" s="79">
        <v>90.93</v>
      </c>
      <c r="J226" s="79">
        <v>147.95599999999999</v>
      </c>
      <c r="K226" s="79">
        <v>167</v>
      </c>
      <c r="L226" s="79">
        <v>248</v>
      </c>
      <c r="M226" s="79">
        <v>358</v>
      </c>
      <c r="N226" s="79">
        <v>771</v>
      </c>
      <c r="O226" s="79">
        <v>774</v>
      </c>
      <c r="P226" s="79">
        <v>723</v>
      </c>
      <c r="Q226" s="79">
        <v>966</v>
      </c>
      <c r="R226" s="79">
        <v>1746</v>
      </c>
      <c r="S226" s="79">
        <v>1251</v>
      </c>
      <c r="T226" s="79">
        <v>2713</v>
      </c>
      <c r="U226" s="79"/>
    </row>
    <row r="227" spans="1:21">
      <c r="A227" s="81" t="s">
        <v>299</v>
      </c>
      <c r="B227" s="80"/>
      <c r="C227" s="79">
        <v>19.683</v>
      </c>
      <c r="D227" s="79">
        <v>52.335999999999999</v>
      </c>
      <c r="E227" s="79">
        <v>68.004000000000005</v>
      </c>
      <c r="F227" s="79">
        <v>141.101</v>
      </c>
      <c r="G227" s="79">
        <v>191.26599999999999</v>
      </c>
      <c r="H227" s="79">
        <v>294.935</v>
      </c>
      <c r="I227" s="79">
        <v>467.572</v>
      </c>
      <c r="J227" s="79">
        <v>449.82799999999997</v>
      </c>
      <c r="K227" s="79">
        <v>458</v>
      </c>
      <c r="L227" s="79">
        <v>274</v>
      </c>
      <c r="M227" s="79">
        <v>171</v>
      </c>
      <c r="N227" s="79">
        <v>111</v>
      </c>
      <c r="O227" s="79">
        <v>140</v>
      </c>
      <c r="P227" s="79">
        <v>-397</v>
      </c>
      <c r="Q227" s="79">
        <v>306</v>
      </c>
      <c r="R227" s="79"/>
      <c r="S227" s="79"/>
      <c r="T227" s="79"/>
      <c r="U227" s="79"/>
    </row>
    <row r="228" spans="1:21">
      <c r="A228" s="81" t="s">
        <v>298</v>
      </c>
      <c r="B228" s="80"/>
      <c r="C228" s="79">
        <v>0</v>
      </c>
      <c r="D228" s="79">
        <v>0</v>
      </c>
      <c r="E228" s="79">
        <v>0</v>
      </c>
      <c r="F228" s="79">
        <v>0</v>
      </c>
      <c r="G228" s="79">
        <v>0</v>
      </c>
      <c r="H228" s="79">
        <v>0</v>
      </c>
      <c r="I228" s="79">
        <v>0</v>
      </c>
      <c r="J228" s="79">
        <v>0</v>
      </c>
      <c r="K228" s="79">
        <v>0</v>
      </c>
      <c r="L228" s="79">
        <v>0</v>
      </c>
      <c r="M228" s="79">
        <v>0</v>
      </c>
      <c r="N228" s="79">
        <v>0</v>
      </c>
      <c r="O228" s="79">
        <v>0</v>
      </c>
      <c r="P228" s="79">
        <v>0</v>
      </c>
      <c r="Q228" s="79">
        <v>0</v>
      </c>
      <c r="R228" s="79">
        <v>0</v>
      </c>
      <c r="S228" s="79">
        <v>0</v>
      </c>
      <c r="T228" s="79">
        <v>0</v>
      </c>
      <c r="U228" s="79"/>
    </row>
    <row r="230" spans="1:21" s="86" customFormat="1">
      <c r="A230" s="89" t="s">
        <v>183</v>
      </c>
      <c r="B230" s="88"/>
      <c r="C230" s="87">
        <v>85.259</v>
      </c>
      <c r="D230" s="87">
        <v>241.006</v>
      </c>
      <c r="E230" s="87">
        <v>251.11500000000001</v>
      </c>
      <c r="F230" s="87">
        <v>676.28</v>
      </c>
      <c r="G230" s="87">
        <v>933.59400000000005</v>
      </c>
      <c r="H230" s="87">
        <v>1470.26</v>
      </c>
      <c r="I230" s="87">
        <v>1626.7380000000001</v>
      </c>
      <c r="J230" s="87">
        <v>1860.741</v>
      </c>
      <c r="K230" s="87">
        <v>2291</v>
      </c>
      <c r="L230" s="87">
        <v>2589</v>
      </c>
      <c r="M230" s="87">
        <v>2598</v>
      </c>
      <c r="N230" s="87">
        <v>2282</v>
      </c>
      <c r="O230" s="87">
        <v>3331</v>
      </c>
      <c r="P230" s="87">
        <v>3303</v>
      </c>
      <c r="Q230" s="87">
        <v>4672</v>
      </c>
      <c r="R230" s="87">
        <v>14531</v>
      </c>
      <c r="S230" s="87">
        <v>4177</v>
      </c>
      <c r="T230" s="87">
        <v>5282</v>
      </c>
      <c r="U230" s="87"/>
    </row>
    <row r="232" spans="1:21" ht="31.2">
      <c r="A232" s="81" t="s">
        <v>297</v>
      </c>
    </row>
    <row r="233" spans="1:21">
      <c r="A233" s="81" t="s">
        <v>296</v>
      </c>
      <c r="B233" s="80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</row>
    <row r="234" spans="1:21">
      <c r="A234" s="81" t="s">
        <v>202</v>
      </c>
      <c r="B234" s="80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</row>
    <row r="235" spans="1:21">
      <c r="A235" s="81" t="s">
        <v>295</v>
      </c>
      <c r="B235" s="80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</row>
    <row r="236" spans="1:21">
      <c r="A236" s="81" t="s">
        <v>294</v>
      </c>
      <c r="B236" s="80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</row>
    <row r="238" spans="1:21">
      <c r="A238" s="81" t="s">
        <v>293</v>
      </c>
      <c r="B238" s="80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</row>
    <row r="241" spans="1:21">
      <c r="A241" s="85" t="s">
        <v>292</v>
      </c>
    </row>
    <row r="242" spans="1:21">
      <c r="A242" s="83" t="s">
        <v>251</v>
      </c>
      <c r="B242" s="80"/>
      <c r="C242" s="84">
        <v>2002</v>
      </c>
      <c r="D242" s="84">
        <v>2003</v>
      </c>
      <c r="E242" s="84">
        <v>2004</v>
      </c>
      <c r="F242" s="84">
        <v>2005</v>
      </c>
      <c r="G242" s="84">
        <v>2006</v>
      </c>
      <c r="H242" s="84">
        <v>2007</v>
      </c>
      <c r="I242" s="84">
        <v>2008</v>
      </c>
      <c r="J242" s="84">
        <v>2009</v>
      </c>
      <c r="K242" s="84">
        <v>2010</v>
      </c>
      <c r="L242" s="84">
        <v>2011</v>
      </c>
      <c r="M242" s="84">
        <v>2012</v>
      </c>
      <c r="N242" s="84">
        <v>2013</v>
      </c>
      <c r="O242" s="84">
        <v>2014</v>
      </c>
      <c r="P242" s="84">
        <v>2015</v>
      </c>
      <c r="Q242" s="84">
        <v>2016</v>
      </c>
      <c r="R242" s="84">
        <v>2017</v>
      </c>
      <c r="S242" s="84">
        <v>2018</v>
      </c>
      <c r="T242" s="84">
        <v>2019</v>
      </c>
      <c r="U242" s="84">
        <v>2020</v>
      </c>
    </row>
    <row r="243" spans="1:21">
      <c r="A243" s="83" t="s">
        <v>250</v>
      </c>
      <c r="B243" s="80"/>
      <c r="C243" s="82" t="s">
        <v>249</v>
      </c>
      <c r="D243" s="82" t="s">
        <v>248</v>
      </c>
      <c r="E243" s="82" t="s">
        <v>247</v>
      </c>
      <c r="F243" s="82" t="s">
        <v>246</v>
      </c>
      <c r="G243" s="82" t="s">
        <v>245</v>
      </c>
      <c r="H243" s="82" t="s">
        <v>244</v>
      </c>
      <c r="I243" s="82" t="s">
        <v>243</v>
      </c>
      <c r="J243" s="82" t="s">
        <v>242</v>
      </c>
      <c r="K243" s="82" t="s">
        <v>241</v>
      </c>
      <c r="L243" s="82" t="s">
        <v>240</v>
      </c>
      <c r="M243" s="82" t="s">
        <v>239</v>
      </c>
      <c r="N243" s="82" t="s">
        <v>238</v>
      </c>
      <c r="O243" s="82" t="s">
        <v>237</v>
      </c>
      <c r="P243" s="82" t="s">
        <v>236</v>
      </c>
      <c r="Q243" s="82" t="s">
        <v>235</v>
      </c>
      <c r="R243" s="82" t="s">
        <v>234</v>
      </c>
      <c r="S243" s="82" t="s">
        <v>233</v>
      </c>
      <c r="T243" s="82" t="s">
        <v>232</v>
      </c>
      <c r="U243" s="82" t="s">
        <v>231</v>
      </c>
    </row>
    <row r="244" spans="1:21">
      <c r="A244" s="81" t="s">
        <v>291</v>
      </c>
      <c r="B244" s="80"/>
      <c r="C244" s="79">
        <v>0</v>
      </c>
      <c r="D244" s="79"/>
      <c r="E244" s="79"/>
      <c r="F244" s="79"/>
      <c r="G244" s="79">
        <v>-270.58300000000003</v>
      </c>
      <c r="H244" s="79">
        <v>-45.445999999999998</v>
      </c>
      <c r="I244" s="79">
        <v>-158.5</v>
      </c>
      <c r="J244" s="79"/>
      <c r="K244" s="79"/>
      <c r="L244" s="79"/>
      <c r="M244" s="79">
        <v>-945</v>
      </c>
      <c r="N244" s="79"/>
      <c r="O244" s="79"/>
      <c r="P244" s="79"/>
      <c r="Q244" s="79"/>
      <c r="R244" s="79"/>
      <c r="S244" s="79"/>
      <c r="T244" s="79"/>
      <c r="U244" s="79"/>
    </row>
    <row r="245" spans="1:21">
      <c r="A245" s="81" t="s">
        <v>290</v>
      </c>
      <c r="B245" s="80"/>
      <c r="C245" s="79">
        <v>0</v>
      </c>
      <c r="D245" s="79"/>
      <c r="E245" s="79"/>
      <c r="F245" s="79"/>
      <c r="G245" s="79">
        <v>1.4999999999999999E-2</v>
      </c>
      <c r="H245" s="79">
        <v>58.183</v>
      </c>
      <c r="I245" s="79">
        <v>275.89999999999998</v>
      </c>
      <c r="J245" s="79"/>
      <c r="K245" s="79"/>
      <c r="L245" s="79"/>
      <c r="M245" s="79">
        <v>9389</v>
      </c>
      <c r="N245" s="79"/>
      <c r="O245" s="79"/>
      <c r="P245" s="79"/>
      <c r="Q245" s="79"/>
      <c r="R245" s="79"/>
      <c r="S245" s="79"/>
      <c r="T245" s="79"/>
      <c r="U245" s="79"/>
    </row>
    <row r="246" spans="1:21">
      <c r="A246" s="81" t="s">
        <v>156</v>
      </c>
      <c r="B246" s="80"/>
      <c r="C246" s="79">
        <v>1</v>
      </c>
      <c r="D246" s="79">
        <v>1</v>
      </c>
      <c r="E246" s="79">
        <v>1</v>
      </c>
      <c r="F246" s="79">
        <v>1</v>
      </c>
      <c r="G246" s="79">
        <v>1</v>
      </c>
      <c r="H246" s="79">
        <v>1</v>
      </c>
      <c r="I246" s="79">
        <v>1</v>
      </c>
      <c r="J246" s="79">
        <v>1</v>
      </c>
      <c r="K246" s="79">
        <v>1</v>
      </c>
      <c r="L246" s="79">
        <v>1</v>
      </c>
      <c r="M246" s="79">
        <v>1</v>
      </c>
      <c r="N246" s="79">
        <v>1</v>
      </c>
      <c r="O246" s="79">
        <v>1</v>
      </c>
      <c r="P246" s="79">
        <v>1</v>
      </c>
      <c r="Q246" s="79">
        <v>1</v>
      </c>
      <c r="R246" s="79">
        <v>1</v>
      </c>
      <c r="S246" s="79">
        <v>1</v>
      </c>
      <c r="T246" s="79">
        <v>1</v>
      </c>
      <c r="U246" s="79"/>
    </row>
    <row r="247" spans="1:21">
      <c r="A247" s="81" t="s">
        <v>155</v>
      </c>
      <c r="B247" s="80"/>
      <c r="C247" s="79">
        <v>7</v>
      </c>
      <c r="D247" s="79">
        <v>20.9</v>
      </c>
      <c r="E247" s="79">
        <v>37.700000000000003</v>
      </c>
      <c r="F247" s="79">
        <v>104.3</v>
      </c>
      <c r="G247" s="79">
        <v>188.4</v>
      </c>
      <c r="H247" s="79">
        <v>236.7</v>
      </c>
      <c r="I247" s="79">
        <v>266.39999999999998</v>
      </c>
      <c r="J247" s="79">
        <v>353.4</v>
      </c>
      <c r="K247" s="79">
        <v>772</v>
      </c>
      <c r="L247" s="79">
        <v>1544</v>
      </c>
      <c r="M247" s="79">
        <v>2332</v>
      </c>
      <c r="N247" s="79">
        <v>2848</v>
      </c>
      <c r="O247" s="79">
        <v>3004</v>
      </c>
      <c r="P247" s="79">
        <v>3186</v>
      </c>
      <c r="Q247" s="79">
        <v>3868</v>
      </c>
      <c r="R247" s="79">
        <v>5100</v>
      </c>
      <c r="S247" s="79">
        <v>6400</v>
      </c>
      <c r="T247" s="79">
        <v>6800</v>
      </c>
      <c r="U247" s="79"/>
    </row>
    <row r="248" spans="1:21">
      <c r="A248" s="81" t="s">
        <v>289</v>
      </c>
      <c r="B248" s="80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</row>
    <row r="249" spans="1:21">
      <c r="A249" s="81" t="s">
        <v>288</v>
      </c>
      <c r="B249" s="80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>
        <v>2200</v>
      </c>
      <c r="N249" s="79"/>
      <c r="O249" s="79"/>
      <c r="P249" s="79"/>
      <c r="Q249" s="79"/>
      <c r="R249" s="79"/>
      <c r="S249" s="79"/>
      <c r="T249" s="79"/>
      <c r="U249" s="79"/>
    </row>
    <row r="250" spans="1:21">
      <c r="A250" s="81" t="s">
        <v>287</v>
      </c>
      <c r="B250" s="80"/>
      <c r="C250" s="79"/>
      <c r="D250" s="79"/>
      <c r="E250" s="79">
        <v>2.1549999999999998</v>
      </c>
      <c r="F250" s="79">
        <v>1.6439999999999999</v>
      </c>
      <c r="G250" s="79">
        <v>2.403</v>
      </c>
      <c r="H250" s="79">
        <v>2.887</v>
      </c>
      <c r="I250" s="79">
        <v>2.9620000000000002</v>
      </c>
      <c r="J250" s="79">
        <v>2.8109999999999999</v>
      </c>
      <c r="K250" s="79">
        <v>3.1619999999999999</v>
      </c>
      <c r="L250" s="79">
        <v>2.9590000000000001</v>
      </c>
      <c r="M250" s="79">
        <v>2.7679999999999998</v>
      </c>
      <c r="N250" s="79">
        <v>2.61</v>
      </c>
      <c r="O250" s="79">
        <v>5.0279999999999996</v>
      </c>
      <c r="P250" s="79">
        <v>4.5199999999999996</v>
      </c>
      <c r="Q250" s="79">
        <v>4.4279999999999999</v>
      </c>
      <c r="R250" s="79">
        <v>4.2629999999999999</v>
      </c>
      <c r="S250" s="79">
        <v>4.2859999999999996</v>
      </c>
      <c r="T250" s="79">
        <v>4.5510000000000002</v>
      </c>
      <c r="U250" s="79"/>
    </row>
    <row r="251" spans="1:21" ht="31.2">
      <c r="A251" s="81" t="s">
        <v>286</v>
      </c>
      <c r="B251" s="80"/>
      <c r="C251" s="79"/>
      <c r="D251" s="79"/>
      <c r="E251" s="79">
        <v>853356609</v>
      </c>
      <c r="F251" s="79">
        <v>2696882050</v>
      </c>
      <c r="G251" s="79">
        <v>2126889626</v>
      </c>
      <c r="H251" s="79">
        <v>1362701125</v>
      </c>
      <c r="I251" s="79">
        <v>1603060161</v>
      </c>
      <c r="J251" s="79">
        <v>883292655</v>
      </c>
      <c r="K251" s="79">
        <v>799624852</v>
      </c>
      <c r="L251" s="79">
        <v>773529070</v>
      </c>
      <c r="M251" s="79">
        <v>650532222</v>
      </c>
      <c r="N251" s="79">
        <v>525308343</v>
      </c>
      <c r="O251" s="79">
        <v>528614268</v>
      </c>
      <c r="P251" s="79">
        <v>544876615</v>
      </c>
      <c r="Q251" s="79">
        <v>494982252</v>
      </c>
      <c r="R251" s="79">
        <v>403999074</v>
      </c>
      <c r="S251" s="79">
        <v>510765568</v>
      </c>
      <c r="T251" s="79">
        <v>380493699</v>
      </c>
      <c r="U251" s="79"/>
    </row>
    <row r="252" spans="1:21">
      <c r="A252" s="81" t="s">
        <v>285</v>
      </c>
      <c r="B252" s="80"/>
      <c r="C252" s="79"/>
      <c r="D252" s="79">
        <v>11</v>
      </c>
      <c r="E252" s="79">
        <v>11.1</v>
      </c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</row>
    <row r="253" spans="1:21">
      <c r="A253" s="81" t="s">
        <v>284</v>
      </c>
      <c r="B253" s="80"/>
      <c r="C253" s="79">
        <v>44.345999999999997</v>
      </c>
      <c r="D253" s="79">
        <v>44.345999999999997</v>
      </c>
      <c r="E253" s="79">
        <v>0</v>
      </c>
      <c r="F253" s="79">
        <v>0</v>
      </c>
      <c r="G253" s="79">
        <v>0</v>
      </c>
      <c r="H253" s="79">
        <v>0</v>
      </c>
      <c r="I253" s="79">
        <v>0</v>
      </c>
      <c r="J253" s="79">
        <v>0</v>
      </c>
      <c r="K253" s="79">
        <v>0</v>
      </c>
      <c r="L253" s="79">
        <v>0</v>
      </c>
      <c r="M253" s="79">
        <v>0</v>
      </c>
      <c r="N253" s="79">
        <v>0</v>
      </c>
      <c r="O253" s="79">
        <v>0</v>
      </c>
      <c r="P253" s="79">
        <v>0</v>
      </c>
      <c r="Q253" s="79">
        <v>0</v>
      </c>
      <c r="R253" s="79">
        <v>0</v>
      </c>
      <c r="S253" s="79">
        <v>0</v>
      </c>
      <c r="T253" s="79">
        <v>0</v>
      </c>
      <c r="U253" s="79"/>
    </row>
    <row r="254" spans="1:21" ht="31.2">
      <c r="A254" s="81" t="s">
        <v>283</v>
      </c>
      <c r="B254" s="80"/>
      <c r="C254" s="79"/>
      <c r="D254" s="79">
        <v>1.988</v>
      </c>
      <c r="E254" s="79">
        <v>0</v>
      </c>
      <c r="F254" s="79">
        <v>0</v>
      </c>
      <c r="G254" s="79">
        <v>0</v>
      </c>
      <c r="H254" s="79">
        <v>0</v>
      </c>
      <c r="I254" s="79">
        <v>0</v>
      </c>
      <c r="J254" s="79">
        <v>0</v>
      </c>
      <c r="K254" s="79">
        <v>0</v>
      </c>
      <c r="L254" s="79">
        <v>0</v>
      </c>
      <c r="M254" s="79">
        <v>1000</v>
      </c>
      <c r="N254" s="79">
        <v>10</v>
      </c>
      <c r="O254" s="79">
        <v>1236</v>
      </c>
      <c r="P254" s="79">
        <v>0</v>
      </c>
      <c r="Q254" s="79">
        <v>0</v>
      </c>
      <c r="R254" s="79">
        <v>1</v>
      </c>
      <c r="S254" s="79">
        <v>14</v>
      </c>
      <c r="T254" s="79"/>
      <c r="U254" s="79"/>
    </row>
    <row r="255" spans="1:21" ht="31.2">
      <c r="A255" s="81" t="s">
        <v>282</v>
      </c>
      <c r="B255" s="80"/>
      <c r="C255" s="79"/>
      <c r="D255" s="79">
        <v>0</v>
      </c>
      <c r="E255" s="79">
        <v>0</v>
      </c>
      <c r="F255" s="79">
        <v>0</v>
      </c>
      <c r="G255" s="79">
        <v>0</v>
      </c>
      <c r="H255" s="79">
        <v>0</v>
      </c>
      <c r="I255" s="79">
        <v>0</v>
      </c>
      <c r="J255" s="79">
        <v>0</v>
      </c>
      <c r="K255" s="79">
        <v>0</v>
      </c>
      <c r="L255" s="79">
        <v>1000</v>
      </c>
      <c r="M255" s="79">
        <v>0</v>
      </c>
      <c r="N255" s="79">
        <v>1236</v>
      </c>
      <c r="O255" s="79">
        <v>0</v>
      </c>
      <c r="P255" s="79">
        <v>0</v>
      </c>
      <c r="Q255" s="79">
        <v>0</v>
      </c>
      <c r="R255" s="79">
        <v>1</v>
      </c>
      <c r="S255" s="79">
        <v>1003</v>
      </c>
      <c r="T255" s="79"/>
      <c r="U255" s="79"/>
    </row>
    <row r="256" spans="1:21" ht="31.2">
      <c r="A256" s="81" t="s">
        <v>281</v>
      </c>
      <c r="B256" s="80"/>
      <c r="C256" s="79"/>
      <c r="D256" s="79">
        <v>0</v>
      </c>
      <c r="E256" s="79">
        <v>0</v>
      </c>
      <c r="F256" s="79">
        <v>0</v>
      </c>
      <c r="G256" s="79">
        <v>0</v>
      </c>
      <c r="H256" s="79">
        <v>0</v>
      </c>
      <c r="I256" s="79">
        <v>0</v>
      </c>
      <c r="J256" s="79">
        <v>0</v>
      </c>
      <c r="K256" s="79">
        <v>0</v>
      </c>
      <c r="L256" s="79">
        <v>0</v>
      </c>
      <c r="M256" s="79">
        <v>1000</v>
      </c>
      <c r="N256" s="79">
        <v>0</v>
      </c>
      <c r="O256" s="79">
        <v>0</v>
      </c>
      <c r="P256" s="79">
        <v>0</v>
      </c>
      <c r="Q256" s="79">
        <v>0</v>
      </c>
      <c r="R256" s="79">
        <v>1001</v>
      </c>
      <c r="S256" s="79">
        <v>3</v>
      </c>
      <c r="T256" s="79"/>
      <c r="U256" s="79"/>
    </row>
    <row r="257" spans="1:21" ht="31.2">
      <c r="A257" s="81" t="s">
        <v>280</v>
      </c>
      <c r="B257" s="80"/>
      <c r="C257" s="79"/>
      <c r="D257" s="79">
        <v>0</v>
      </c>
      <c r="E257" s="79">
        <v>0</v>
      </c>
      <c r="F257" s="79">
        <v>0</v>
      </c>
      <c r="G257" s="79">
        <v>0</v>
      </c>
      <c r="H257" s="79">
        <v>0</v>
      </c>
      <c r="I257" s="79">
        <v>0</v>
      </c>
      <c r="J257" s="79">
        <v>0</v>
      </c>
      <c r="K257" s="79">
        <v>0</v>
      </c>
      <c r="L257" s="79">
        <v>1000</v>
      </c>
      <c r="M257" s="79">
        <v>0</v>
      </c>
      <c r="N257" s="79">
        <v>1000</v>
      </c>
      <c r="O257" s="79">
        <v>2000</v>
      </c>
      <c r="P257" s="79"/>
      <c r="Q257" s="79"/>
      <c r="R257" s="79">
        <v>1</v>
      </c>
      <c r="S257" s="79">
        <v>3</v>
      </c>
      <c r="T257" s="79"/>
      <c r="U257" s="79"/>
    </row>
    <row r="258" spans="1:21" ht="31.2">
      <c r="A258" s="81" t="s">
        <v>279</v>
      </c>
      <c r="B258" s="80"/>
      <c r="C258" s="79">
        <v>0</v>
      </c>
      <c r="D258" s="79">
        <v>0</v>
      </c>
      <c r="E258" s="79">
        <v>0</v>
      </c>
      <c r="F258" s="79">
        <v>0</v>
      </c>
      <c r="G258" s="79">
        <v>0</v>
      </c>
      <c r="H258" s="79">
        <v>0</v>
      </c>
      <c r="I258" s="79">
        <v>0</v>
      </c>
      <c r="J258" s="79">
        <v>0</v>
      </c>
      <c r="K258" s="79">
        <v>0</v>
      </c>
      <c r="L258" s="79">
        <v>0</v>
      </c>
      <c r="M258" s="79">
        <v>0</v>
      </c>
      <c r="N258" s="79"/>
      <c r="O258" s="79"/>
      <c r="P258" s="79">
        <v>0</v>
      </c>
      <c r="Q258" s="79">
        <v>0</v>
      </c>
      <c r="R258" s="79">
        <v>0</v>
      </c>
      <c r="S258" s="79">
        <v>0</v>
      </c>
      <c r="T258" s="79"/>
      <c r="U258" s="79"/>
    </row>
    <row r="259" spans="1:21">
      <c r="A259" s="81" t="s">
        <v>278</v>
      </c>
      <c r="B259" s="80"/>
      <c r="C259" s="79">
        <v>6.5119999999999996</v>
      </c>
      <c r="D259" s="79">
        <v>1.988</v>
      </c>
      <c r="E259" s="79">
        <v>0</v>
      </c>
      <c r="F259" s="79">
        <v>0</v>
      </c>
      <c r="G259" s="79">
        <v>0</v>
      </c>
      <c r="H259" s="79">
        <v>0</v>
      </c>
      <c r="I259" s="79">
        <v>0</v>
      </c>
      <c r="J259" s="79">
        <v>0</v>
      </c>
      <c r="K259" s="79">
        <v>0</v>
      </c>
      <c r="L259" s="79">
        <v>0</v>
      </c>
      <c r="M259" s="79">
        <v>0</v>
      </c>
      <c r="N259" s="79">
        <v>246</v>
      </c>
      <c r="O259" s="79">
        <v>236</v>
      </c>
      <c r="P259" s="79">
        <v>0</v>
      </c>
      <c r="Q259" s="79">
        <v>0</v>
      </c>
      <c r="R259" s="79">
        <v>26</v>
      </c>
      <c r="S259" s="79">
        <v>62</v>
      </c>
      <c r="T259" s="79">
        <v>596</v>
      </c>
      <c r="U259" s="79"/>
    </row>
    <row r="260" spans="1:21" ht="31.2">
      <c r="A260" s="81" t="s">
        <v>277</v>
      </c>
      <c r="B260" s="80"/>
      <c r="C260" s="79">
        <v>0</v>
      </c>
      <c r="D260" s="79">
        <v>0</v>
      </c>
      <c r="E260" s="79">
        <v>0</v>
      </c>
      <c r="F260" s="79">
        <v>0</v>
      </c>
      <c r="G260" s="79">
        <v>0</v>
      </c>
      <c r="H260" s="79">
        <v>0</v>
      </c>
      <c r="I260" s="79">
        <v>0</v>
      </c>
      <c r="J260" s="79">
        <v>0</v>
      </c>
      <c r="K260" s="79">
        <v>0</v>
      </c>
      <c r="L260" s="79">
        <v>0</v>
      </c>
      <c r="M260" s="79">
        <v>0</v>
      </c>
      <c r="N260" s="79">
        <v>0</v>
      </c>
      <c r="O260" s="79">
        <v>0</v>
      </c>
      <c r="P260" s="79">
        <v>0</v>
      </c>
      <c r="Q260" s="79">
        <v>0</v>
      </c>
      <c r="R260" s="79">
        <v>0</v>
      </c>
      <c r="S260" s="79">
        <v>0</v>
      </c>
      <c r="T260" s="79">
        <v>0</v>
      </c>
      <c r="U260" s="79"/>
    </row>
    <row r="261" spans="1:21">
      <c r="A261" s="81" t="s">
        <v>154</v>
      </c>
      <c r="B261" s="80"/>
      <c r="C261" s="79"/>
      <c r="D261" s="79"/>
      <c r="E261" s="79">
        <v>0</v>
      </c>
      <c r="F261" s="79">
        <v>0</v>
      </c>
      <c r="G261" s="79">
        <v>0</v>
      </c>
      <c r="H261" s="79">
        <v>0</v>
      </c>
      <c r="I261" s="79">
        <v>0</v>
      </c>
      <c r="J261" s="79">
        <v>0</v>
      </c>
      <c r="K261" s="79">
        <v>0</v>
      </c>
      <c r="L261" s="79">
        <v>0</v>
      </c>
      <c r="M261" s="79">
        <v>0</v>
      </c>
      <c r="N261" s="79">
        <v>0</v>
      </c>
      <c r="O261" s="79">
        <v>0</v>
      </c>
      <c r="P261" s="79">
        <v>0</v>
      </c>
      <c r="Q261" s="79">
        <v>0</v>
      </c>
      <c r="R261" s="79">
        <v>0</v>
      </c>
      <c r="S261" s="79">
        <v>0</v>
      </c>
      <c r="T261" s="79">
        <v>0</v>
      </c>
      <c r="U261" s="79"/>
    </row>
    <row r="262" spans="1:21">
      <c r="A262" s="81" t="s">
        <v>153</v>
      </c>
      <c r="B262" s="80"/>
      <c r="C262" s="79">
        <v>0</v>
      </c>
      <c r="D262" s="79">
        <v>0</v>
      </c>
      <c r="E262" s="79">
        <v>0</v>
      </c>
      <c r="F262" s="79">
        <v>0</v>
      </c>
      <c r="G262" s="79">
        <v>0</v>
      </c>
      <c r="H262" s="79">
        <v>0</v>
      </c>
      <c r="I262" s="79">
        <v>0</v>
      </c>
      <c r="J262" s="79">
        <v>0</v>
      </c>
      <c r="K262" s="79">
        <v>0</v>
      </c>
      <c r="L262" s="79">
        <v>0</v>
      </c>
      <c r="M262" s="79">
        <v>0</v>
      </c>
      <c r="N262" s="79">
        <v>0</v>
      </c>
      <c r="O262" s="79">
        <v>0</v>
      </c>
      <c r="P262" s="79">
        <v>0</v>
      </c>
      <c r="Q262" s="79">
        <v>0</v>
      </c>
      <c r="R262" s="79">
        <v>0</v>
      </c>
      <c r="S262" s="79">
        <v>0</v>
      </c>
      <c r="T262" s="79">
        <v>0</v>
      </c>
      <c r="U262" s="79"/>
    </row>
    <row r="263" spans="1:21">
      <c r="A263" s="81" t="s">
        <v>152</v>
      </c>
      <c r="B263" s="80"/>
      <c r="C263" s="79">
        <v>0</v>
      </c>
      <c r="D263" s="79">
        <v>0</v>
      </c>
      <c r="E263" s="79">
        <v>0</v>
      </c>
      <c r="F263" s="79">
        <v>0</v>
      </c>
      <c r="G263" s="79">
        <v>0</v>
      </c>
      <c r="H263" s="79">
        <v>0</v>
      </c>
      <c r="I263" s="79">
        <v>0</v>
      </c>
      <c r="J263" s="79">
        <v>0</v>
      </c>
      <c r="K263" s="79">
        <v>0</v>
      </c>
      <c r="L263" s="79">
        <v>0</v>
      </c>
      <c r="M263" s="79">
        <v>0</v>
      </c>
      <c r="N263" s="79">
        <v>0</v>
      </c>
      <c r="O263" s="79">
        <v>0</v>
      </c>
      <c r="P263" s="79">
        <v>0</v>
      </c>
      <c r="Q263" s="79">
        <v>0</v>
      </c>
      <c r="R263" s="79">
        <v>0</v>
      </c>
      <c r="S263" s="79">
        <v>0</v>
      </c>
      <c r="T263" s="79">
        <v>0</v>
      </c>
      <c r="U263" s="79"/>
    </row>
    <row r="264" spans="1:21">
      <c r="A264" s="81" t="s">
        <v>276</v>
      </c>
      <c r="B264" s="80"/>
      <c r="C264" s="79"/>
      <c r="D264" s="79">
        <v>1.907</v>
      </c>
      <c r="E264" s="79">
        <v>3.0209999999999999</v>
      </c>
      <c r="F264" s="79">
        <v>5.68</v>
      </c>
      <c r="G264" s="79">
        <v>10.673999999999999</v>
      </c>
      <c r="H264" s="79">
        <v>16.805</v>
      </c>
      <c r="I264" s="79">
        <v>20.222000000000001</v>
      </c>
      <c r="J264" s="79">
        <v>19.835000000000001</v>
      </c>
      <c r="K264" s="79">
        <v>24.4</v>
      </c>
      <c r="L264" s="79">
        <v>32.466999999999999</v>
      </c>
      <c r="M264" s="79">
        <v>53.860999999999997</v>
      </c>
      <c r="N264" s="79">
        <v>47.756</v>
      </c>
      <c r="O264" s="79">
        <v>53.6</v>
      </c>
      <c r="P264" s="79">
        <v>61.814</v>
      </c>
      <c r="Q264" s="79">
        <v>72.052999999999997</v>
      </c>
      <c r="R264" s="79">
        <v>80.11</v>
      </c>
      <c r="S264" s="79">
        <v>98.771000000000001</v>
      </c>
      <c r="T264" s="79">
        <v>118.899</v>
      </c>
      <c r="U264" s="79"/>
    </row>
    <row r="265" spans="1:21" ht="31.2">
      <c r="A265" s="81" t="s">
        <v>275</v>
      </c>
      <c r="B265" s="80"/>
      <c r="C265" s="79">
        <v>286.892</v>
      </c>
      <c r="D265" s="79">
        <v>871.45799999999997</v>
      </c>
      <c r="E265" s="79">
        <v>3313.3510000000001</v>
      </c>
      <c r="F265" s="79">
        <v>10271.813</v>
      </c>
      <c r="G265" s="79">
        <v>18473.350999999999</v>
      </c>
      <c r="H265" s="79">
        <v>25335.806</v>
      </c>
      <c r="I265" s="79">
        <v>31767.575000000001</v>
      </c>
      <c r="J265" s="79">
        <v>40496.777999999998</v>
      </c>
      <c r="K265" s="79">
        <v>57851</v>
      </c>
      <c r="L265" s="79">
        <v>72574</v>
      </c>
      <c r="M265" s="79">
        <v>93798</v>
      </c>
      <c r="N265" s="79">
        <v>110920</v>
      </c>
      <c r="O265" s="79">
        <v>131133</v>
      </c>
      <c r="P265" s="79">
        <v>147461</v>
      </c>
      <c r="Q265" s="79">
        <v>167497</v>
      </c>
      <c r="R265" s="79">
        <v>197295</v>
      </c>
      <c r="S265" s="79">
        <v>232792</v>
      </c>
      <c r="T265" s="79">
        <v>275909</v>
      </c>
      <c r="U265" s="79"/>
    </row>
    <row r="266" spans="1:21" ht="31.2">
      <c r="A266" s="81" t="s">
        <v>274</v>
      </c>
      <c r="B266" s="80"/>
      <c r="C266" s="79">
        <v>0</v>
      </c>
      <c r="D266" s="79">
        <v>1.6619999999999999</v>
      </c>
      <c r="E266" s="79">
        <v>9.234</v>
      </c>
      <c r="F266" s="79">
        <v>-8.7629999999999999</v>
      </c>
      <c r="G266" s="79">
        <v>29.838000000000001</v>
      </c>
      <c r="H266" s="79">
        <v>90.870999999999995</v>
      </c>
      <c r="I266" s="79">
        <v>6.6769999999999996</v>
      </c>
      <c r="J266" s="79">
        <v>83.347999999999999</v>
      </c>
      <c r="K266" s="79">
        <v>-41</v>
      </c>
      <c r="L266" s="79">
        <v>-148</v>
      </c>
      <c r="M266" s="79">
        <v>-73</v>
      </c>
      <c r="N266" s="79">
        <v>16</v>
      </c>
      <c r="O266" s="79">
        <v>-980</v>
      </c>
      <c r="P266" s="79">
        <v>-2047</v>
      </c>
      <c r="Q266" s="79">
        <v>-2646</v>
      </c>
      <c r="R266" s="79">
        <v>-1103</v>
      </c>
      <c r="S266" s="79">
        <v>-1884</v>
      </c>
      <c r="T266" s="79">
        <v>-2003</v>
      </c>
      <c r="U266" s="79"/>
    </row>
    <row r="267" spans="1:21" ht="31.2">
      <c r="A267" s="81" t="s">
        <v>273</v>
      </c>
      <c r="B267" s="80"/>
      <c r="C267" s="79"/>
      <c r="D267" s="79">
        <v>2.1</v>
      </c>
      <c r="E267" s="79">
        <v>-6.7</v>
      </c>
      <c r="F267" s="79">
        <v>6.2</v>
      </c>
      <c r="G267" s="79">
        <v>5.3</v>
      </c>
      <c r="H267" s="79">
        <v>-16.2</v>
      </c>
      <c r="I267" s="79">
        <v>-171.87700000000001</v>
      </c>
      <c r="J267" s="79">
        <v>-259.77800000000002</v>
      </c>
      <c r="K267" s="79">
        <v>-355</v>
      </c>
      <c r="L267" s="79">
        <v>-379</v>
      </c>
      <c r="M267" s="79">
        <v>-531</v>
      </c>
      <c r="N267" s="79">
        <v>-379</v>
      </c>
      <c r="O267" s="79">
        <v>-402</v>
      </c>
      <c r="P267" s="79">
        <v>-422</v>
      </c>
      <c r="Q267" s="79">
        <v>-475</v>
      </c>
      <c r="R267" s="79">
        <v>-121</v>
      </c>
      <c r="S267" s="79">
        <v>-80</v>
      </c>
      <c r="T267" s="79">
        <v>103</v>
      </c>
      <c r="U267" s="79"/>
    </row>
    <row r="268" spans="1:21">
      <c r="A268" s="81" t="s">
        <v>272</v>
      </c>
      <c r="B268" s="80"/>
      <c r="C268" s="79">
        <v>0</v>
      </c>
      <c r="D268" s="79">
        <v>0</v>
      </c>
      <c r="E268" s="79">
        <v>0</v>
      </c>
      <c r="F268" s="79">
        <v>0</v>
      </c>
      <c r="G268" s="79">
        <v>0</v>
      </c>
      <c r="H268" s="79">
        <v>0</v>
      </c>
      <c r="I268" s="79">
        <v>0</v>
      </c>
      <c r="J268" s="79">
        <v>0</v>
      </c>
      <c r="K268" s="79">
        <v>0</v>
      </c>
      <c r="L268" s="79">
        <v>0</v>
      </c>
      <c r="M268" s="79">
        <v>0</v>
      </c>
      <c r="N268" s="79">
        <v>0</v>
      </c>
      <c r="O268" s="79">
        <v>0</v>
      </c>
      <c r="P268" s="79">
        <v>0</v>
      </c>
      <c r="Q268" s="79">
        <v>0</v>
      </c>
      <c r="R268" s="79">
        <v>48</v>
      </c>
      <c r="S268" s="79">
        <v>92</v>
      </c>
      <c r="T268" s="79">
        <v>167</v>
      </c>
      <c r="U268" s="79"/>
    </row>
    <row r="269" spans="1:21" ht="31.2">
      <c r="A269" s="81" t="s">
        <v>271</v>
      </c>
      <c r="B269" s="80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</row>
    <row r="270" spans="1:21">
      <c r="A270" s="81" t="s">
        <v>270</v>
      </c>
      <c r="B270" s="80"/>
      <c r="C270" s="79"/>
      <c r="D270" s="79"/>
      <c r="E270" s="79"/>
      <c r="F270" s="79"/>
      <c r="G270" s="79">
        <v>0</v>
      </c>
      <c r="H270" s="79">
        <v>0</v>
      </c>
      <c r="I270" s="79">
        <v>0</v>
      </c>
      <c r="J270" s="79">
        <v>0</v>
      </c>
      <c r="K270" s="79">
        <v>0</v>
      </c>
      <c r="L270" s="79"/>
      <c r="M270" s="79"/>
      <c r="N270" s="79"/>
      <c r="O270" s="79"/>
      <c r="P270" s="79"/>
      <c r="Q270" s="79"/>
      <c r="R270" s="79"/>
      <c r="S270" s="79"/>
      <c r="T270" s="79"/>
      <c r="U270" s="79"/>
    </row>
    <row r="271" spans="1:21">
      <c r="A271" s="81" t="s">
        <v>206</v>
      </c>
      <c r="B271" s="80"/>
      <c r="C271" s="79">
        <v>0</v>
      </c>
      <c r="D271" s="79">
        <v>0</v>
      </c>
      <c r="E271" s="79">
        <v>0</v>
      </c>
      <c r="F271" s="79">
        <v>0</v>
      </c>
      <c r="G271" s="79">
        <v>0</v>
      </c>
      <c r="H271" s="79">
        <v>0</v>
      </c>
      <c r="I271" s="79">
        <v>0</v>
      </c>
      <c r="J271" s="79">
        <v>0</v>
      </c>
      <c r="K271" s="79">
        <v>0</v>
      </c>
      <c r="L271" s="79">
        <v>0</v>
      </c>
      <c r="M271" s="79">
        <v>0</v>
      </c>
      <c r="N271" s="79">
        <v>0</v>
      </c>
      <c r="O271" s="79">
        <v>0</v>
      </c>
      <c r="P271" s="79">
        <v>0</v>
      </c>
      <c r="Q271" s="79">
        <v>0</v>
      </c>
      <c r="R271" s="79">
        <v>0</v>
      </c>
      <c r="S271" s="79">
        <v>0</v>
      </c>
      <c r="T271" s="79">
        <v>0</v>
      </c>
      <c r="U271" s="79"/>
    </row>
    <row r="272" spans="1:21">
      <c r="A272" s="81" t="s">
        <v>269</v>
      </c>
      <c r="B272" s="80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</row>
    <row r="273" spans="1:21">
      <c r="A273" s="81" t="s">
        <v>268</v>
      </c>
      <c r="B273" s="80"/>
      <c r="C273" s="79">
        <v>0</v>
      </c>
      <c r="D273" s="79">
        <v>0</v>
      </c>
      <c r="E273" s="79">
        <v>0</v>
      </c>
      <c r="F273" s="79">
        <v>0</v>
      </c>
      <c r="G273" s="79">
        <v>0</v>
      </c>
      <c r="H273" s="79">
        <v>0</v>
      </c>
      <c r="I273" s="79">
        <v>0</v>
      </c>
      <c r="J273" s="79">
        <v>0</v>
      </c>
      <c r="K273" s="79">
        <v>0</v>
      </c>
      <c r="L273" s="79">
        <v>0</v>
      </c>
      <c r="M273" s="79">
        <v>0</v>
      </c>
      <c r="N273" s="79">
        <v>0</v>
      </c>
      <c r="O273" s="79"/>
      <c r="P273" s="79"/>
      <c r="Q273" s="79">
        <v>0</v>
      </c>
      <c r="R273" s="79">
        <v>0</v>
      </c>
      <c r="S273" s="79">
        <v>0</v>
      </c>
      <c r="T273" s="79">
        <v>0</v>
      </c>
      <c r="U273" s="79"/>
    </row>
    <row r="274" spans="1:21">
      <c r="A274" s="81" t="s">
        <v>267</v>
      </c>
      <c r="B274" s="80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</row>
    <row r="275" spans="1:21" ht="31.2">
      <c r="A275" s="81" t="s">
        <v>266</v>
      </c>
      <c r="B275" s="80"/>
      <c r="C275" s="79">
        <v>0</v>
      </c>
      <c r="D275" s="79">
        <v>0</v>
      </c>
      <c r="E275" s="79">
        <v>0</v>
      </c>
      <c r="F275" s="79">
        <v>0</v>
      </c>
      <c r="G275" s="79">
        <v>0</v>
      </c>
      <c r="H275" s="79">
        <v>0</v>
      </c>
      <c r="I275" s="79">
        <v>0</v>
      </c>
      <c r="J275" s="79">
        <v>0</v>
      </c>
      <c r="K275" s="79">
        <v>0</v>
      </c>
      <c r="L275" s="79">
        <v>0</v>
      </c>
      <c r="M275" s="79">
        <v>0</v>
      </c>
      <c r="N275" s="79">
        <v>0</v>
      </c>
      <c r="O275" s="79">
        <v>0</v>
      </c>
      <c r="P275" s="79">
        <v>0</v>
      </c>
      <c r="Q275" s="79">
        <v>0</v>
      </c>
      <c r="R275" s="79">
        <v>0</v>
      </c>
      <c r="S275" s="79">
        <v>0</v>
      </c>
      <c r="T275" s="79">
        <v>0</v>
      </c>
      <c r="U275" s="79"/>
    </row>
    <row r="276" spans="1:21">
      <c r="A276" s="81" t="s">
        <v>151</v>
      </c>
      <c r="B276" s="80"/>
      <c r="C276" s="79">
        <v>58.216999999999999</v>
      </c>
      <c r="D276" s="79">
        <v>40.814999999999998</v>
      </c>
      <c r="E276" s="79">
        <v>0</v>
      </c>
      <c r="F276" s="79">
        <v>0</v>
      </c>
      <c r="G276" s="79">
        <v>0</v>
      </c>
      <c r="H276" s="79">
        <v>0</v>
      </c>
      <c r="I276" s="79">
        <v>0</v>
      </c>
      <c r="J276" s="79">
        <v>0</v>
      </c>
      <c r="K276" s="79">
        <v>0</v>
      </c>
      <c r="L276" s="79">
        <v>0</v>
      </c>
      <c r="M276" s="79">
        <v>0</v>
      </c>
      <c r="N276" s="79">
        <v>0</v>
      </c>
      <c r="O276" s="79">
        <v>0</v>
      </c>
      <c r="P276" s="79">
        <v>0</v>
      </c>
      <c r="Q276" s="79">
        <v>0</v>
      </c>
      <c r="R276" s="79">
        <v>0</v>
      </c>
      <c r="S276" s="79">
        <v>0</v>
      </c>
      <c r="T276" s="79">
        <v>0</v>
      </c>
      <c r="U276" s="79"/>
    </row>
    <row r="277" spans="1:21">
      <c r="A277" s="81" t="s">
        <v>150</v>
      </c>
      <c r="B277" s="80"/>
      <c r="C277" s="79">
        <v>58.216999999999999</v>
      </c>
      <c r="D277" s="79">
        <v>40.814999999999998</v>
      </c>
      <c r="E277" s="79">
        <v>0</v>
      </c>
      <c r="F277" s="79">
        <v>0</v>
      </c>
      <c r="G277" s="79">
        <v>0</v>
      </c>
      <c r="H277" s="79">
        <v>0</v>
      </c>
      <c r="I277" s="79">
        <v>0</v>
      </c>
      <c r="J277" s="79">
        <v>0</v>
      </c>
      <c r="K277" s="79">
        <v>0</v>
      </c>
      <c r="L277" s="79">
        <v>0</v>
      </c>
      <c r="M277" s="79">
        <v>0</v>
      </c>
      <c r="N277" s="79">
        <v>0</v>
      </c>
      <c r="O277" s="79">
        <v>0</v>
      </c>
      <c r="P277" s="79">
        <v>0</v>
      </c>
      <c r="Q277" s="79">
        <v>0</v>
      </c>
      <c r="R277" s="79">
        <v>0</v>
      </c>
      <c r="S277" s="79">
        <v>0</v>
      </c>
      <c r="T277" s="79">
        <v>0</v>
      </c>
      <c r="U277" s="79"/>
    </row>
    <row r="278" spans="1:21">
      <c r="A278" s="81" t="s">
        <v>265</v>
      </c>
      <c r="B278" s="80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</row>
    <row r="279" spans="1:21">
      <c r="A279" s="81" t="s">
        <v>149</v>
      </c>
      <c r="B279" s="80"/>
      <c r="C279" s="79"/>
      <c r="D279" s="79"/>
      <c r="E279" s="79">
        <v>192.79</v>
      </c>
      <c r="F279" s="79">
        <v>414.86</v>
      </c>
      <c r="G279" s="79">
        <v>460.48</v>
      </c>
      <c r="H279" s="79">
        <v>691.48</v>
      </c>
      <c r="I279" s="79">
        <v>307.64999999999998</v>
      </c>
      <c r="J279" s="79">
        <v>619.98</v>
      </c>
      <c r="K279" s="79">
        <v>593.97</v>
      </c>
      <c r="L279" s="79">
        <v>645.9</v>
      </c>
      <c r="M279" s="79">
        <v>707.38</v>
      </c>
      <c r="N279" s="79">
        <v>1120.71</v>
      </c>
      <c r="O279" s="79">
        <v>530.66</v>
      </c>
      <c r="P279" s="79">
        <v>778.01</v>
      </c>
      <c r="Q279" s="79">
        <v>792.45</v>
      </c>
      <c r="R279" s="79">
        <v>1053.4000000000001</v>
      </c>
      <c r="S279" s="79">
        <v>1044.96</v>
      </c>
      <c r="T279" s="79">
        <v>1339.39</v>
      </c>
      <c r="U279" s="79"/>
    </row>
    <row r="280" spans="1:21">
      <c r="A280" s="81" t="s">
        <v>264</v>
      </c>
      <c r="B280" s="80"/>
      <c r="C280" s="79"/>
      <c r="D280" s="79"/>
      <c r="E280" s="79">
        <v>201.6</v>
      </c>
      <c r="F280" s="79">
        <v>446.21</v>
      </c>
      <c r="G280" s="79">
        <v>513</v>
      </c>
      <c r="H280" s="79">
        <v>747.24</v>
      </c>
      <c r="I280" s="79">
        <v>697.37</v>
      </c>
      <c r="J280" s="79">
        <v>625.99</v>
      </c>
      <c r="K280" s="79">
        <v>630.85</v>
      </c>
      <c r="L280" s="79">
        <v>646.76</v>
      </c>
      <c r="M280" s="79">
        <v>774.38</v>
      </c>
      <c r="N280" s="79">
        <v>1121</v>
      </c>
      <c r="O280" s="79">
        <v>1228.8800000000001</v>
      </c>
      <c r="P280" s="79">
        <v>798.69</v>
      </c>
      <c r="Q280" s="79">
        <v>839</v>
      </c>
      <c r="R280" s="79">
        <v>1086.49</v>
      </c>
      <c r="S280" s="79">
        <v>1291.44</v>
      </c>
      <c r="T280" s="79">
        <v>1367.07</v>
      </c>
      <c r="U280" s="79"/>
    </row>
    <row r="281" spans="1:21">
      <c r="A281" s="81" t="s">
        <v>263</v>
      </c>
      <c r="B281" s="80"/>
      <c r="C281" s="79"/>
      <c r="D281" s="79"/>
      <c r="E281" s="79">
        <v>95.96</v>
      </c>
      <c r="F281" s="79">
        <v>172.57</v>
      </c>
      <c r="G281" s="79">
        <v>331.55</v>
      </c>
      <c r="H281" s="79">
        <v>437</v>
      </c>
      <c r="I281" s="79">
        <v>247.3</v>
      </c>
      <c r="J281" s="79">
        <v>282.75</v>
      </c>
      <c r="K281" s="79">
        <v>433.63</v>
      </c>
      <c r="L281" s="79">
        <v>473.02</v>
      </c>
      <c r="M281" s="79">
        <v>556.52</v>
      </c>
      <c r="N281" s="79">
        <v>695.52</v>
      </c>
      <c r="O281" s="79">
        <v>497.19</v>
      </c>
      <c r="P281" s="79">
        <v>490.91</v>
      </c>
      <c r="Q281" s="79">
        <v>672.66</v>
      </c>
      <c r="R281" s="79">
        <v>796.89</v>
      </c>
      <c r="S281" s="79">
        <v>977.66</v>
      </c>
      <c r="T281" s="79">
        <v>1022.37</v>
      </c>
      <c r="U281" s="79"/>
    </row>
    <row r="282" spans="1:21">
      <c r="A282" s="81" t="s">
        <v>148</v>
      </c>
      <c r="B282" s="80"/>
      <c r="C282" s="79"/>
      <c r="D282" s="79"/>
      <c r="E282" s="79">
        <v>192.79</v>
      </c>
      <c r="F282" s="79">
        <v>414.86</v>
      </c>
      <c r="G282" s="79">
        <v>460.48</v>
      </c>
      <c r="H282" s="79">
        <v>691.48</v>
      </c>
      <c r="I282" s="79">
        <v>307.64999999999998</v>
      </c>
      <c r="J282" s="79">
        <v>619.98</v>
      </c>
      <c r="K282" s="79">
        <v>593.97</v>
      </c>
      <c r="L282" s="79">
        <v>645.9</v>
      </c>
      <c r="M282" s="79">
        <v>707.38</v>
      </c>
      <c r="N282" s="79">
        <v>1120.71</v>
      </c>
      <c r="O282" s="79">
        <v>530.66</v>
      </c>
      <c r="P282" s="79">
        <v>778.01</v>
      </c>
      <c r="Q282" s="79">
        <v>792.45</v>
      </c>
      <c r="R282" s="79">
        <v>1053.4000000000001</v>
      </c>
      <c r="S282" s="79">
        <v>1044.96</v>
      </c>
      <c r="T282" s="79">
        <v>1339.39</v>
      </c>
      <c r="U282" s="79"/>
    </row>
    <row r="283" spans="1:21">
      <c r="A283" s="81" t="s">
        <v>147</v>
      </c>
      <c r="B283" s="80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</row>
    <row r="284" spans="1:21" ht="31.2">
      <c r="A284" s="81" t="s">
        <v>262</v>
      </c>
      <c r="B284" s="80"/>
      <c r="C284" s="79"/>
      <c r="D284" s="79">
        <v>7.3780000000000001</v>
      </c>
      <c r="E284" s="79">
        <v>21.306000000000001</v>
      </c>
      <c r="F284" s="79">
        <v>44.481999999999999</v>
      </c>
      <c r="G284" s="79">
        <v>76.849999999999994</v>
      </c>
      <c r="H284" s="79">
        <v>169.57400000000001</v>
      </c>
      <c r="I284" s="79">
        <v>302.40300000000002</v>
      </c>
      <c r="J284" s="79">
        <v>309.71100000000001</v>
      </c>
      <c r="K284" s="79">
        <v>323</v>
      </c>
      <c r="L284" s="79">
        <v>389</v>
      </c>
      <c r="M284" s="79">
        <v>492</v>
      </c>
      <c r="N284" s="79">
        <v>527</v>
      </c>
      <c r="O284" s="79">
        <v>628</v>
      </c>
      <c r="P284" s="79">
        <v>672</v>
      </c>
      <c r="Q284" s="79">
        <v>843</v>
      </c>
      <c r="R284" s="79">
        <v>1175</v>
      </c>
      <c r="S284" s="79">
        <v>1319</v>
      </c>
      <c r="T284" s="79">
        <v>1757</v>
      </c>
      <c r="U284" s="79"/>
    </row>
    <row r="285" spans="1:21" ht="31.2">
      <c r="A285" s="81" t="s">
        <v>261</v>
      </c>
      <c r="B285" s="80"/>
      <c r="C285" s="79"/>
      <c r="D285" s="79">
        <v>13.596</v>
      </c>
      <c r="E285" s="79">
        <v>27.334</v>
      </c>
      <c r="F285" s="79">
        <v>62</v>
      </c>
      <c r="G285" s="79">
        <v>79.435000000000002</v>
      </c>
      <c r="H285" s="79">
        <v>185.15700000000001</v>
      </c>
      <c r="I285" s="79">
        <v>298.55099999999999</v>
      </c>
      <c r="J285" s="79">
        <v>295.88499999999999</v>
      </c>
      <c r="K285" s="79">
        <v>319</v>
      </c>
      <c r="L285" s="79">
        <v>377</v>
      </c>
      <c r="M285" s="79">
        <v>475</v>
      </c>
      <c r="N285" s="79">
        <v>501</v>
      </c>
      <c r="O285" s="79">
        <v>643</v>
      </c>
      <c r="P285" s="79">
        <v>794</v>
      </c>
      <c r="Q285" s="79">
        <v>902</v>
      </c>
      <c r="R285" s="79">
        <v>1133</v>
      </c>
      <c r="S285" s="79">
        <v>1397</v>
      </c>
      <c r="T285" s="79">
        <v>1845</v>
      </c>
      <c r="U285" s="79"/>
    </row>
    <row r="286" spans="1:21" ht="31.2">
      <c r="A286" s="81" t="s">
        <v>260</v>
      </c>
      <c r="B286" s="80"/>
      <c r="C286" s="79"/>
      <c r="D286" s="79">
        <v>18.62</v>
      </c>
      <c r="E286" s="79">
        <v>29.611000000000001</v>
      </c>
      <c r="F286" s="79">
        <v>65.777000000000001</v>
      </c>
      <c r="G286" s="79">
        <v>73.923000000000002</v>
      </c>
      <c r="H286" s="79">
        <v>174.19399999999999</v>
      </c>
      <c r="I286" s="79">
        <v>277.25599999999997</v>
      </c>
      <c r="J286" s="79">
        <v>275.68400000000003</v>
      </c>
      <c r="K286" s="79">
        <v>279</v>
      </c>
      <c r="L286" s="79">
        <v>357</v>
      </c>
      <c r="M286" s="79">
        <v>434</v>
      </c>
      <c r="N286" s="79">
        <v>454</v>
      </c>
      <c r="O286" s="79">
        <v>644</v>
      </c>
      <c r="P286" s="79">
        <v>796</v>
      </c>
      <c r="Q286" s="79">
        <v>910</v>
      </c>
      <c r="R286" s="79">
        <v>1073</v>
      </c>
      <c r="S286" s="79">
        <v>1337</v>
      </c>
      <c r="T286" s="79">
        <v>1680</v>
      </c>
      <c r="U286" s="79"/>
    </row>
    <row r="287" spans="1:21" ht="31.2">
      <c r="A287" s="81" t="s">
        <v>259</v>
      </c>
      <c r="B287" s="80"/>
      <c r="C287" s="79"/>
      <c r="D287" s="79">
        <v>18.774000000000001</v>
      </c>
      <c r="E287" s="79">
        <v>29.654</v>
      </c>
      <c r="F287" s="79">
        <v>65.891999999999996</v>
      </c>
      <c r="G287" s="79">
        <v>70.62</v>
      </c>
      <c r="H287" s="79">
        <v>159.76400000000001</v>
      </c>
      <c r="I287" s="79">
        <v>248.58199999999999</v>
      </c>
      <c r="J287" s="79">
        <v>237.47300000000001</v>
      </c>
      <c r="K287" s="79">
        <v>223</v>
      </c>
      <c r="L287" s="79">
        <v>311</v>
      </c>
      <c r="M287" s="79">
        <v>374</v>
      </c>
      <c r="N287" s="79">
        <v>427</v>
      </c>
      <c r="O287" s="79">
        <v>597</v>
      </c>
      <c r="P287" s="79">
        <v>769</v>
      </c>
      <c r="Q287" s="79">
        <v>854</v>
      </c>
      <c r="R287" s="79">
        <v>975</v>
      </c>
      <c r="S287" s="79">
        <v>1153</v>
      </c>
      <c r="T287" s="79">
        <v>1508</v>
      </c>
      <c r="U287" s="79"/>
    </row>
    <row r="288" spans="1:21" ht="31.2">
      <c r="A288" s="81" t="s">
        <v>258</v>
      </c>
      <c r="B288" s="80"/>
      <c r="C288" s="79"/>
      <c r="D288" s="79">
        <v>18.768999999999998</v>
      </c>
      <c r="E288" s="79">
        <v>28.917000000000002</v>
      </c>
      <c r="F288" s="79">
        <v>63.869</v>
      </c>
      <c r="G288" s="79">
        <v>68.096000000000004</v>
      </c>
      <c r="H288" s="79">
        <v>149.767</v>
      </c>
      <c r="I288" s="79">
        <v>217.61500000000001</v>
      </c>
      <c r="J288" s="79">
        <v>187.78800000000001</v>
      </c>
      <c r="K288" s="79">
        <v>189</v>
      </c>
      <c r="L288" s="79">
        <v>256</v>
      </c>
      <c r="M288" s="79">
        <v>333</v>
      </c>
      <c r="N288" s="79">
        <v>373</v>
      </c>
      <c r="O288" s="79">
        <v>576</v>
      </c>
      <c r="P288" s="79">
        <v>719</v>
      </c>
      <c r="Q288" s="79">
        <v>767</v>
      </c>
      <c r="R288" s="79">
        <v>831</v>
      </c>
      <c r="S288" s="79">
        <v>980</v>
      </c>
      <c r="T288" s="79">
        <v>1301</v>
      </c>
      <c r="U288" s="79"/>
    </row>
    <row r="289" spans="1:21">
      <c r="A289" s="81" t="s">
        <v>146</v>
      </c>
      <c r="B289" s="80"/>
      <c r="C289" s="79">
        <v>3.7</v>
      </c>
      <c r="D289" s="79">
        <v>9.8000000000000007</v>
      </c>
      <c r="E289" s="79">
        <v>27.1</v>
      </c>
      <c r="F289" s="79">
        <v>41.2</v>
      </c>
      <c r="G289" s="79">
        <v>80.7</v>
      </c>
      <c r="H289" s="79">
        <v>127.9</v>
      </c>
      <c r="I289" s="79">
        <v>215.6</v>
      </c>
      <c r="J289" s="79">
        <v>323.2</v>
      </c>
      <c r="K289" s="79">
        <v>293</v>
      </c>
      <c r="L289" s="79">
        <v>380</v>
      </c>
      <c r="M289" s="79">
        <v>448</v>
      </c>
      <c r="N289" s="79">
        <v>525</v>
      </c>
      <c r="O289" s="79">
        <v>570</v>
      </c>
      <c r="P289" s="79">
        <v>734</v>
      </c>
      <c r="Q289" s="79">
        <v>897</v>
      </c>
      <c r="R289" s="79">
        <v>1100</v>
      </c>
      <c r="S289" s="79">
        <v>1300</v>
      </c>
      <c r="T289" s="79">
        <v>2361</v>
      </c>
      <c r="U289" s="79"/>
    </row>
    <row r="290" spans="1:21">
      <c r="A290" s="81" t="s">
        <v>257</v>
      </c>
      <c r="B290" s="80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</row>
    <row r="291" spans="1:21">
      <c r="A291" s="81" t="s">
        <v>145</v>
      </c>
      <c r="B291" s="80"/>
      <c r="C291" s="79">
        <v>40.494</v>
      </c>
      <c r="D291" s="79">
        <v>229.60499999999999</v>
      </c>
      <c r="E291" s="79">
        <v>395.16399999999999</v>
      </c>
      <c r="F291" s="79">
        <v>599.51</v>
      </c>
      <c r="G291" s="79">
        <v>1228.5889999999999</v>
      </c>
      <c r="H291" s="79">
        <v>2119.9850000000001</v>
      </c>
      <c r="I291" s="79">
        <v>2793.192</v>
      </c>
      <c r="J291" s="79">
        <v>2843.027</v>
      </c>
      <c r="K291" s="79">
        <v>3762</v>
      </c>
      <c r="L291" s="79">
        <v>5162</v>
      </c>
      <c r="M291" s="79">
        <v>6793</v>
      </c>
      <c r="N291" s="79">
        <v>7952</v>
      </c>
      <c r="O291" s="79">
        <v>9832</v>
      </c>
      <c r="P291" s="79">
        <v>12282</v>
      </c>
      <c r="Q291" s="79">
        <v>13948</v>
      </c>
      <c r="R291" s="79">
        <v>16625</v>
      </c>
      <c r="S291" s="79">
        <v>21419</v>
      </c>
      <c r="T291" s="79">
        <v>26018</v>
      </c>
      <c r="U291" s="79"/>
    </row>
    <row r="292" spans="1:21">
      <c r="A292" s="81" t="s">
        <v>256</v>
      </c>
      <c r="B292" s="80"/>
      <c r="C292" s="79"/>
      <c r="D292" s="79">
        <v>5.9039999999999999</v>
      </c>
      <c r="E292" s="79">
        <v>0.83699999999999997</v>
      </c>
      <c r="F292" s="79"/>
      <c r="G292" s="79">
        <v>0</v>
      </c>
      <c r="H292" s="79"/>
      <c r="I292" s="79"/>
      <c r="J292" s="79"/>
      <c r="K292" s="79"/>
      <c r="L292" s="79"/>
      <c r="M292" s="79"/>
      <c r="N292" s="79"/>
      <c r="O292" s="79"/>
      <c r="P292" s="79">
        <v>1188</v>
      </c>
      <c r="Q292" s="79">
        <v>1577</v>
      </c>
      <c r="R292" s="79">
        <v>2043</v>
      </c>
      <c r="S292" s="79">
        <v>3550</v>
      </c>
      <c r="T292" s="79">
        <v>6800</v>
      </c>
      <c r="U292" s="79"/>
    </row>
    <row r="293" spans="1:21">
      <c r="A293" s="81" t="s">
        <v>255</v>
      </c>
      <c r="B293" s="80"/>
      <c r="C293" s="79">
        <v>0</v>
      </c>
      <c r="D293" s="79">
        <v>0</v>
      </c>
      <c r="E293" s="79">
        <v>0</v>
      </c>
      <c r="F293" s="79">
        <v>0</v>
      </c>
      <c r="G293" s="79">
        <v>0</v>
      </c>
      <c r="H293" s="79">
        <v>0</v>
      </c>
      <c r="I293" s="79">
        <v>0</v>
      </c>
      <c r="J293" s="79">
        <v>0</v>
      </c>
      <c r="K293" s="79">
        <v>0</v>
      </c>
      <c r="L293" s="79">
        <v>0</v>
      </c>
      <c r="M293" s="79">
        <v>0</v>
      </c>
      <c r="N293" s="79">
        <v>0</v>
      </c>
      <c r="O293" s="79">
        <v>0</v>
      </c>
      <c r="P293" s="79">
        <v>0</v>
      </c>
      <c r="Q293" s="79">
        <v>0</v>
      </c>
      <c r="R293" s="79">
        <v>0</v>
      </c>
      <c r="S293" s="79">
        <v>0</v>
      </c>
      <c r="T293" s="79">
        <v>0</v>
      </c>
      <c r="U293" s="79"/>
    </row>
    <row r="294" spans="1:21">
      <c r="A294" s="81" t="s">
        <v>254</v>
      </c>
      <c r="B294" s="80"/>
      <c r="C294" s="79">
        <v>0</v>
      </c>
      <c r="D294" s="79">
        <v>0</v>
      </c>
      <c r="E294" s="79">
        <v>0</v>
      </c>
      <c r="F294" s="79">
        <v>0</v>
      </c>
      <c r="G294" s="79">
        <v>0</v>
      </c>
      <c r="H294" s="79">
        <v>0</v>
      </c>
      <c r="I294" s="79">
        <v>0</v>
      </c>
      <c r="J294" s="79">
        <v>0</v>
      </c>
      <c r="K294" s="79">
        <v>0</v>
      </c>
      <c r="L294" s="79">
        <v>0</v>
      </c>
      <c r="M294" s="79">
        <v>0</v>
      </c>
      <c r="N294" s="79">
        <v>0</v>
      </c>
      <c r="O294" s="79">
        <v>0</v>
      </c>
      <c r="P294" s="79">
        <v>0</v>
      </c>
      <c r="Q294" s="79">
        <v>0</v>
      </c>
      <c r="R294" s="79">
        <v>0</v>
      </c>
      <c r="S294" s="79">
        <v>0</v>
      </c>
      <c r="T294" s="79">
        <v>0</v>
      </c>
      <c r="U294" s="79"/>
    </row>
    <row r="295" spans="1:21">
      <c r="A295" s="81" t="s">
        <v>253</v>
      </c>
      <c r="B295" s="80"/>
      <c r="C295" s="79">
        <v>0</v>
      </c>
      <c r="D295" s="79">
        <v>0</v>
      </c>
      <c r="E295" s="79">
        <v>0</v>
      </c>
      <c r="F295" s="79">
        <v>0</v>
      </c>
      <c r="G295" s="79">
        <v>0</v>
      </c>
      <c r="H295" s="79">
        <v>0</v>
      </c>
      <c r="I295" s="79">
        <v>0</v>
      </c>
      <c r="J295" s="79">
        <v>0</v>
      </c>
      <c r="K295" s="79">
        <v>0</v>
      </c>
      <c r="L295" s="79">
        <v>0</v>
      </c>
      <c r="M295" s="79">
        <v>0</v>
      </c>
      <c r="N295" s="79">
        <v>0</v>
      </c>
      <c r="O295" s="79">
        <v>0</v>
      </c>
      <c r="P295" s="79">
        <v>0</v>
      </c>
      <c r="Q295" s="79">
        <v>0</v>
      </c>
      <c r="R295" s="79">
        <v>0</v>
      </c>
      <c r="S295" s="79">
        <v>0</v>
      </c>
      <c r="T295" s="79">
        <v>0</v>
      </c>
      <c r="U295" s="79"/>
    </row>
    <row r="298" spans="1:21" ht="46.8">
      <c r="A298" s="85" t="s">
        <v>252</v>
      </c>
    </row>
    <row r="299" spans="1:21">
      <c r="A299" s="83" t="s">
        <v>251</v>
      </c>
      <c r="B299" s="80"/>
      <c r="C299" s="84">
        <v>2002</v>
      </c>
      <c r="D299" s="84">
        <v>2003</v>
      </c>
      <c r="E299" s="84">
        <v>2004</v>
      </c>
      <c r="F299" s="84">
        <v>2005</v>
      </c>
      <c r="G299" s="84">
        <v>2006</v>
      </c>
      <c r="H299" s="84">
        <v>2007</v>
      </c>
      <c r="I299" s="84">
        <v>2008</v>
      </c>
      <c r="J299" s="84">
        <v>2009</v>
      </c>
      <c r="K299" s="84">
        <v>2010</v>
      </c>
      <c r="L299" s="84">
        <v>2011</v>
      </c>
      <c r="M299" s="84">
        <v>2012</v>
      </c>
      <c r="N299" s="84">
        <v>2013</v>
      </c>
      <c r="O299" s="84">
        <v>2014</v>
      </c>
      <c r="P299" s="84">
        <v>2015</v>
      </c>
      <c r="Q299" s="84">
        <v>2016</v>
      </c>
      <c r="R299" s="84">
        <v>2017</v>
      </c>
      <c r="S299" s="84">
        <v>2018</v>
      </c>
      <c r="T299" s="84">
        <v>2019</v>
      </c>
      <c r="U299" s="84">
        <v>2020</v>
      </c>
    </row>
    <row r="300" spans="1:21">
      <c r="A300" s="83" t="s">
        <v>250</v>
      </c>
      <c r="B300" s="80"/>
      <c r="C300" s="82" t="s">
        <v>249</v>
      </c>
      <c r="D300" s="82" t="s">
        <v>248</v>
      </c>
      <c r="E300" s="82" t="s">
        <v>247</v>
      </c>
      <c r="F300" s="82" t="s">
        <v>246</v>
      </c>
      <c r="G300" s="82" t="s">
        <v>245</v>
      </c>
      <c r="H300" s="82" t="s">
        <v>244</v>
      </c>
      <c r="I300" s="82" t="s">
        <v>243</v>
      </c>
      <c r="J300" s="82" t="s">
        <v>242</v>
      </c>
      <c r="K300" s="82" t="s">
        <v>241</v>
      </c>
      <c r="L300" s="82" t="s">
        <v>240</v>
      </c>
      <c r="M300" s="82" t="s">
        <v>239</v>
      </c>
      <c r="N300" s="82" t="s">
        <v>238</v>
      </c>
      <c r="O300" s="82" t="s">
        <v>237</v>
      </c>
      <c r="P300" s="82" t="s">
        <v>236</v>
      </c>
      <c r="Q300" s="82" t="s">
        <v>235</v>
      </c>
      <c r="R300" s="82" t="s">
        <v>234</v>
      </c>
      <c r="S300" s="82" t="s">
        <v>233</v>
      </c>
      <c r="T300" s="82" t="s">
        <v>232</v>
      </c>
      <c r="U300" s="82" t="s">
        <v>231</v>
      </c>
    </row>
    <row r="301" spans="1:21">
      <c r="A301" s="81" t="s">
        <v>230</v>
      </c>
      <c r="B301" s="80"/>
      <c r="C301" s="79">
        <v>146.70699999999999</v>
      </c>
      <c r="D301" s="79">
        <v>345.71800000000002</v>
      </c>
      <c r="E301" s="79">
        <v>2143.3969999999999</v>
      </c>
      <c r="F301" s="79">
        <v>8034.2470000000003</v>
      </c>
      <c r="G301" s="79">
        <v>11243.914000000001</v>
      </c>
      <c r="H301" s="79">
        <v>14218.612999999999</v>
      </c>
      <c r="I301" s="79">
        <v>15845.771000000001</v>
      </c>
      <c r="J301" s="79">
        <v>24484.775000000001</v>
      </c>
      <c r="K301" s="79">
        <v>34975</v>
      </c>
      <c r="L301" s="79">
        <v>44626</v>
      </c>
      <c r="M301" s="79">
        <v>48088</v>
      </c>
      <c r="N301" s="79">
        <v>58717</v>
      </c>
      <c r="O301" s="79">
        <v>64395</v>
      </c>
      <c r="P301" s="79">
        <v>73066</v>
      </c>
      <c r="Q301" s="79">
        <v>86333</v>
      </c>
      <c r="R301" s="79">
        <v>101871</v>
      </c>
      <c r="S301" s="79">
        <v>109140</v>
      </c>
      <c r="T301" s="79">
        <v>119675</v>
      </c>
      <c r="U301" s="79"/>
    </row>
    <row r="302" spans="1:21">
      <c r="A302" s="81" t="s">
        <v>229</v>
      </c>
      <c r="B302" s="80"/>
      <c r="C302" s="79">
        <v>61.994</v>
      </c>
      <c r="D302" s="79">
        <v>154.69</v>
      </c>
      <c r="E302" s="79">
        <v>382.34500000000003</v>
      </c>
      <c r="F302" s="79">
        <v>687.976</v>
      </c>
      <c r="G302" s="79">
        <v>1322.34</v>
      </c>
      <c r="H302" s="79">
        <v>2307.7739999999999</v>
      </c>
      <c r="I302" s="79">
        <v>2642.192</v>
      </c>
      <c r="J302" s="79">
        <v>3201.7150000000001</v>
      </c>
      <c r="K302" s="79">
        <v>5002</v>
      </c>
      <c r="L302" s="79">
        <v>6172</v>
      </c>
      <c r="M302" s="79">
        <v>8585</v>
      </c>
      <c r="N302" s="79">
        <v>9390</v>
      </c>
      <c r="O302" s="79">
        <v>11556</v>
      </c>
      <c r="P302" s="79">
        <v>13909</v>
      </c>
      <c r="Q302" s="79">
        <v>15629</v>
      </c>
      <c r="R302" s="79">
        <v>18705</v>
      </c>
      <c r="S302" s="79">
        <v>21193</v>
      </c>
      <c r="T302" s="79">
        <v>27492</v>
      </c>
      <c r="U302" s="79"/>
    </row>
    <row r="303" spans="1:21">
      <c r="A303" s="81" t="s">
        <v>228</v>
      </c>
      <c r="B303" s="80"/>
      <c r="C303" s="79">
        <v>0</v>
      </c>
      <c r="D303" s="79">
        <v>0</v>
      </c>
      <c r="E303" s="79">
        <v>0</v>
      </c>
      <c r="F303" s="79">
        <v>0</v>
      </c>
      <c r="G303" s="79">
        <v>0</v>
      </c>
      <c r="H303" s="79">
        <v>0</v>
      </c>
      <c r="I303" s="79">
        <v>0</v>
      </c>
      <c r="J303" s="79">
        <v>0</v>
      </c>
      <c r="K303" s="79">
        <v>0</v>
      </c>
      <c r="L303" s="79">
        <v>0</v>
      </c>
      <c r="M303" s="79">
        <v>505</v>
      </c>
      <c r="N303" s="79">
        <v>426</v>
      </c>
      <c r="O303" s="79"/>
      <c r="P303" s="79">
        <v>491</v>
      </c>
      <c r="Q303" s="79">
        <v>268</v>
      </c>
      <c r="R303" s="79">
        <v>749</v>
      </c>
      <c r="S303" s="79">
        <v>1107</v>
      </c>
      <c r="T303" s="79">
        <v>999</v>
      </c>
      <c r="U303" s="79"/>
    </row>
    <row r="304" spans="1:21">
      <c r="A304" s="81" t="s">
        <v>227</v>
      </c>
      <c r="B304" s="80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>
        <v>0</v>
      </c>
      <c r="U304" s="79"/>
    </row>
    <row r="305" spans="1:21">
      <c r="A305" s="81" t="s">
        <v>226</v>
      </c>
      <c r="B305" s="80"/>
      <c r="C305" s="79">
        <v>23.094999999999999</v>
      </c>
      <c r="D305" s="79">
        <v>59.826000000000001</v>
      </c>
      <c r="E305" s="79">
        <v>167.72300000000001</v>
      </c>
      <c r="F305" s="79">
        <v>278.84800000000001</v>
      </c>
      <c r="G305" s="79">
        <v>473.59300000000002</v>
      </c>
      <c r="H305" s="79">
        <v>762.75099999999998</v>
      </c>
      <c r="I305" s="79">
        <v>1690.2190000000001</v>
      </c>
      <c r="J305" s="79">
        <v>1480.4680000000001</v>
      </c>
      <c r="K305" s="79">
        <v>1585</v>
      </c>
      <c r="L305" s="79">
        <v>1960</v>
      </c>
      <c r="M305" s="79">
        <v>3276</v>
      </c>
      <c r="N305" s="79">
        <v>4353</v>
      </c>
      <c r="O305" s="79">
        <v>4734</v>
      </c>
      <c r="P305" s="79">
        <v>2648</v>
      </c>
      <c r="Q305" s="79">
        <v>3178</v>
      </c>
      <c r="R305" s="79">
        <v>2983</v>
      </c>
      <c r="S305" s="79">
        <v>4236</v>
      </c>
      <c r="T305" s="79">
        <v>4412</v>
      </c>
      <c r="U305" s="79"/>
    </row>
    <row r="306" spans="1:21">
      <c r="A306" s="81" t="s">
        <v>225</v>
      </c>
      <c r="B306" s="80"/>
      <c r="C306" s="79">
        <v>231.79599999999999</v>
      </c>
      <c r="D306" s="79">
        <v>560.23400000000004</v>
      </c>
      <c r="E306" s="79">
        <v>2693.4650000000001</v>
      </c>
      <c r="F306" s="79">
        <v>9001.0709999999999</v>
      </c>
      <c r="G306" s="79">
        <v>13039.847</v>
      </c>
      <c r="H306" s="79">
        <v>17289.137999999999</v>
      </c>
      <c r="I306" s="79">
        <v>20178.182000000001</v>
      </c>
      <c r="J306" s="79">
        <v>29166.957999999999</v>
      </c>
      <c r="K306" s="79">
        <v>41562</v>
      </c>
      <c r="L306" s="79">
        <v>52758</v>
      </c>
      <c r="M306" s="79">
        <v>60454</v>
      </c>
      <c r="N306" s="79">
        <v>72886</v>
      </c>
      <c r="O306" s="79">
        <v>80685</v>
      </c>
      <c r="P306" s="79">
        <v>90114</v>
      </c>
      <c r="Q306" s="79">
        <v>105408</v>
      </c>
      <c r="R306" s="79">
        <v>124308</v>
      </c>
      <c r="S306" s="79">
        <v>135676</v>
      </c>
      <c r="T306" s="79">
        <v>152578</v>
      </c>
      <c r="U306" s="79"/>
    </row>
    <row r="307" spans="1:21">
      <c r="A307" s="81" t="s">
        <v>224</v>
      </c>
      <c r="B307" s="80"/>
      <c r="C307" s="79">
        <v>86.885999999999996</v>
      </c>
      <c r="D307" s="79">
        <v>261.83699999999999</v>
      </c>
      <c r="E307" s="79">
        <v>583.06799999999998</v>
      </c>
      <c r="F307" s="79">
        <v>1417.425</v>
      </c>
      <c r="G307" s="79">
        <v>3289.5940000000001</v>
      </c>
      <c r="H307" s="79">
        <v>5519.9120000000003</v>
      </c>
      <c r="I307" s="79">
        <v>7576.3410000000003</v>
      </c>
      <c r="J307" s="79">
        <v>8130.134</v>
      </c>
      <c r="K307" s="79">
        <v>11771</v>
      </c>
      <c r="L307" s="79">
        <v>14400</v>
      </c>
      <c r="M307" s="79">
        <v>17697</v>
      </c>
      <c r="N307" s="79">
        <v>23837</v>
      </c>
      <c r="O307" s="79">
        <v>32746</v>
      </c>
      <c r="P307" s="79">
        <v>40146</v>
      </c>
      <c r="Q307" s="79">
        <v>47527</v>
      </c>
      <c r="R307" s="79">
        <v>59647</v>
      </c>
      <c r="S307" s="79">
        <v>82507</v>
      </c>
      <c r="T307" s="79">
        <v>115148</v>
      </c>
      <c r="U307" s="79"/>
    </row>
    <row r="308" spans="1:21">
      <c r="A308" s="81" t="s">
        <v>223</v>
      </c>
      <c r="B308" s="80"/>
      <c r="C308" s="79">
        <v>33.012999999999998</v>
      </c>
      <c r="D308" s="79">
        <v>73.581999999999994</v>
      </c>
      <c r="E308" s="79">
        <v>204.15199999999999</v>
      </c>
      <c r="F308" s="79">
        <v>455.67599999999999</v>
      </c>
      <c r="G308" s="79">
        <v>894.35500000000002</v>
      </c>
      <c r="H308" s="79">
        <v>1480.6510000000001</v>
      </c>
      <c r="I308" s="79">
        <v>2342.498</v>
      </c>
      <c r="J308" s="79">
        <v>3285.5239999999999</v>
      </c>
      <c r="K308" s="79">
        <v>4012</v>
      </c>
      <c r="L308" s="79">
        <v>4797</v>
      </c>
      <c r="M308" s="79">
        <v>5843</v>
      </c>
      <c r="N308" s="79">
        <v>7313</v>
      </c>
      <c r="O308" s="79">
        <v>8863</v>
      </c>
      <c r="P308" s="79">
        <v>11130</v>
      </c>
      <c r="Q308" s="79">
        <v>13293</v>
      </c>
      <c r="R308" s="79">
        <v>17264</v>
      </c>
      <c r="S308" s="79">
        <v>22788</v>
      </c>
      <c r="T308" s="79">
        <v>30561</v>
      </c>
      <c r="U308" s="79"/>
    </row>
    <row r="309" spans="1:21">
      <c r="A309" s="81" t="s">
        <v>222</v>
      </c>
      <c r="B309" s="80"/>
      <c r="C309" s="79">
        <v>53.872999999999998</v>
      </c>
      <c r="D309" s="79">
        <v>188.255</v>
      </c>
      <c r="E309" s="79">
        <v>378.916</v>
      </c>
      <c r="F309" s="79">
        <v>961.74900000000002</v>
      </c>
      <c r="G309" s="79">
        <v>2395.239</v>
      </c>
      <c r="H309" s="79">
        <v>4039.261</v>
      </c>
      <c r="I309" s="79">
        <v>5233.8429999999998</v>
      </c>
      <c r="J309" s="79">
        <v>4844.6099999999997</v>
      </c>
      <c r="K309" s="79">
        <v>7759</v>
      </c>
      <c r="L309" s="79">
        <v>9603</v>
      </c>
      <c r="M309" s="79">
        <v>11854</v>
      </c>
      <c r="N309" s="79">
        <v>16524</v>
      </c>
      <c r="O309" s="79">
        <v>23883</v>
      </c>
      <c r="P309" s="79">
        <v>29016</v>
      </c>
      <c r="Q309" s="79">
        <v>34234</v>
      </c>
      <c r="R309" s="79">
        <v>42383</v>
      </c>
      <c r="S309" s="79">
        <v>59719</v>
      </c>
      <c r="T309" s="79">
        <v>84587</v>
      </c>
      <c r="U309" s="79"/>
    </row>
    <row r="310" spans="1:21">
      <c r="A310" s="81" t="s">
        <v>221</v>
      </c>
      <c r="B310" s="80"/>
      <c r="C310" s="79">
        <v>0</v>
      </c>
      <c r="D310" s="79">
        <v>0</v>
      </c>
      <c r="E310" s="79">
        <v>0</v>
      </c>
      <c r="F310" s="79">
        <v>0</v>
      </c>
      <c r="G310" s="79">
        <v>0</v>
      </c>
      <c r="H310" s="79">
        <v>0</v>
      </c>
      <c r="I310" s="79">
        <v>0</v>
      </c>
      <c r="J310" s="79">
        <v>0</v>
      </c>
      <c r="K310" s="79">
        <v>0</v>
      </c>
      <c r="L310" s="79">
        <v>0</v>
      </c>
      <c r="M310" s="79">
        <v>921</v>
      </c>
      <c r="N310" s="79">
        <v>975</v>
      </c>
      <c r="O310" s="79">
        <v>1300</v>
      </c>
      <c r="P310" s="79">
        <v>1600</v>
      </c>
      <c r="Q310" s="79">
        <v>1700</v>
      </c>
      <c r="R310" s="79">
        <v>1400</v>
      </c>
      <c r="S310" s="79">
        <v>1300</v>
      </c>
      <c r="T310" s="79">
        <v>1300</v>
      </c>
      <c r="U310" s="79"/>
    </row>
    <row r="311" spans="1:21">
      <c r="A311" s="81" t="s">
        <v>220</v>
      </c>
      <c r="B311" s="80"/>
      <c r="C311" s="79">
        <v>0</v>
      </c>
      <c r="D311" s="79">
        <v>0</v>
      </c>
      <c r="E311" s="79">
        <v>0</v>
      </c>
      <c r="F311" s="79">
        <v>0</v>
      </c>
      <c r="G311" s="79">
        <v>1031.8499999999999</v>
      </c>
      <c r="H311" s="79">
        <v>1059.694</v>
      </c>
      <c r="I311" s="79">
        <v>85.16</v>
      </c>
      <c r="J311" s="79">
        <v>128.977</v>
      </c>
      <c r="K311" s="79">
        <v>523</v>
      </c>
      <c r="L311" s="79">
        <v>790</v>
      </c>
      <c r="M311" s="79">
        <v>548</v>
      </c>
      <c r="N311" s="79">
        <v>1001</v>
      </c>
      <c r="O311" s="79">
        <v>3104</v>
      </c>
      <c r="P311" s="79">
        <v>4919</v>
      </c>
      <c r="Q311" s="79">
        <v>4178</v>
      </c>
      <c r="R311" s="79">
        <v>6413</v>
      </c>
      <c r="S311" s="79">
        <v>12559</v>
      </c>
      <c r="T311" s="79">
        <v>11778</v>
      </c>
      <c r="U311" s="79"/>
    </row>
    <row r="312" spans="1:21">
      <c r="A312" s="81" t="s">
        <v>219</v>
      </c>
      <c r="B312" s="80"/>
      <c r="C312" s="79">
        <v>9.6000000000000002E-2</v>
      </c>
      <c r="D312" s="79">
        <v>105.556</v>
      </c>
      <c r="E312" s="79">
        <v>193.887</v>
      </c>
      <c r="F312" s="79">
        <v>277.68299999999999</v>
      </c>
      <c r="G312" s="79">
        <v>1545.1189999999999</v>
      </c>
      <c r="H312" s="79">
        <v>2745.9639999999999</v>
      </c>
      <c r="I312" s="79">
        <v>5836.5439999999999</v>
      </c>
      <c r="J312" s="79">
        <v>5677.5029999999997</v>
      </c>
      <c r="K312" s="79">
        <v>7300</v>
      </c>
      <c r="L312" s="79">
        <v>8924</v>
      </c>
      <c r="M312" s="79">
        <v>18010</v>
      </c>
      <c r="N312" s="79">
        <v>17558</v>
      </c>
      <c r="O312" s="79">
        <v>20206</v>
      </c>
      <c r="P312" s="79">
        <v>19716</v>
      </c>
      <c r="Q312" s="79">
        <v>19775</v>
      </c>
      <c r="R312" s="79">
        <v>19439</v>
      </c>
      <c r="S312" s="79">
        <v>20108</v>
      </c>
      <c r="T312" s="79">
        <v>22603</v>
      </c>
      <c r="U312" s="79"/>
    </row>
    <row r="313" spans="1:21">
      <c r="A313" s="81" t="s">
        <v>218</v>
      </c>
      <c r="B313" s="80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>
        <v>0</v>
      </c>
      <c r="U313" s="79"/>
    </row>
    <row r="314" spans="1:21">
      <c r="A314" s="81" t="s">
        <v>217</v>
      </c>
      <c r="B314" s="80"/>
      <c r="C314" s="79">
        <v>1.127</v>
      </c>
      <c r="D314" s="79">
        <v>17.413</v>
      </c>
      <c r="E314" s="79">
        <v>47.082999999999998</v>
      </c>
      <c r="F314" s="79">
        <v>31.31</v>
      </c>
      <c r="G314" s="79">
        <v>461.29599999999999</v>
      </c>
      <c r="H314" s="79">
        <v>201.749</v>
      </c>
      <c r="I314" s="79">
        <v>433.846</v>
      </c>
      <c r="J314" s="79">
        <v>678.73</v>
      </c>
      <c r="K314" s="79">
        <v>707</v>
      </c>
      <c r="L314" s="79">
        <v>499</v>
      </c>
      <c r="M314" s="79">
        <v>2011</v>
      </c>
      <c r="N314" s="79">
        <v>1976</v>
      </c>
      <c r="O314" s="79">
        <v>1955</v>
      </c>
      <c r="P314" s="79">
        <v>2096</v>
      </c>
      <c r="Q314" s="79">
        <v>2202</v>
      </c>
      <c r="R314" s="79">
        <v>3352</v>
      </c>
      <c r="S314" s="79">
        <v>3430</v>
      </c>
      <c r="T314" s="79">
        <v>3063</v>
      </c>
      <c r="U314" s="79"/>
    </row>
    <row r="315" spans="1:21">
      <c r="A315" s="81" t="s">
        <v>216</v>
      </c>
      <c r="B315" s="80"/>
      <c r="C315" s="79">
        <v>286.892</v>
      </c>
      <c r="D315" s="79">
        <v>871.45799999999997</v>
      </c>
      <c r="E315" s="79">
        <v>3313.3510000000001</v>
      </c>
      <c r="F315" s="79">
        <v>10271.813</v>
      </c>
      <c r="G315" s="79">
        <v>18473.350999999999</v>
      </c>
      <c r="H315" s="79">
        <v>25335.806</v>
      </c>
      <c r="I315" s="79">
        <v>31767.575000000001</v>
      </c>
      <c r="J315" s="79">
        <v>40496.777999999998</v>
      </c>
      <c r="K315" s="79">
        <v>57851</v>
      </c>
      <c r="L315" s="79">
        <v>72574</v>
      </c>
      <c r="M315" s="79">
        <v>93798</v>
      </c>
      <c r="N315" s="79">
        <v>110920</v>
      </c>
      <c r="O315" s="79">
        <v>131133</v>
      </c>
      <c r="P315" s="79">
        <v>147461</v>
      </c>
      <c r="Q315" s="79">
        <v>167497</v>
      </c>
      <c r="R315" s="79">
        <v>197295</v>
      </c>
      <c r="S315" s="79">
        <v>232792</v>
      </c>
      <c r="T315" s="79">
        <v>275909</v>
      </c>
      <c r="U315" s="79"/>
    </row>
    <row r="316" spans="1:21">
      <c r="A316" s="81" t="s">
        <v>215</v>
      </c>
      <c r="B316" s="80"/>
      <c r="C316" s="79">
        <v>9.3940000000000001</v>
      </c>
      <c r="D316" s="79">
        <v>46.174999999999997</v>
      </c>
      <c r="E316" s="79">
        <v>32.671999999999997</v>
      </c>
      <c r="F316" s="79">
        <v>115.575</v>
      </c>
      <c r="G316" s="79">
        <v>211.16900000000001</v>
      </c>
      <c r="H316" s="79">
        <v>282.10599999999999</v>
      </c>
      <c r="I316" s="79">
        <v>178.00399999999999</v>
      </c>
      <c r="J316" s="79">
        <v>215.86699999999999</v>
      </c>
      <c r="K316" s="79">
        <v>483</v>
      </c>
      <c r="L316" s="79">
        <v>588</v>
      </c>
      <c r="M316" s="79">
        <v>2012</v>
      </c>
      <c r="N316" s="79">
        <v>2453</v>
      </c>
      <c r="O316" s="79">
        <v>1715</v>
      </c>
      <c r="P316" s="79">
        <v>1931</v>
      </c>
      <c r="Q316" s="79">
        <v>2041</v>
      </c>
      <c r="R316" s="79">
        <v>3137</v>
      </c>
      <c r="S316" s="79">
        <v>4378</v>
      </c>
      <c r="T316" s="79">
        <v>5561</v>
      </c>
      <c r="U316" s="79"/>
    </row>
    <row r="317" spans="1:21">
      <c r="A317" s="81" t="s">
        <v>214</v>
      </c>
      <c r="B317" s="80"/>
      <c r="C317" s="79">
        <v>0</v>
      </c>
      <c r="D317" s="79">
        <v>0</v>
      </c>
      <c r="E317" s="79">
        <v>0</v>
      </c>
      <c r="F317" s="79">
        <v>0</v>
      </c>
      <c r="G317" s="79">
        <v>0</v>
      </c>
      <c r="H317" s="79">
        <v>0</v>
      </c>
      <c r="I317" s="79">
        <v>0</v>
      </c>
      <c r="J317" s="79">
        <v>0</v>
      </c>
      <c r="K317" s="79">
        <v>3465</v>
      </c>
      <c r="L317" s="79">
        <v>1218</v>
      </c>
      <c r="M317" s="79">
        <v>2549</v>
      </c>
      <c r="N317" s="79">
        <v>2000</v>
      </c>
      <c r="O317" s="79">
        <v>1999</v>
      </c>
      <c r="P317" s="79">
        <v>2000</v>
      </c>
      <c r="Q317" s="79">
        <v>0</v>
      </c>
      <c r="R317" s="79">
        <v>0</v>
      </c>
      <c r="S317" s="79">
        <v>0</v>
      </c>
      <c r="T317" s="79">
        <v>0</v>
      </c>
      <c r="U317" s="79"/>
    </row>
    <row r="318" spans="1:21">
      <c r="A318" s="81" t="s">
        <v>213</v>
      </c>
      <c r="B318" s="80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</row>
    <row r="319" spans="1:21">
      <c r="A319" s="81" t="s">
        <v>212</v>
      </c>
      <c r="B319" s="80"/>
      <c r="C319" s="79">
        <v>25.981000000000002</v>
      </c>
      <c r="D319" s="79">
        <v>20.704999999999998</v>
      </c>
      <c r="E319" s="79">
        <v>0</v>
      </c>
      <c r="F319" s="79">
        <v>27.774000000000001</v>
      </c>
      <c r="G319" s="79">
        <v>0.375</v>
      </c>
      <c r="H319" s="79"/>
      <c r="I319" s="79">
        <v>81.549000000000007</v>
      </c>
      <c r="J319" s="79">
        <v>0</v>
      </c>
      <c r="K319" s="79">
        <v>37</v>
      </c>
      <c r="L319" s="79">
        <v>197</v>
      </c>
      <c r="M319" s="79">
        <v>240</v>
      </c>
      <c r="N319" s="79">
        <v>24</v>
      </c>
      <c r="O319" s="79">
        <v>96</v>
      </c>
      <c r="P319" s="79">
        <v>302</v>
      </c>
      <c r="Q319" s="79">
        <v>554</v>
      </c>
      <c r="R319" s="79">
        <v>881</v>
      </c>
      <c r="S319" s="79">
        <v>69</v>
      </c>
      <c r="T319" s="79">
        <v>274</v>
      </c>
      <c r="U319" s="79"/>
    </row>
    <row r="320" spans="1:21">
      <c r="A320" s="81" t="s">
        <v>211</v>
      </c>
      <c r="B320" s="80"/>
      <c r="C320" s="79">
        <v>4.3499999999999996</v>
      </c>
      <c r="D320" s="79">
        <v>4.6210000000000004</v>
      </c>
      <c r="E320" s="79">
        <v>1.9019999999999999</v>
      </c>
      <c r="F320" s="79">
        <v>0</v>
      </c>
      <c r="G320" s="79">
        <v>0</v>
      </c>
      <c r="H320" s="79">
        <v>0</v>
      </c>
      <c r="I320" s="79">
        <v>0</v>
      </c>
      <c r="J320" s="79">
        <v>0</v>
      </c>
      <c r="K320" s="79">
        <v>0</v>
      </c>
      <c r="L320" s="79">
        <v>0</v>
      </c>
      <c r="M320" s="79">
        <v>0</v>
      </c>
      <c r="N320" s="79">
        <v>1009</v>
      </c>
      <c r="O320" s="79">
        <v>10</v>
      </c>
      <c r="P320" s="79">
        <v>1225</v>
      </c>
      <c r="Q320" s="79">
        <v>0</v>
      </c>
      <c r="R320" s="79">
        <v>0</v>
      </c>
      <c r="S320" s="79">
        <v>0</v>
      </c>
      <c r="T320" s="79">
        <v>1199</v>
      </c>
      <c r="U320" s="79"/>
    </row>
    <row r="321" spans="1:21">
      <c r="A321" s="81" t="s">
        <v>210</v>
      </c>
      <c r="B321" s="80"/>
      <c r="C321" s="79">
        <v>49.783000000000001</v>
      </c>
      <c r="D321" s="79">
        <v>163.95099999999999</v>
      </c>
      <c r="E321" s="79">
        <v>305.79399999999998</v>
      </c>
      <c r="F321" s="79">
        <v>602.03499999999997</v>
      </c>
      <c r="G321" s="79">
        <v>1093.0429999999999</v>
      </c>
      <c r="H321" s="79">
        <v>1753.4960000000001</v>
      </c>
      <c r="I321" s="79">
        <v>2042.537</v>
      </c>
      <c r="J321" s="79">
        <v>2531.6</v>
      </c>
      <c r="K321" s="79">
        <v>6011</v>
      </c>
      <c r="L321" s="79">
        <v>6910</v>
      </c>
      <c r="M321" s="79">
        <v>9536</v>
      </c>
      <c r="N321" s="79">
        <v>10422</v>
      </c>
      <c r="O321" s="79">
        <v>12985</v>
      </c>
      <c r="P321" s="79">
        <v>13852</v>
      </c>
      <c r="Q321" s="79">
        <v>14161</v>
      </c>
      <c r="R321" s="79">
        <v>20165</v>
      </c>
      <c r="S321" s="79">
        <v>30173</v>
      </c>
      <c r="T321" s="79">
        <v>38187</v>
      </c>
      <c r="U321" s="79"/>
    </row>
    <row r="322" spans="1:21">
      <c r="A322" s="81" t="s">
        <v>209</v>
      </c>
      <c r="B322" s="80"/>
      <c r="C322" s="79">
        <v>89.507999999999996</v>
      </c>
      <c r="D322" s="79">
        <v>235.452</v>
      </c>
      <c r="E322" s="79">
        <v>340.36799999999999</v>
      </c>
      <c r="F322" s="79">
        <v>745.38400000000001</v>
      </c>
      <c r="G322" s="79">
        <v>1304.587</v>
      </c>
      <c r="H322" s="79">
        <v>2035.6020000000001</v>
      </c>
      <c r="I322" s="79">
        <v>2302.09</v>
      </c>
      <c r="J322" s="79">
        <v>2747.4670000000001</v>
      </c>
      <c r="K322" s="79">
        <v>9996</v>
      </c>
      <c r="L322" s="79">
        <v>8913</v>
      </c>
      <c r="M322" s="79">
        <v>14337</v>
      </c>
      <c r="N322" s="79">
        <v>15908</v>
      </c>
      <c r="O322" s="79">
        <v>16805</v>
      </c>
      <c r="P322" s="79">
        <v>19310</v>
      </c>
      <c r="Q322" s="79">
        <v>16756</v>
      </c>
      <c r="R322" s="79">
        <v>24183</v>
      </c>
      <c r="S322" s="79">
        <v>34620</v>
      </c>
      <c r="T322" s="79">
        <v>45221</v>
      </c>
      <c r="U322" s="79"/>
    </row>
    <row r="323" spans="1:21">
      <c r="A323" s="81" t="s">
        <v>208</v>
      </c>
      <c r="B323" s="80"/>
      <c r="C323" s="79">
        <v>6.5119999999999996</v>
      </c>
      <c r="D323" s="79">
        <v>1.988</v>
      </c>
      <c r="E323" s="79">
        <v>0</v>
      </c>
      <c r="F323" s="79">
        <v>0</v>
      </c>
      <c r="G323" s="79">
        <v>0</v>
      </c>
      <c r="H323" s="79">
        <v>0</v>
      </c>
      <c r="I323" s="79">
        <v>0</v>
      </c>
      <c r="J323" s="79">
        <v>0</v>
      </c>
      <c r="K323" s="79">
        <v>0</v>
      </c>
      <c r="L323" s="79">
        <v>2986</v>
      </c>
      <c r="M323" s="79">
        <v>2988</v>
      </c>
      <c r="N323" s="79">
        <v>2236</v>
      </c>
      <c r="O323" s="79">
        <v>3228</v>
      </c>
      <c r="P323" s="79">
        <v>1995</v>
      </c>
      <c r="Q323" s="79">
        <v>3935</v>
      </c>
      <c r="R323" s="79">
        <v>3969</v>
      </c>
      <c r="S323" s="79">
        <v>4012</v>
      </c>
      <c r="T323" s="79">
        <v>14768</v>
      </c>
      <c r="U323" s="79"/>
    </row>
    <row r="324" spans="1:21">
      <c r="A324" s="81" t="s">
        <v>207</v>
      </c>
      <c r="B324" s="80"/>
      <c r="C324" s="79">
        <v>0.57999999999999996</v>
      </c>
      <c r="D324" s="79">
        <v>18.510000000000002</v>
      </c>
      <c r="E324" s="79">
        <v>0</v>
      </c>
      <c r="F324" s="79">
        <v>35.418999999999997</v>
      </c>
      <c r="G324" s="79">
        <v>40.420999999999999</v>
      </c>
      <c r="H324" s="79">
        <v>0</v>
      </c>
      <c r="I324" s="79">
        <v>12.515000000000001</v>
      </c>
      <c r="J324" s="79">
        <v>0</v>
      </c>
      <c r="K324" s="79">
        <v>0</v>
      </c>
      <c r="L324" s="79">
        <v>287</v>
      </c>
      <c r="M324" s="79">
        <v>1872</v>
      </c>
      <c r="N324" s="79">
        <v>1947</v>
      </c>
      <c r="O324" s="79">
        <v>1971</v>
      </c>
      <c r="P324" s="79">
        <v>189</v>
      </c>
      <c r="Q324" s="79">
        <v>226</v>
      </c>
      <c r="R324" s="79">
        <v>430</v>
      </c>
      <c r="S324" s="79">
        <v>1264</v>
      </c>
      <c r="T324" s="79">
        <v>1701</v>
      </c>
      <c r="U324" s="79"/>
    </row>
    <row r="325" spans="1:21">
      <c r="A325" s="81" t="s">
        <v>206</v>
      </c>
      <c r="B325" s="80"/>
      <c r="C325" s="79">
        <v>0</v>
      </c>
      <c r="D325" s="79">
        <v>0</v>
      </c>
      <c r="E325" s="79">
        <v>0</v>
      </c>
      <c r="F325" s="79">
        <v>0</v>
      </c>
      <c r="G325" s="79">
        <v>0</v>
      </c>
      <c r="H325" s="79">
        <v>0</v>
      </c>
      <c r="I325" s="79">
        <v>0</v>
      </c>
      <c r="J325" s="79">
        <v>0</v>
      </c>
      <c r="K325" s="79">
        <v>0</v>
      </c>
      <c r="L325" s="79">
        <v>0</v>
      </c>
      <c r="M325" s="79">
        <v>0</v>
      </c>
      <c r="N325" s="79">
        <v>0</v>
      </c>
      <c r="O325" s="79">
        <v>0</v>
      </c>
      <c r="P325" s="79">
        <v>0</v>
      </c>
      <c r="Q325" s="79">
        <v>0</v>
      </c>
      <c r="R325" s="79">
        <v>0</v>
      </c>
      <c r="S325" s="79">
        <v>0</v>
      </c>
      <c r="T325" s="79">
        <v>0</v>
      </c>
      <c r="U325" s="79"/>
    </row>
    <row r="326" spans="1:21">
      <c r="A326" s="81" t="s">
        <v>205</v>
      </c>
      <c r="B326" s="80"/>
      <c r="C326" s="79">
        <v>2.468</v>
      </c>
      <c r="D326" s="79">
        <v>12.867000000000001</v>
      </c>
      <c r="E326" s="79">
        <v>43.927</v>
      </c>
      <c r="F326" s="79">
        <v>72.052999999999997</v>
      </c>
      <c r="G326" s="79">
        <v>88.503</v>
      </c>
      <c r="H326" s="79">
        <v>610.52499999999998</v>
      </c>
      <c r="I326" s="79">
        <v>1214.1079999999999</v>
      </c>
      <c r="J326" s="79">
        <v>1745.087</v>
      </c>
      <c r="K326" s="79">
        <v>1614</v>
      </c>
      <c r="L326" s="79">
        <v>2243</v>
      </c>
      <c r="M326" s="79">
        <v>2886</v>
      </c>
      <c r="N326" s="79">
        <v>3520</v>
      </c>
      <c r="O326" s="79">
        <v>4629</v>
      </c>
      <c r="P326" s="79">
        <v>5636</v>
      </c>
      <c r="Q326" s="79">
        <v>7544</v>
      </c>
      <c r="R326" s="79">
        <v>16211</v>
      </c>
      <c r="S326" s="79">
        <v>15268</v>
      </c>
      <c r="T326" s="79">
        <v>12777</v>
      </c>
      <c r="U326" s="79"/>
    </row>
    <row r="327" spans="1:21">
      <c r="A327" s="81" t="s">
        <v>204</v>
      </c>
      <c r="B327" s="80"/>
      <c r="C327" s="79">
        <v>99.067999999999998</v>
      </c>
      <c r="D327" s="79">
        <v>268.81700000000001</v>
      </c>
      <c r="E327" s="79">
        <v>384.29500000000002</v>
      </c>
      <c r="F327" s="79">
        <v>852.85599999999999</v>
      </c>
      <c r="G327" s="79">
        <v>1433.511</v>
      </c>
      <c r="H327" s="79">
        <v>2646.127</v>
      </c>
      <c r="I327" s="79">
        <v>3528.7130000000002</v>
      </c>
      <c r="J327" s="79">
        <v>4492.5540000000001</v>
      </c>
      <c r="K327" s="79">
        <v>11610</v>
      </c>
      <c r="L327" s="79">
        <v>14429</v>
      </c>
      <c r="M327" s="79">
        <v>22083</v>
      </c>
      <c r="N327" s="79">
        <v>23611</v>
      </c>
      <c r="O327" s="79">
        <v>26633</v>
      </c>
      <c r="P327" s="79">
        <v>27130</v>
      </c>
      <c r="Q327" s="79">
        <v>28461</v>
      </c>
      <c r="R327" s="79">
        <v>44793</v>
      </c>
      <c r="S327" s="79">
        <v>55164</v>
      </c>
      <c r="T327" s="79">
        <v>74467</v>
      </c>
      <c r="U327" s="79"/>
    </row>
    <row r="328" spans="1:21">
      <c r="A328" s="81" t="s">
        <v>203</v>
      </c>
      <c r="B328" s="80"/>
      <c r="C328" s="79">
        <v>0</v>
      </c>
      <c r="D328" s="79">
        <v>0</v>
      </c>
      <c r="E328" s="79">
        <v>0</v>
      </c>
      <c r="F328" s="79">
        <v>0</v>
      </c>
      <c r="G328" s="79">
        <v>0</v>
      </c>
      <c r="H328" s="79">
        <v>0</v>
      </c>
      <c r="I328" s="79">
        <v>0</v>
      </c>
      <c r="J328" s="79">
        <v>0</v>
      </c>
      <c r="K328" s="79">
        <v>0</v>
      </c>
      <c r="L328" s="79">
        <v>0</v>
      </c>
      <c r="M328" s="79">
        <v>0</v>
      </c>
      <c r="N328" s="79">
        <v>0</v>
      </c>
      <c r="O328" s="79">
        <v>0</v>
      </c>
      <c r="P328" s="79">
        <v>0</v>
      </c>
      <c r="Q328" s="79">
        <v>0</v>
      </c>
      <c r="R328" s="79">
        <v>0</v>
      </c>
      <c r="S328" s="79">
        <v>0</v>
      </c>
      <c r="T328" s="79">
        <v>0</v>
      </c>
      <c r="U328" s="79"/>
    </row>
    <row r="329" spans="1:21">
      <c r="A329" s="81" t="s">
        <v>202</v>
      </c>
      <c r="B329" s="80"/>
      <c r="C329" s="79">
        <v>58.216999999999999</v>
      </c>
      <c r="D329" s="79">
        <v>58.216999999999999</v>
      </c>
      <c r="E329" s="79">
        <v>0</v>
      </c>
      <c r="F329" s="79">
        <v>0</v>
      </c>
      <c r="G329" s="79">
        <v>0</v>
      </c>
      <c r="H329" s="79">
        <v>0</v>
      </c>
      <c r="I329" s="79">
        <v>0</v>
      </c>
      <c r="J329" s="79">
        <v>0</v>
      </c>
      <c r="K329" s="79">
        <v>0</v>
      </c>
      <c r="L329" s="79">
        <v>0</v>
      </c>
      <c r="M329" s="79">
        <v>0</v>
      </c>
      <c r="N329" s="79">
        <v>0</v>
      </c>
      <c r="O329" s="79">
        <v>0</v>
      </c>
      <c r="P329" s="79">
        <v>0</v>
      </c>
      <c r="Q329" s="79">
        <v>0</v>
      </c>
      <c r="R329" s="79">
        <v>0</v>
      </c>
      <c r="S329" s="79">
        <v>0</v>
      </c>
      <c r="T329" s="79">
        <v>0</v>
      </c>
      <c r="U329" s="79"/>
    </row>
    <row r="330" spans="1:21">
      <c r="A330" s="81" t="s">
        <v>201</v>
      </c>
      <c r="B330" s="80"/>
      <c r="C330" s="79">
        <v>0.14499999999999999</v>
      </c>
      <c r="D330" s="79">
        <v>0.161</v>
      </c>
      <c r="E330" s="79">
        <v>0.26700000000000002</v>
      </c>
      <c r="F330" s="79">
        <v>0.29299999999999998</v>
      </c>
      <c r="G330" s="79">
        <v>0.309</v>
      </c>
      <c r="H330" s="79">
        <v>0.313</v>
      </c>
      <c r="I330" s="79">
        <v>0.315</v>
      </c>
      <c r="J330" s="79">
        <v>0.318</v>
      </c>
      <c r="K330" s="79">
        <v>0.32100000000000001</v>
      </c>
      <c r="L330" s="79">
        <v>0.32500000000000001</v>
      </c>
      <c r="M330" s="79">
        <v>0.33</v>
      </c>
      <c r="N330" s="79">
        <v>0.33600000000000002</v>
      </c>
      <c r="O330" s="79">
        <v>0.68</v>
      </c>
      <c r="P330" s="79">
        <v>0.68700000000000006</v>
      </c>
      <c r="Q330" s="79">
        <v>0.69099999999999995</v>
      </c>
      <c r="R330" s="79">
        <v>0.69399999999999995</v>
      </c>
      <c r="S330" s="79">
        <v>0.69599999999999995</v>
      </c>
      <c r="T330" s="79">
        <v>0.68799999999999994</v>
      </c>
      <c r="U330" s="79"/>
    </row>
    <row r="331" spans="1:21">
      <c r="A331" s="81" t="s">
        <v>200</v>
      </c>
      <c r="B331" s="80"/>
      <c r="C331" s="79">
        <v>43.709000000000003</v>
      </c>
      <c r="D331" s="79">
        <v>351.25099999999998</v>
      </c>
      <c r="E331" s="79">
        <v>2332.8820000000001</v>
      </c>
      <c r="F331" s="79">
        <v>7358.777</v>
      </c>
      <c r="G331" s="79">
        <v>11882.906000000001</v>
      </c>
      <c r="H331" s="79">
        <v>13241.221</v>
      </c>
      <c r="I331" s="79">
        <v>14450.338</v>
      </c>
      <c r="J331" s="79">
        <v>15816.737999999999</v>
      </c>
      <c r="K331" s="79">
        <v>18234.679</v>
      </c>
      <c r="L331" s="79">
        <v>20263.674999999999</v>
      </c>
      <c r="M331" s="79">
        <v>22834.67</v>
      </c>
      <c r="N331" s="79">
        <v>25921.664000000001</v>
      </c>
      <c r="O331" s="79">
        <v>28766.32</v>
      </c>
      <c r="P331" s="79">
        <v>32981.313000000002</v>
      </c>
      <c r="Q331" s="79">
        <v>36306.309000000001</v>
      </c>
      <c r="R331" s="79">
        <v>40246.305999999997</v>
      </c>
      <c r="S331" s="79">
        <v>45048.303999999996</v>
      </c>
      <c r="T331" s="79">
        <v>50551.311999999998</v>
      </c>
      <c r="U331" s="79"/>
    </row>
    <row r="332" spans="1:21">
      <c r="A332" s="81" t="s">
        <v>199</v>
      </c>
      <c r="B332" s="80"/>
      <c r="C332" s="79">
        <v>85.753</v>
      </c>
      <c r="D332" s="79">
        <v>193.012</v>
      </c>
      <c r="E332" s="79">
        <v>595.90700000000004</v>
      </c>
      <c r="F332" s="79">
        <v>2059.8870000000002</v>
      </c>
      <c r="G332" s="79">
        <v>5156.625</v>
      </c>
      <c r="H332" s="79">
        <v>9448.1450000000004</v>
      </c>
      <c r="I332" s="79">
        <v>13788.209000000001</v>
      </c>
      <c r="J332" s="79">
        <v>20187.168000000001</v>
      </c>
      <c r="K332" s="79">
        <v>28006</v>
      </c>
      <c r="L332" s="79">
        <v>37881</v>
      </c>
      <c r="M332" s="79">
        <v>48880</v>
      </c>
      <c r="N332" s="79">
        <v>61387</v>
      </c>
      <c r="O332" s="79">
        <v>75733</v>
      </c>
      <c r="P332" s="79">
        <v>87349</v>
      </c>
      <c r="Q332" s="79">
        <v>102729</v>
      </c>
      <c r="R332" s="79">
        <v>112255</v>
      </c>
      <c r="S332" s="79">
        <v>132579</v>
      </c>
      <c r="T332" s="79">
        <v>150890</v>
      </c>
      <c r="U332" s="79"/>
    </row>
    <row r="333" spans="1:21">
      <c r="A333" s="81" t="s">
        <v>198</v>
      </c>
      <c r="B333" s="80"/>
      <c r="C333" s="79">
        <v>0</v>
      </c>
      <c r="D333" s="79">
        <v>0</v>
      </c>
      <c r="E333" s="79">
        <v>0</v>
      </c>
      <c r="F333" s="79">
        <v>0</v>
      </c>
      <c r="G333" s="79">
        <v>0</v>
      </c>
      <c r="H333" s="79">
        <v>0</v>
      </c>
      <c r="I333" s="79">
        <v>0</v>
      </c>
      <c r="J333" s="79">
        <v>0</v>
      </c>
      <c r="K333" s="79">
        <v>0</v>
      </c>
      <c r="L333" s="79">
        <v>0</v>
      </c>
      <c r="M333" s="79">
        <v>0</v>
      </c>
      <c r="N333" s="79">
        <v>0</v>
      </c>
      <c r="O333" s="79">
        <v>0</v>
      </c>
      <c r="P333" s="79">
        <v>0</v>
      </c>
      <c r="Q333" s="79">
        <v>0</v>
      </c>
      <c r="R333" s="79">
        <v>0</v>
      </c>
      <c r="S333" s="79">
        <v>0</v>
      </c>
      <c r="T333" s="79">
        <v>0</v>
      </c>
      <c r="U333" s="79"/>
    </row>
    <row r="334" spans="1:21">
      <c r="A334" s="81" t="s">
        <v>197</v>
      </c>
      <c r="B334" s="80"/>
      <c r="C334" s="79">
        <v>187.82400000000001</v>
      </c>
      <c r="D334" s="79">
        <v>602.64099999999996</v>
      </c>
      <c r="E334" s="79">
        <v>2929.056</v>
      </c>
      <c r="F334" s="79">
        <v>9418.9570000000003</v>
      </c>
      <c r="G334" s="79">
        <v>17039.84</v>
      </c>
      <c r="H334" s="79">
        <v>22689.679</v>
      </c>
      <c r="I334" s="79">
        <v>28238.862000000001</v>
      </c>
      <c r="J334" s="79">
        <v>36004.224000000002</v>
      </c>
      <c r="K334" s="79">
        <v>46241</v>
      </c>
      <c r="L334" s="79">
        <v>58145</v>
      </c>
      <c r="M334" s="79">
        <v>71715</v>
      </c>
      <c r="N334" s="79">
        <v>87309</v>
      </c>
      <c r="O334" s="79">
        <v>104500</v>
      </c>
      <c r="P334" s="79">
        <v>120331</v>
      </c>
      <c r="Q334" s="79">
        <v>139036</v>
      </c>
      <c r="R334" s="79">
        <v>152502</v>
      </c>
      <c r="S334" s="79">
        <v>177628</v>
      </c>
      <c r="T334" s="79">
        <v>201442</v>
      </c>
      <c r="U334" s="79"/>
    </row>
    <row r="335" spans="1:21" ht="31.2">
      <c r="A335" s="81" t="s">
        <v>196</v>
      </c>
      <c r="B335" s="80"/>
      <c r="C335" s="79"/>
      <c r="D335" s="79"/>
      <c r="E335" s="79"/>
      <c r="F335" s="79"/>
      <c r="G335" s="79"/>
      <c r="H335" s="79"/>
      <c r="I335" s="79"/>
      <c r="J335" s="79">
        <v>0</v>
      </c>
      <c r="K335" s="79">
        <v>0</v>
      </c>
      <c r="L335" s="79">
        <v>0</v>
      </c>
      <c r="M335" s="79">
        <v>0</v>
      </c>
      <c r="N335" s="79">
        <v>0</v>
      </c>
      <c r="O335" s="79">
        <v>0</v>
      </c>
      <c r="P335" s="79">
        <v>0</v>
      </c>
      <c r="Q335" s="79">
        <v>0</v>
      </c>
      <c r="R335" s="79"/>
      <c r="S335" s="79"/>
      <c r="T335" s="79"/>
      <c r="U335" s="79"/>
    </row>
    <row r="336" spans="1:21">
      <c r="A336" s="81" t="s">
        <v>195</v>
      </c>
      <c r="B336" s="80"/>
      <c r="C336" s="79">
        <v>187.82400000000001</v>
      </c>
      <c r="D336" s="79">
        <v>602.64099999999996</v>
      </c>
      <c r="E336" s="79">
        <v>2929.056</v>
      </c>
      <c r="F336" s="79">
        <v>9418.9570000000003</v>
      </c>
      <c r="G336" s="79">
        <v>17039.84</v>
      </c>
      <c r="H336" s="79">
        <v>22689.679</v>
      </c>
      <c r="I336" s="79">
        <v>28238.862000000001</v>
      </c>
      <c r="J336" s="79">
        <v>36004.224000000002</v>
      </c>
      <c r="K336" s="79">
        <v>46241</v>
      </c>
      <c r="L336" s="79">
        <v>58145</v>
      </c>
      <c r="M336" s="79">
        <v>71715</v>
      </c>
      <c r="N336" s="79">
        <v>87309</v>
      </c>
      <c r="O336" s="79">
        <v>104500</v>
      </c>
      <c r="P336" s="79">
        <v>120331</v>
      </c>
      <c r="Q336" s="79">
        <v>139036</v>
      </c>
      <c r="R336" s="79">
        <v>152502</v>
      </c>
      <c r="S336" s="79">
        <v>177628</v>
      </c>
      <c r="T336" s="79">
        <v>201442</v>
      </c>
      <c r="U336" s="79"/>
    </row>
    <row r="337" spans="1:21">
      <c r="A337" s="81" t="s">
        <v>194</v>
      </c>
      <c r="B337" s="80"/>
      <c r="C337" s="79">
        <v>439.50799999999998</v>
      </c>
      <c r="D337" s="79">
        <v>1465.934</v>
      </c>
      <c r="E337" s="79">
        <v>3189.223</v>
      </c>
      <c r="F337" s="79">
        <v>6138.56</v>
      </c>
      <c r="G337" s="79">
        <v>10604.916999999999</v>
      </c>
      <c r="H337" s="79">
        <v>16593.986000000001</v>
      </c>
      <c r="I337" s="79">
        <v>21795.55</v>
      </c>
      <c r="J337" s="79">
        <v>23650.562999999998</v>
      </c>
      <c r="K337" s="79">
        <v>29321</v>
      </c>
      <c r="L337" s="79">
        <v>37905</v>
      </c>
      <c r="M337" s="79">
        <v>50175</v>
      </c>
      <c r="N337" s="79">
        <v>59825</v>
      </c>
      <c r="O337" s="79">
        <v>66001</v>
      </c>
      <c r="P337" s="79">
        <v>74989</v>
      </c>
      <c r="Q337" s="79">
        <v>90272</v>
      </c>
      <c r="R337" s="79">
        <v>110855</v>
      </c>
      <c r="S337" s="79">
        <v>136819</v>
      </c>
      <c r="T337" s="79">
        <v>161857</v>
      </c>
      <c r="U337" s="79"/>
    </row>
    <row r="338" spans="1:21">
      <c r="A338" s="81" t="s">
        <v>193</v>
      </c>
      <c r="B338" s="80"/>
      <c r="C338" s="79">
        <v>114.545</v>
      </c>
      <c r="D338" s="79">
        <v>584.226</v>
      </c>
      <c r="E338" s="79">
        <v>1320.5440000000001</v>
      </c>
      <c r="F338" s="79">
        <v>2283.2759999999998</v>
      </c>
      <c r="G338" s="79">
        <v>3730.5970000000002</v>
      </c>
      <c r="H338" s="79">
        <v>5683.1419999999998</v>
      </c>
      <c r="I338" s="79">
        <v>7129.5690000000004</v>
      </c>
      <c r="J338" s="79">
        <v>7337.8850000000002</v>
      </c>
      <c r="K338" s="79">
        <v>9036</v>
      </c>
      <c r="L338" s="79">
        <v>11351</v>
      </c>
      <c r="M338" s="79">
        <v>17633</v>
      </c>
      <c r="N338" s="79">
        <v>21885</v>
      </c>
      <c r="O338" s="79">
        <v>20711</v>
      </c>
      <c r="P338" s="79">
        <v>23140</v>
      </c>
      <c r="Q338" s="79">
        <v>29038</v>
      </c>
      <c r="R338" s="79">
        <v>38684</v>
      </c>
      <c r="S338" s="79">
        <v>50520</v>
      </c>
      <c r="T338" s="79">
        <v>60245</v>
      </c>
      <c r="U338" s="79"/>
    </row>
    <row r="339" spans="1:21">
      <c r="A339" s="81" t="s">
        <v>192</v>
      </c>
      <c r="B339" s="80"/>
      <c r="C339" s="79">
        <v>324.96300000000002</v>
      </c>
      <c r="D339" s="79">
        <v>881.70799999999997</v>
      </c>
      <c r="E339" s="79">
        <v>1868.6790000000001</v>
      </c>
      <c r="F339" s="79">
        <v>3855.2840000000001</v>
      </c>
      <c r="G339" s="79">
        <v>6874.32</v>
      </c>
      <c r="H339" s="79">
        <v>10910.843999999999</v>
      </c>
      <c r="I339" s="79">
        <v>14665.981</v>
      </c>
      <c r="J339" s="79">
        <v>16312.678</v>
      </c>
      <c r="K339" s="79">
        <v>20285</v>
      </c>
      <c r="L339" s="79">
        <v>26554</v>
      </c>
      <c r="M339" s="79">
        <v>32542</v>
      </c>
      <c r="N339" s="79">
        <v>37940</v>
      </c>
      <c r="O339" s="79">
        <v>45290</v>
      </c>
      <c r="P339" s="79">
        <v>51849</v>
      </c>
      <c r="Q339" s="79">
        <v>61234</v>
      </c>
      <c r="R339" s="79">
        <v>72171</v>
      </c>
      <c r="S339" s="79">
        <v>86299</v>
      </c>
      <c r="T339" s="79">
        <v>101612</v>
      </c>
      <c r="U339" s="79"/>
    </row>
    <row r="340" spans="1:21">
      <c r="A340" s="81" t="s">
        <v>191</v>
      </c>
      <c r="B340" s="80"/>
      <c r="C340" s="79">
        <v>120.467</v>
      </c>
      <c r="D340" s="79">
        <v>477.44099999999997</v>
      </c>
      <c r="E340" s="79">
        <v>867.721</v>
      </c>
      <c r="F340" s="79">
        <v>1432.154</v>
      </c>
      <c r="G340" s="79">
        <v>2789.0940000000001</v>
      </c>
      <c r="H340" s="79">
        <v>4855.7110000000002</v>
      </c>
      <c r="I340" s="79">
        <v>6446.9750000000004</v>
      </c>
      <c r="J340" s="79">
        <v>6467.9620000000004</v>
      </c>
      <c r="K340" s="79">
        <v>8523</v>
      </c>
      <c r="L340" s="79">
        <v>12475</v>
      </c>
      <c r="M340" s="79">
        <v>16284</v>
      </c>
      <c r="N340" s="79">
        <v>19912</v>
      </c>
      <c r="O340" s="79">
        <v>23814</v>
      </c>
      <c r="P340" s="79">
        <v>27465</v>
      </c>
      <c r="Q340" s="79">
        <v>31418</v>
      </c>
      <c r="R340" s="79">
        <v>36390</v>
      </c>
      <c r="S340" s="79">
        <v>45878</v>
      </c>
      <c r="T340" s="79">
        <v>53479</v>
      </c>
      <c r="U340" s="79"/>
    </row>
    <row r="341" spans="1:21" ht="31.2">
      <c r="A341" s="81" t="s">
        <v>190</v>
      </c>
      <c r="B341" s="80"/>
      <c r="C341" s="79">
        <v>204.49600000000001</v>
      </c>
      <c r="D341" s="79">
        <v>404.267</v>
      </c>
      <c r="E341" s="79">
        <v>1000.958</v>
      </c>
      <c r="F341" s="79">
        <v>2423.13</v>
      </c>
      <c r="G341" s="79">
        <v>4085.2260000000001</v>
      </c>
      <c r="H341" s="79">
        <v>6055.1329999999998</v>
      </c>
      <c r="I341" s="79">
        <v>8219.0059999999994</v>
      </c>
      <c r="J341" s="79">
        <v>9844.7160000000003</v>
      </c>
      <c r="K341" s="79">
        <v>11762</v>
      </c>
      <c r="L341" s="79">
        <v>14079</v>
      </c>
      <c r="M341" s="79">
        <v>16258</v>
      </c>
      <c r="N341" s="79">
        <v>18028</v>
      </c>
      <c r="O341" s="79">
        <v>21476</v>
      </c>
      <c r="P341" s="79">
        <v>24384</v>
      </c>
      <c r="Q341" s="79">
        <v>29816</v>
      </c>
      <c r="R341" s="79">
        <v>35781</v>
      </c>
      <c r="S341" s="79">
        <v>40421</v>
      </c>
      <c r="T341" s="79">
        <v>48133</v>
      </c>
      <c r="U341" s="79"/>
    </row>
    <row r="342" spans="1:21" ht="31.2">
      <c r="A342" s="81" t="s">
        <v>189</v>
      </c>
      <c r="B342" s="80"/>
      <c r="C342" s="79">
        <v>18.03</v>
      </c>
      <c r="D342" s="79">
        <v>50.185000000000002</v>
      </c>
      <c r="E342" s="79">
        <v>148.423</v>
      </c>
      <c r="F342" s="79">
        <v>293.81200000000001</v>
      </c>
      <c r="G342" s="79">
        <v>494.43</v>
      </c>
      <c r="H342" s="79">
        <v>965.94299999999998</v>
      </c>
      <c r="I342" s="79">
        <v>1491.9369999999999</v>
      </c>
      <c r="J342" s="79">
        <v>1506.23</v>
      </c>
      <c r="K342" s="79">
        <v>1381</v>
      </c>
      <c r="L342" s="79">
        <v>1837</v>
      </c>
      <c r="M342" s="79">
        <v>2872</v>
      </c>
      <c r="N342" s="79">
        <v>3939</v>
      </c>
      <c r="O342" s="79">
        <v>4602</v>
      </c>
      <c r="P342" s="79">
        <v>5024</v>
      </c>
      <c r="Q342" s="79">
        <v>6100</v>
      </c>
      <c r="R342" s="79">
        <v>6899</v>
      </c>
      <c r="S342" s="79">
        <v>9029</v>
      </c>
      <c r="T342" s="79">
        <v>11651</v>
      </c>
      <c r="U342" s="79"/>
    </row>
    <row r="343" spans="1:21">
      <c r="A343" s="81" t="s">
        <v>188</v>
      </c>
      <c r="B343" s="80"/>
      <c r="C343" s="79">
        <v>186.46600000000001</v>
      </c>
      <c r="D343" s="79">
        <v>354.08199999999999</v>
      </c>
      <c r="E343" s="79">
        <v>852.53499999999997</v>
      </c>
      <c r="F343" s="79">
        <v>2129.3180000000002</v>
      </c>
      <c r="G343" s="79">
        <v>3590.7959999999998</v>
      </c>
      <c r="H343" s="79">
        <v>5089.1899999999996</v>
      </c>
      <c r="I343" s="79">
        <v>6727.0690000000004</v>
      </c>
      <c r="J343" s="79">
        <v>8338.4860000000008</v>
      </c>
      <c r="K343" s="79">
        <v>10381</v>
      </c>
      <c r="L343" s="79">
        <v>12242</v>
      </c>
      <c r="M343" s="79">
        <v>13386</v>
      </c>
      <c r="N343" s="79">
        <v>14089</v>
      </c>
      <c r="O343" s="79">
        <v>16874</v>
      </c>
      <c r="P343" s="79">
        <v>19360</v>
      </c>
      <c r="Q343" s="79">
        <v>23716</v>
      </c>
      <c r="R343" s="79">
        <v>28882</v>
      </c>
      <c r="S343" s="79">
        <v>31392</v>
      </c>
      <c r="T343" s="79">
        <v>36482</v>
      </c>
      <c r="U343" s="79"/>
    </row>
    <row r="344" spans="1:21">
      <c r="A344" s="81" t="s">
        <v>187</v>
      </c>
      <c r="B344" s="80"/>
      <c r="C344" s="79">
        <v>2.57</v>
      </c>
      <c r="D344" s="79">
        <v>1.931</v>
      </c>
      <c r="E344" s="79">
        <v>0.86199999999999999</v>
      </c>
      <c r="F344" s="79">
        <v>0.77600000000000002</v>
      </c>
      <c r="G344" s="79">
        <v>0.25700000000000001</v>
      </c>
      <c r="H344" s="79">
        <v>1.2030000000000001</v>
      </c>
      <c r="I344" s="79"/>
      <c r="J344" s="79">
        <v>0</v>
      </c>
      <c r="K344" s="79">
        <v>5</v>
      </c>
      <c r="L344" s="79">
        <v>58</v>
      </c>
      <c r="M344" s="79">
        <v>84</v>
      </c>
      <c r="N344" s="79">
        <v>83</v>
      </c>
      <c r="O344" s="79">
        <v>101</v>
      </c>
      <c r="P344" s="79">
        <v>104</v>
      </c>
      <c r="Q344" s="79">
        <v>124</v>
      </c>
      <c r="R344" s="79">
        <v>157</v>
      </c>
      <c r="S344" s="79">
        <v>206</v>
      </c>
      <c r="T344" s="79">
        <v>267</v>
      </c>
      <c r="U344" s="79"/>
    </row>
    <row r="345" spans="1:21">
      <c r="A345" s="81" t="s">
        <v>186</v>
      </c>
      <c r="B345" s="80"/>
      <c r="C345" s="79">
        <v>1.0189999999999999</v>
      </c>
      <c r="D345" s="79">
        <v>6.1210000000000004</v>
      </c>
      <c r="E345" s="79">
        <v>10.904</v>
      </c>
      <c r="F345" s="79">
        <v>125.175</v>
      </c>
      <c r="G345" s="79">
        <v>406.45100000000002</v>
      </c>
      <c r="H345" s="79">
        <v>590.78300000000002</v>
      </c>
      <c r="I345" s="79">
        <v>-52.372999999999998</v>
      </c>
      <c r="J345" s="79">
        <v>69.003</v>
      </c>
      <c r="K345" s="79">
        <v>420</v>
      </c>
      <c r="L345" s="79">
        <v>642</v>
      </c>
      <c r="M345" s="79">
        <v>522</v>
      </c>
      <c r="N345" s="79">
        <v>670</v>
      </c>
      <c r="O345" s="79">
        <v>738</v>
      </c>
      <c r="P345" s="79">
        <v>395</v>
      </c>
      <c r="Q345" s="79">
        <v>558</v>
      </c>
      <c r="R345" s="79">
        <v>1204</v>
      </c>
      <c r="S345" s="79">
        <v>8798</v>
      </c>
      <c r="T345" s="79">
        <v>5304</v>
      </c>
      <c r="U345" s="79"/>
    </row>
    <row r="346" spans="1:21">
      <c r="A346" s="81" t="s">
        <v>185</v>
      </c>
      <c r="B346" s="80"/>
      <c r="C346" s="79">
        <v>0</v>
      </c>
      <c r="D346" s="79">
        <v>-11.618</v>
      </c>
      <c r="E346" s="79">
        <v>-212.34299999999999</v>
      </c>
      <c r="F346" s="79">
        <v>-112.04</v>
      </c>
      <c r="G346" s="79">
        <v>14.05</v>
      </c>
      <c r="H346" s="79">
        <v>-4.79</v>
      </c>
      <c r="I346" s="79">
        <v>-821.1</v>
      </c>
      <c r="J346" s="79">
        <v>-26.3</v>
      </c>
      <c r="K346" s="79">
        <v>0</v>
      </c>
      <c r="L346" s="79">
        <v>-500</v>
      </c>
      <c r="M346" s="79">
        <v>-438</v>
      </c>
      <c r="N346" s="79">
        <v>-180</v>
      </c>
      <c r="O346" s="79">
        <v>-252</v>
      </c>
      <c r="P346" s="79">
        <v>0</v>
      </c>
      <c r="Q346" s="79">
        <v>0</v>
      </c>
      <c r="R346" s="79">
        <v>-2736</v>
      </c>
      <c r="S346" s="79">
        <v>-5071</v>
      </c>
      <c r="T346" s="79">
        <v>-1894</v>
      </c>
      <c r="U346" s="79"/>
    </row>
    <row r="347" spans="1:21">
      <c r="A347" s="81" t="s">
        <v>184</v>
      </c>
      <c r="B347" s="80"/>
      <c r="C347" s="79">
        <v>184.91499999999999</v>
      </c>
      <c r="D347" s="79">
        <v>346.654</v>
      </c>
      <c r="E347" s="79">
        <v>650.23400000000004</v>
      </c>
      <c r="F347" s="79">
        <v>2141.6770000000001</v>
      </c>
      <c r="G347" s="79">
        <v>4011.04</v>
      </c>
      <c r="H347" s="79">
        <v>5673.98</v>
      </c>
      <c r="I347" s="79">
        <v>5853.5959999999995</v>
      </c>
      <c r="J347" s="79">
        <v>8381.1890000000003</v>
      </c>
      <c r="K347" s="79">
        <v>10796</v>
      </c>
      <c r="L347" s="79">
        <v>12326</v>
      </c>
      <c r="M347" s="79">
        <v>13386</v>
      </c>
      <c r="N347" s="79">
        <v>14496</v>
      </c>
      <c r="O347" s="79">
        <v>17259</v>
      </c>
      <c r="P347" s="79">
        <v>19651</v>
      </c>
      <c r="Q347" s="79">
        <v>24150</v>
      </c>
      <c r="R347" s="79">
        <v>27193</v>
      </c>
      <c r="S347" s="79">
        <v>34913</v>
      </c>
      <c r="T347" s="79">
        <v>39625</v>
      </c>
      <c r="U347" s="79"/>
    </row>
    <row r="348" spans="1:21">
      <c r="A348" s="81" t="s">
        <v>183</v>
      </c>
      <c r="B348" s="80"/>
      <c r="C348" s="79">
        <v>85.259</v>
      </c>
      <c r="D348" s="79">
        <v>241.006</v>
      </c>
      <c r="E348" s="79">
        <v>251.11500000000001</v>
      </c>
      <c r="F348" s="79">
        <v>676.28</v>
      </c>
      <c r="G348" s="79">
        <v>933.59400000000005</v>
      </c>
      <c r="H348" s="79">
        <v>1470.26</v>
      </c>
      <c r="I348" s="79">
        <v>1626.7380000000001</v>
      </c>
      <c r="J348" s="79">
        <v>1860.741</v>
      </c>
      <c r="K348" s="79">
        <v>2291</v>
      </c>
      <c r="L348" s="79">
        <v>2589</v>
      </c>
      <c r="M348" s="79">
        <v>2598</v>
      </c>
      <c r="N348" s="79">
        <v>2282</v>
      </c>
      <c r="O348" s="79">
        <v>3331</v>
      </c>
      <c r="P348" s="79">
        <v>3303</v>
      </c>
      <c r="Q348" s="79">
        <v>4672</v>
      </c>
      <c r="R348" s="79">
        <v>14531</v>
      </c>
      <c r="S348" s="79">
        <v>4177</v>
      </c>
      <c r="T348" s="79">
        <v>5282</v>
      </c>
      <c r="U348" s="79"/>
    </row>
    <row r="349" spans="1:21">
      <c r="A349" s="81" t="s">
        <v>182</v>
      </c>
      <c r="B349" s="80"/>
      <c r="C349" s="79">
        <v>0</v>
      </c>
      <c r="D349" s="79">
        <v>0</v>
      </c>
      <c r="E349" s="79">
        <v>0</v>
      </c>
      <c r="F349" s="79">
        <v>0</v>
      </c>
      <c r="G349" s="79">
        <v>0</v>
      </c>
      <c r="H349" s="79">
        <v>0</v>
      </c>
      <c r="I349" s="79">
        <v>0</v>
      </c>
      <c r="J349" s="79">
        <v>0</v>
      </c>
      <c r="K349" s="79">
        <v>0</v>
      </c>
      <c r="L349" s="79">
        <v>0</v>
      </c>
      <c r="M349" s="79">
        <v>0</v>
      </c>
      <c r="N349" s="79">
        <v>0</v>
      </c>
      <c r="O349" s="79">
        <v>0</v>
      </c>
      <c r="P349" s="79">
        <v>0</v>
      </c>
      <c r="Q349" s="79">
        <v>0</v>
      </c>
      <c r="R349" s="79"/>
      <c r="S349" s="79"/>
      <c r="T349" s="79"/>
      <c r="U349" s="79"/>
    </row>
    <row r="350" spans="1:21">
      <c r="A350" s="81" t="s">
        <v>181</v>
      </c>
      <c r="B350" s="80"/>
      <c r="C350" s="79">
        <v>99.656000000000006</v>
      </c>
      <c r="D350" s="79">
        <v>105.648</v>
      </c>
      <c r="E350" s="79">
        <v>399.11900000000003</v>
      </c>
      <c r="F350" s="79">
        <v>1465.3969999999999</v>
      </c>
      <c r="G350" s="79">
        <v>3077.4459999999999</v>
      </c>
      <c r="H350" s="79">
        <v>4203.72</v>
      </c>
      <c r="I350" s="79">
        <v>4226.8580000000002</v>
      </c>
      <c r="J350" s="79">
        <v>6520.4480000000003</v>
      </c>
      <c r="K350" s="79">
        <v>8505</v>
      </c>
      <c r="L350" s="79">
        <v>9737</v>
      </c>
      <c r="M350" s="79">
        <v>10788</v>
      </c>
      <c r="N350" s="79">
        <v>12214</v>
      </c>
      <c r="O350" s="79">
        <v>13928</v>
      </c>
      <c r="P350" s="79">
        <v>16348</v>
      </c>
      <c r="Q350" s="79">
        <v>19478</v>
      </c>
      <c r="R350" s="79">
        <v>12662</v>
      </c>
      <c r="S350" s="79">
        <v>30736</v>
      </c>
      <c r="T350" s="79">
        <v>34343</v>
      </c>
      <c r="U350" s="79"/>
    </row>
    <row r="351" spans="1:21">
      <c r="A351" s="81" t="s">
        <v>180</v>
      </c>
      <c r="B351" s="80"/>
      <c r="C351" s="79">
        <v>0</v>
      </c>
      <c r="D351" s="79">
        <v>0</v>
      </c>
      <c r="E351" s="79">
        <v>0</v>
      </c>
      <c r="F351" s="79">
        <v>0</v>
      </c>
      <c r="G351" s="79">
        <v>0</v>
      </c>
      <c r="H351" s="79">
        <v>0</v>
      </c>
      <c r="I351" s="79">
        <v>0</v>
      </c>
      <c r="J351" s="79">
        <v>0</v>
      </c>
      <c r="K351" s="79">
        <v>0</v>
      </c>
      <c r="L351" s="79">
        <v>0</v>
      </c>
      <c r="M351" s="79">
        <v>0</v>
      </c>
      <c r="N351" s="79">
        <v>0</v>
      </c>
      <c r="O351" s="79">
        <v>0</v>
      </c>
      <c r="P351" s="79">
        <v>0</v>
      </c>
      <c r="Q351" s="79">
        <v>0</v>
      </c>
      <c r="R351" s="79">
        <v>0</v>
      </c>
      <c r="S351" s="79">
        <v>0</v>
      </c>
      <c r="T351" s="79">
        <v>0</v>
      </c>
      <c r="U351" s="79"/>
    </row>
    <row r="352" spans="1:21">
      <c r="A352" s="81" t="s">
        <v>179</v>
      </c>
      <c r="B352" s="80"/>
      <c r="C352" s="79">
        <v>0</v>
      </c>
      <c r="D352" s="79">
        <v>0</v>
      </c>
      <c r="E352" s="79">
        <v>0</v>
      </c>
      <c r="F352" s="79">
        <v>0</v>
      </c>
      <c r="G352" s="79">
        <v>0</v>
      </c>
      <c r="H352" s="79">
        <v>0</v>
      </c>
      <c r="I352" s="79">
        <v>0</v>
      </c>
      <c r="J352" s="79">
        <v>0</v>
      </c>
      <c r="K352" s="79">
        <v>0</v>
      </c>
      <c r="L352" s="79">
        <v>0</v>
      </c>
      <c r="M352" s="79">
        <v>-51</v>
      </c>
      <c r="N352" s="79">
        <v>706</v>
      </c>
      <c r="O352" s="79">
        <v>516</v>
      </c>
      <c r="P352" s="79">
        <v>0</v>
      </c>
      <c r="Q352" s="79">
        <v>0</v>
      </c>
      <c r="R352" s="79">
        <v>0</v>
      </c>
      <c r="S352" s="79">
        <v>0</v>
      </c>
      <c r="T352" s="79">
        <v>0</v>
      </c>
      <c r="U352" s="79"/>
    </row>
    <row r="353" spans="1:21">
      <c r="A353" s="81" t="s">
        <v>178</v>
      </c>
      <c r="B353" s="80"/>
      <c r="C353" s="79">
        <v>99.656000000000006</v>
      </c>
      <c r="D353" s="79">
        <v>105.648</v>
      </c>
      <c r="E353" s="79">
        <v>399.11900000000003</v>
      </c>
      <c r="F353" s="79">
        <v>1465.3969999999999</v>
      </c>
      <c r="G353" s="79">
        <v>3077.4459999999999</v>
      </c>
      <c r="H353" s="79">
        <v>4203.72</v>
      </c>
      <c r="I353" s="79">
        <v>4226.8580000000002</v>
      </c>
      <c r="J353" s="79">
        <v>6520.4480000000003</v>
      </c>
      <c r="K353" s="79">
        <v>8505</v>
      </c>
      <c r="L353" s="79">
        <v>9737</v>
      </c>
      <c r="M353" s="79">
        <v>10737</v>
      </c>
      <c r="N353" s="79">
        <v>12920</v>
      </c>
      <c r="O353" s="79">
        <v>14444</v>
      </c>
      <c r="P353" s="79">
        <v>16348</v>
      </c>
      <c r="Q353" s="79">
        <v>19478</v>
      </c>
      <c r="R353" s="79">
        <v>12662</v>
      </c>
      <c r="S353" s="79">
        <v>30736</v>
      </c>
      <c r="T353" s="79">
        <v>34343</v>
      </c>
      <c r="U353" s="79"/>
    </row>
    <row r="354" spans="1:21">
      <c r="A354" s="81" t="s">
        <v>177</v>
      </c>
      <c r="B354" s="80"/>
      <c r="C354" s="79">
        <v>0</v>
      </c>
      <c r="D354" s="79">
        <v>0</v>
      </c>
      <c r="E354" s="79">
        <v>0</v>
      </c>
      <c r="F354" s="79">
        <v>0</v>
      </c>
      <c r="G354" s="79">
        <v>0</v>
      </c>
      <c r="H354" s="79">
        <v>0</v>
      </c>
      <c r="I354" s="79">
        <v>0</v>
      </c>
      <c r="J354" s="79">
        <v>0</v>
      </c>
      <c r="K354" s="79">
        <v>0</v>
      </c>
      <c r="L354" s="79">
        <v>0</v>
      </c>
      <c r="M354" s="79">
        <v>0</v>
      </c>
      <c r="N354" s="79">
        <v>0</v>
      </c>
      <c r="O354" s="79">
        <v>0</v>
      </c>
      <c r="P354" s="79">
        <v>0</v>
      </c>
      <c r="Q354" s="79">
        <v>0</v>
      </c>
      <c r="R354" s="79">
        <v>0</v>
      </c>
      <c r="S354" s="79">
        <v>0</v>
      </c>
      <c r="T354" s="79">
        <v>0</v>
      </c>
      <c r="U354" s="79"/>
    </row>
    <row r="355" spans="1:21">
      <c r="A355" s="81" t="s">
        <v>176</v>
      </c>
      <c r="B355" s="80"/>
      <c r="C355" s="79">
        <v>0.48</v>
      </c>
      <c r="D355" s="79">
        <v>0.51</v>
      </c>
      <c r="E355" s="79">
        <v>2.0699999999999998</v>
      </c>
      <c r="F355" s="79">
        <v>5.31</v>
      </c>
      <c r="G355" s="79">
        <v>10.210000000000001</v>
      </c>
      <c r="H355" s="79">
        <v>13.53</v>
      </c>
      <c r="I355" s="79">
        <v>13.46</v>
      </c>
      <c r="J355" s="79">
        <v>20.62</v>
      </c>
      <c r="K355" s="79">
        <v>26.69</v>
      </c>
      <c r="L355" s="79">
        <v>30.17</v>
      </c>
      <c r="M355" s="79">
        <v>32.97</v>
      </c>
      <c r="N355" s="79">
        <v>36.700000000000003</v>
      </c>
      <c r="O355" s="79">
        <v>20.61</v>
      </c>
      <c r="P355" s="79">
        <v>23.12</v>
      </c>
      <c r="Q355" s="79">
        <v>28.32</v>
      </c>
      <c r="R355" s="79">
        <v>18.27</v>
      </c>
      <c r="S355" s="79">
        <v>44.22</v>
      </c>
      <c r="T355" s="79">
        <v>49.59</v>
      </c>
      <c r="U355" s="79"/>
    </row>
    <row r="356" spans="1:21">
      <c r="A356" s="81" t="s">
        <v>175</v>
      </c>
      <c r="B356" s="80"/>
      <c r="C356" s="79">
        <v>0.48</v>
      </c>
      <c r="D356" s="79">
        <v>0.51</v>
      </c>
      <c r="E356" s="79">
        <v>2.0699999999999998</v>
      </c>
      <c r="F356" s="79">
        <v>5.31</v>
      </c>
      <c r="G356" s="79">
        <v>10.210000000000001</v>
      </c>
      <c r="H356" s="79">
        <v>13.53</v>
      </c>
      <c r="I356" s="79">
        <v>13.46</v>
      </c>
      <c r="J356" s="79">
        <v>20.62</v>
      </c>
      <c r="K356" s="79">
        <v>26.69</v>
      </c>
      <c r="L356" s="79">
        <v>30.17</v>
      </c>
      <c r="M356" s="79">
        <v>32.81</v>
      </c>
      <c r="N356" s="79">
        <v>38.82</v>
      </c>
      <c r="O356" s="79">
        <v>21.37</v>
      </c>
      <c r="P356" s="79">
        <v>23.12</v>
      </c>
      <c r="Q356" s="79">
        <v>28.32</v>
      </c>
      <c r="R356" s="79">
        <v>18.27</v>
      </c>
      <c r="S356" s="79">
        <v>44.22</v>
      </c>
      <c r="T356" s="79">
        <v>49.59</v>
      </c>
      <c r="U356" s="79"/>
    </row>
    <row r="357" spans="1:21" ht="31.2">
      <c r="A357" s="81" t="s">
        <v>174</v>
      </c>
      <c r="B357" s="80"/>
      <c r="C357" s="79">
        <v>0.45</v>
      </c>
      <c r="D357" s="79">
        <v>0.41</v>
      </c>
      <c r="E357" s="79">
        <v>1.46</v>
      </c>
      <c r="F357" s="79">
        <v>5.0199999999999996</v>
      </c>
      <c r="G357" s="79">
        <v>9.94</v>
      </c>
      <c r="H357" s="79">
        <v>13.29</v>
      </c>
      <c r="I357" s="79">
        <v>13.31</v>
      </c>
      <c r="J357" s="79">
        <v>20.41</v>
      </c>
      <c r="K357" s="79">
        <v>26.31</v>
      </c>
      <c r="L357" s="79">
        <v>29.76</v>
      </c>
      <c r="M357" s="79">
        <v>32.46</v>
      </c>
      <c r="N357" s="79">
        <v>36.049999999999997</v>
      </c>
      <c r="O357" s="79">
        <v>20.27</v>
      </c>
      <c r="P357" s="79">
        <v>22.84</v>
      </c>
      <c r="Q357" s="79">
        <v>27.85</v>
      </c>
      <c r="R357" s="79">
        <v>18</v>
      </c>
      <c r="S357" s="79">
        <v>43.7</v>
      </c>
      <c r="T357" s="79">
        <v>49.16</v>
      </c>
      <c r="U357" s="79"/>
    </row>
    <row r="358" spans="1:21" ht="31.2">
      <c r="A358" s="81" t="s">
        <v>173</v>
      </c>
      <c r="B358" s="80"/>
      <c r="C358" s="79">
        <v>0.45</v>
      </c>
      <c r="D358" s="79">
        <v>0.41</v>
      </c>
      <c r="E358" s="79">
        <v>1.46</v>
      </c>
      <c r="F358" s="79">
        <v>5.0199999999999996</v>
      </c>
      <c r="G358" s="79">
        <v>9.94</v>
      </c>
      <c r="H358" s="79">
        <v>13.29</v>
      </c>
      <c r="I358" s="79">
        <v>13.31</v>
      </c>
      <c r="J358" s="79">
        <v>20.41</v>
      </c>
      <c r="K358" s="79">
        <v>26.31</v>
      </c>
      <c r="L358" s="79">
        <v>29.76</v>
      </c>
      <c r="M358" s="79">
        <v>32.31</v>
      </c>
      <c r="N358" s="79">
        <v>38.130000000000003</v>
      </c>
      <c r="O358" s="79">
        <v>21.02</v>
      </c>
      <c r="P358" s="79">
        <v>22.84</v>
      </c>
      <c r="Q358" s="79">
        <v>27.85</v>
      </c>
      <c r="R358" s="79">
        <v>18</v>
      </c>
      <c r="S358" s="79">
        <v>43.7</v>
      </c>
      <c r="T358" s="79">
        <v>49.16</v>
      </c>
      <c r="U358" s="79"/>
    </row>
    <row r="359" spans="1:21" ht="31.2">
      <c r="A359" s="81" t="s">
        <v>172</v>
      </c>
      <c r="B359" s="80"/>
      <c r="C359" s="79">
        <v>208.82499999999999</v>
      </c>
      <c r="D359" s="79">
        <v>208.82499999999999</v>
      </c>
      <c r="E359" s="79">
        <v>193.17599999999999</v>
      </c>
      <c r="F359" s="79">
        <v>275.84399999999999</v>
      </c>
      <c r="G359" s="79">
        <v>301.40300000000002</v>
      </c>
      <c r="H359" s="79">
        <v>310.80599999999998</v>
      </c>
      <c r="I359" s="79">
        <v>313.959</v>
      </c>
      <c r="J359" s="79">
        <v>316.221</v>
      </c>
      <c r="K359" s="79">
        <v>318.702</v>
      </c>
      <c r="L359" s="79">
        <v>322.77800000000002</v>
      </c>
      <c r="M359" s="79">
        <v>327.21300000000002</v>
      </c>
      <c r="N359" s="79">
        <v>332.846</v>
      </c>
      <c r="O359" s="79">
        <v>675.93499999999995</v>
      </c>
      <c r="P359" s="79">
        <v>684.62599999999998</v>
      </c>
      <c r="Q359" s="79">
        <v>687.77800000000002</v>
      </c>
      <c r="R359" s="79">
        <v>692.90099999999995</v>
      </c>
      <c r="S359" s="79">
        <v>695.14</v>
      </c>
      <c r="T359" s="79">
        <v>692.596</v>
      </c>
      <c r="U359" s="79"/>
    </row>
    <row r="360" spans="1:21">
      <c r="A360" s="81" t="s">
        <v>171</v>
      </c>
    </row>
    <row r="361" spans="1:21" ht="31.2">
      <c r="A361" s="81" t="s">
        <v>170</v>
      </c>
      <c r="B361" s="80"/>
      <c r="C361" s="79">
        <v>220.63300000000001</v>
      </c>
      <c r="D361" s="79">
        <v>256.63799999999998</v>
      </c>
      <c r="E361" s="79">
        <v>272.78100000000001</v>
      </c>
      <c r="F361" s="79">
        <v>291.87400000000002</v>
      </c>
      <c r="G361" s="79">
        <v>309.548</v>
      </c>
      <c r="H361" s="79">
        <v>316.20999999999998</v>
      </c>
      <c r="I361" s="79">
        <v>317.51400000000001</v>
      </c>
      <c r="J361" s="79">
        <v>319.416</v>
      </c>
      <c r="K361" s="79">
        <v>323.25099999999998</v>
      </c>
      <c r="L361" s="79">
        <v>327.214</v>
      </c>
      <c r="M361" s="79">
        <v>332.30500000000001</v>
      </c>
      <c r="N361" s="79">
        <v>338.80900000000003</v>
      </c>
      <c r="O361" s="79">
        <v>687.07</v>
      </c>
      <c r="P361" s="79">
        <v>692.93</v>
      </c>
      <c r="Q361" s="79">
        <v>698.70600000000002</v>
      </c>
      <c r="R361" s="79">
        <v>703.58399999999995</v>
      </c>
      <c r="S361" s="79">
        <v>703.28499999999997</v>
      </c>
      <c r="T361" s="79">
        <v>698.55600000000004</v>
      </c>
      <c r="U361" s="79"/>
    </row>
    <row r="362" spans="1:21" ht="31.2">
      <c r="A362" s="81" t="s">
        <v>169</v>
      </c>
      <c r="B362" s="80"/>
      <c r="C362" s="79">
        <v>145.346</v>
      </c>
      <c r="D362" s="79">
        <v>160.86600000000001</v>
      </c>
      <c r="E362" s="79">
        <v>266.91699999999997</v>
      </c>
      <c r="F362" s="79">
        <v>293.02699999999999</v>
      </c>
      <c r="G362" s="79">
        <v>308.99700000000001</v>
      </c>
      <c r="H362" s="79">
        <v>312.91699999999997</v>
      </c>
      <c r="I362" s="79">
        <v>315.11399999999998</v>
      </c>
      <c r="J362" s="79">
        <v>317.77199999999999</v>
      </c>
      <c r="K362" s="79">
        <v>321.30099999999999</v>
      </c>
      <c r="L362" s="79">
        <v>324.89499999999998</v>
      </c>
      <c r="M362" s="79">
        <v>329.97899999999998</v>
      </c>
      <c r="N362" s="79">
        <v>335.83199999999999</v>
      </c>
      <c r="O362" s="79">
        <v>680.17200000000003</v>
      </c>
      <c r="P362" s="79">
        <v>687.34799999999996</v>
      </c>
      <c r="Q362" s="79">
        <v>691.29300000000001</v>
      </c>
      <c r="R362" s="79">
        <v>694.78300000000002</v>
      </c>
      <c r="S362" s="79">
        <v>695.55600000000004</v>
      </c>
      <c r="T362" s="79">
        <v>688.33500000000004</v>
      </c>
      <c r="U362" s="79"/>
    </row>
    <row r="363" spans="1:21">
      <c r="A363" s="81" t="s">
        <v>168</v>
      </c>
      <c r="B363" s="80"/>
      <c r="C363" s="79">
        <v>155.26499999999999</v>
      </c>
      <c r="D363" s="79">
        <v>395.44499999999999</v>
      </c>
      <c r="E363" s="79">
        <v>977.04399999999998</v>
      </c>
      <c r="F363" s="79">
        <v>2459.422</v>
      </c>
      <c r="G363" s="79">
        <v>3580.5079999999998</v>
      </c>
      <c r="H363" s="79">
        <v>5775.41</v>
      </c>
      <c r="I363" s="79">
        <v>7852.857</v>
      </c>
      <c r="J363" s="79">
        <v>9316.1980000000003</v>
      </c>
      <c r="K363" s="79">
        <v>11081</v>
      </c>
      <c r="L363" s="79">
        <v>14565</v>
      </c>
      <c r="M363" s="79">
        <v>16619</v>
      </c>
      <c r="N363" s="79">
        <v>18659</v>
      </c>
      <c r="O363" s="79">
        <v>22376</v>
      </c>
      <c r="P363" s="79">
        <v>26024</v>
      </c>
      <c r="Q363" s="79">
        <v>36036</v>
      </c>
      <c r="R363" s="79">
        <v>37091</v>
      </c>
      <c r="S363" s="79">
        <v>47971</v>
      </c>
      <c r="T363" s="79">
        <v>54520</v>
      </c>
      <c r="U363" s="79"/>
    </row>
    <row r="364" spans="1:21">
      <c r="A364" s="81" t="s">
        <v>167</v>
      </c>
      <c r="B364" s="80"/>
      <c r="C364" s="79">
        <v>37.198</v>
      </c>
      <c r="D364" s="79">
        <v>176.80099999999999</v>
      </c>
      <c r="E364" s="79">
        <v>318.995</v>
      </c>
      <c r="F364" s="79">
        <v>838.21699999999998</v>
      </c>
      <c r="G364" s="79">
        <v>1902.798</v>
      </c>
      <c r="H364" s="79">
        <v>2402.84</v>
      </c>
      <c r="I364" s="79">
        <v>2358.4609999999998</v>
      </c>
      <c r="J364" s="79">
        <v>809.88800000000003</v>
      </c>
      <c r="K364" s="79">
        <v>4018</v>
      </c>
      <c r="L364" s="79">
        <v>3438</v>
      </c>
      <c r="M364" s="79">
        <v>3273</v>
      </c>
      <c r="N364" s="79">
        <v>7358</v>
      </c>
      <c r="O364" s="79">
        <v>10959</v>
      </c>
      <c r="P364" s="79">
        <v>9915</v>
      </c>
      <c r="Q364" s="79">
        <v>10212</v>
      </c>
      <c r="R364" s="79">
        <v>13184</v>
      </c>
      <c r="S364" s="79">
        <v>25139</v>
      </c>
      <c r="T364" s="79">
        <v>23548</v>
      </c>
      <c r="U364" s="79"/>
    </row>
    <row r="365" spans="1:21">
      <c r="A365" s="81" t="s">
        <v>166</v>
      </c>
      <c r="B365" s="80"/>
      <c r="C365" s="79">
        <v>0</v>
      </c>
      <c r="D365" s="79">
        <v>0</v>
      </c>
      <c r="E365" s="79">
        <v>0</v>
      </c>
      <c r="F365" s="79">
        <v>0</v>
      </c>
      <c r="G365" s="79">
        <v>0</v>
      </c>
      <c r="H365" s="79">
        <v>0</v>
      </c>
      <c r="I365" s="79">
        <v>0</v>
      </c>
      <c r="J365" s="79">
        <v>0</v>
      </c>
      <c r="K365" s="79">
        <v>0</v>
      </c>
      <c r="L365" s="79">
        <v>0</v>
      </c>
      <c r="M365" s="79">
        <v>0</v>
      </c>
      <c r="N365" s="79"/>
      <c r="O365" s="79"/>
      <c r="P365" s="79">
        <v>0</v>
      </c>
      <c r="Q365" s="79">
        <v>240</v>
      </c>
      <c r="R365" s="79">
        <v>99</v>
      </c>
      <c r="S365" s="79">
        <v>98</v>
      </c>
      <c r="T365" s="79">
        <v>0</v>
      </c>
      <c r="U365" s="79"/>
    </row>
    <row r="366" spans="1:21">
      <c r="A366" s="81" t="s">
        <v>165</v>
      </c>
      <c r="B366" s="80"/>
      <c r="C366" s="79">
        <v>0</v>
      </c>
      <c r="D366" s="79">
        <v>39.957999999999998</v>
      </c>
      <c r="E366" s="79">
        <v>21.957000000000001</v>
      </c>
      <c r="F366" s="79">
        <v>86.491</v>
      </c>
      <c r="G366" s="79">
        <v>402.44600000000003</v>
      </c>
      <c r="H366" s="79">
        <v>906.65099999999995</v>
      </c>
      <c r="I366" s="79">
        <v>3320.299</v>
      </c>
      <c r="J366" s="79">
        <v>108.024</v>
      </c>
      <c r="K366" s="79"/>
      <c r="L366" s="79">
        <v>1900</v>
      </c>
      <c r="M366" s="79"/>
      <c r="N366" s="79">
        <v>1448</v>
      </c>
      <c r="O366" s="79">
        <v>5663</v>
      </c>
      <c r="P366" s="79">
        <v>-189</v>
      </c>
      <c r="Q366" s="79">
        <v>536</v>
      </c>
      <c r="R366" s="79">
        <v>287</v>
      </c>
      <c r="S366" s="79">
        <v>1491</v>
      </c>
      <c r="T366" s="79">
        <v>2515</v>
      </c>
      <c r="U366" s="79"/>
    </row>
    <row r="367" spans="1:21">
      <c r="A367" s="81" t="s">
        <v>164</v>
      </c>
      <c r="B367" s="80"/>
      <c r="C367" s="79">
        <v>-109.717</v>
      </c>
      <c r="D367" s="79">
        <v>-313.95400000000001</v>
      </c>
      <c r="E367" s="79">
        <v>-1901.356</v>
      </c>
      <c r="F367" s="79">
        <v>-3358.1930000000002</v>
      </c>
      <c r="G367" s="79">
        <v>-6899.15</v>
      </c>
      <c r="H367" s="79">
        <v>-3681.5889999999999</v>
      </c>
      <c r="I367" s="79">
        <v>-5319.4219999999996</v>
      </c>
      <c r="J367" s="79">
        <v>-8019.2049999999999</v>
      </c>
      <c r="K367" s="79">
        <v>-10680</v>
      </c>
      <c r="L367" s="79">
        <v>-19041</v>
      </c>
      <c r="M367" s="79">
        <v>-13056</v>
      </c>
      <c r="N367" s="79">
        <v>-13679</v>
      </c>
      <c r="O367" s="79">
        <v>-21055</v>
      </c>
      <c r="P367" s="79">
        <v>-23711</v>
      </c>
      <c r="Q367" s="79">
        <v>-31165</v>
      </c>
      <c r="R367" s="79">
        <v>-31401</v>
      </c>
      <c r="S367" s="79">
        <v>-28504</v>
      </c>
      <c r="T367" s="79">
        <v>-29491</v>
      </c>
      <c r="U367" s="79"/>
    </row>
    <row r="368" spans="1:21">
      <c r="A368" s="81" t="s">
        <v>163</v>
      </c>
      <c r="B368" s="80"/>
      <c r="C368" s="79">
        <v>0</v>
      </c>
      <c r="D368" s="79">
        <v>0</v>
      </c>
      <c r="E368" s="79">
        <v>0</v>
      </c>
      <c r="F368" s="79">
        <v>0</v>
      </c>
      <c r="G368" s="79">
        <v>0</v>
      </c>
      <c r="H368" s="79">
        <v>0</v>
      </c>
      <c r="I368" s="79">
        <v>0</v>
      </c>
      <c r="J368" s="79">
        <v>0</v>
      </c>
      <c r="K368" s="79">
        <v>0</v>
      </c>
      <c r="L368" s="79">
        <v>0</v>
      </c>
      <c r="M368" s="79">
        <v>0</v>
      </c>
      <c r="N368" s="79">
        <v>0</v>
      </c>
      <c r="O368" s="79">
        <v>0</v>
      </c>
      <c r="P368" s="79">
        <v>0</v>
      </c>
      <c r="Q368" s="79">
        <v>0</v>
      </c>
      <c r="R368" s="79">
        <v>0</v>
      </c>
      <c r="S368" s="79">
        <v>0</v>
      </c>
      <c r="T368" s="79">
        <v>0</v>
      </c>
      <c r="U368" s="79"/>
    </row>
    <row r="369" spans="1:21" ht="31.2">
      <c r="A369" s="81" t="s">
        <v>162</v>
      </c>
    </row>
    <row r="370" spans="1:21">
      <c r="A370" s="81" t="s">
        <v>161</v>
      </c>
      <c r="B370" s="80"/>
      <c r="C370" s="79">
        <v>2.2850000000000001</v>
      </c>
      <c r="D370" s="79">
        <v>1.7390000000000001</v>
      </c>
      <c r="E370" s="79">
        <v>0.70899999999999996</v>
      </c>
      <c r="F370" s="79">
        <v>0.216</v>
      </c>
      <c r="G370" s="79">
        <v>0.25700000000000001</v>
      </c>
      <c r="H370" s="79">
        <v>1.3360000000000001</v>
      </c>
      <c r="I370" s="79">
        <v>1.5640000000000001</v>
      </c>
      <c r="J370" s="79"/>
      <c r="K370" s="79"/>
      <c r="L370" s="79">
        <v>40</v>
      </c>
      <c r="M370" s="79">
        <v>74</v>
      </c>
      <c r="N370" s="79">
        <v>72</v>
      </c>
      <c r="O370" s="79">
        <v>86</v>
      </c>
      <c r="P370" s="79">
        <v>96</v>
      </c>
      <c r="Q370" s="79">
        <v>84</v>
      </c>
      <c r="R370" s="79">
        <v>84</v>
      </c>
      <c r="S370" s="79">
        <v>69</v>
      </c>
      <c r="T370" s="79"/>
      <c r="U370" s="79"/>
    </row>
    <row r="371" spans="1:21">
      <c r="A371" s="81" t="s">
        <v>160</v>
      </c>
      <c r="B371" s="80"/>
      <c r="C371" s="79">
        <v>73.763000000000005</v>
      </c>
      <c r="D371" s="79">
        <v>247.422</v>
      </c>
      <c r="E371" s="79">
        <v>183.77600000000001</v>
      </c>
      <c r="F371" s="79">
        <v>153.62799999999999</v>
      </c>
      <c r="G371" s="79">
        <v>537.702</v>
      </c>
      <c r="H371" s="79">
        <v>882.68799999999999</v>
      </c>
      <c r="I371" s="79">
        <v>1223.9849999999999</v>
      </c>
      <c r="J371" s="79">
        <v>1895.9659999999999</v>
      </c>
      <c r="K371" s="79">
        <v>2175</v>
      </c>
      <c r="L371" s="79">
        <v>1471</v>
      </c>
      <c r="M371" s="79">
        <v>2034</v>
      </c>
      <c r="N371" s="79">
        <v>1932</v>
      </c>
      <c r="O371" s="79">
        <v>2819</v>
      </c>
      <c r="P371" s="79">
        <v>3338</v>
      </c>
      <c r="Q371" s="79">
        <v>1643</v>
      </c>
      <c r="R371" s="79">
        <v>6191</v>
      </c>
      <c r="S371" s="79">
        <v>5671</v>
      </c>
      <c r="T371" s="79">
        <v>8203</v>
      </c>
      <c r="U371" s="79"/>
    </row>
    <row r="372" spans="1:21">
      <c r="A372" s="81" t="s">
        <v>159</v>
      </c>
      <c r="B372" s="80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</row>
    <row r="373" spans="1:21">
      <c r="A373" s="81" t="s">
        <v>158</v>
      </c>
      <c r="B373" s="80"/>
      <c r="C373" s="79"/>
      <c r="D373" s="79"/>
      <c r="E373" s="79"/>
      <c r="F373" s="79">
        <v>-1.425</v>
      </c>
      <c r="G373" s="79">
        <v>0</v>
      </c>
      <c r="H373" s="79">
        <v>0</v>
      </c>
      <c r="I373" s="79">
        <v>0</v>
      </c>
      <c r="J373" s="79">
        <v>0</v>
      </c>
      <c r="K373" s="79">
        <v>3463</v>
      </c>
      <c r="L373" s="79"/>
      <c r="M373" s="79"/>
      <c r="N373" s="79"/>
      <c r="O373" s="79"/>
      <c r="P373" s="79"/>
      <c r="Q373" s="79"/>
      <c r="R373" s="79"/>
      <c r="S373" s="79">
        <v>0</v>
      </c>
      <c r="T373" s="79">
        <v>0</v>
      </c>
      <c r="U373" s="79"/>
    </row>
    <row r="374" spans="1:21" ht="31.2">
      <c r="A374" s="81" t="s">
        <v>157</v>
      </c>
      <c r="B374" s="80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</row>
    <row r="375" spans="1:21">
      <c r="A375" s="81" t="s">
        <v>156</v>
      </c>
      <c r="B375" s="80"/>
      <c r="C375" s="79">
        <v>1</v>
      </c>
      <c r="D375" s="79">
        <v>1</v>
      </c>
      <c r="E375" s="79">
        <v>1</v>
      </c>
      <c r="F375" s="79">
        <v>1</v>
      </c>
      <c r="G375" s="79">
        <v>1</v>
      </c>
      <c r="H375" s="79">
        <v>1</v>
      </c>
      <c r="I375" s="79">
        <v>1</v>
      </c>
      <c r="J375" s="79">
        <v>1</v>
      </c>
      <c r="K375" s="79">
        <v>1</v>
      </c>
      <c r="L375" s="79">
        <v>1</v>
      </c>
      <c r="M375" s="79">
        <v>1</v>
      </c>
      <c r="N375" s="79">
        <v>1</v>
      </c>
      <c r="O375" s="79">
        <v>1</v>
      </c>
      <c r="P375" s="79">
        <v>1</v>
      </c>
      <c r="Q375" s="79">
        <v>1</v>
      </c>
      <c r="R375" s="79">
        <v>1</v>
      </c>
      <c r="S375" s="79">
        <v>1</v>
      </c>
      <c r="T375" s="79">
        <v>1</v>
      </c>
      <c r="U375" s="79"/>
    </row>
    <row r="376" spans="1:21">
      <c r="A376" s="81" t="s">
        <v>155</v>
      </c>
      <c r="B376" s="80"/>
      <c r="C376" s="79">
        <v>7</v>
      </c>
      <c r="D376" s="79">
        <v>20.9</v>
      </c>
      <c r="E376" s="79">
        <v>37.700000000000003</v>
      </c>
      <c r="F376" s="79">
        <v>104.3</v>
      </c>
      <c r="G376" s="79">
        <v>188.4</v>
      </c>
      <c r="H376" s="79">
        <v>236.7</v>
      </c>
      <c r="I376" s="79">
        <v>266.39999999999998</v>
      </c>
      <c r="J376" s="79">
        <v>353.4</v>
      </c>
      <c r="K376" s="79">
        <v>772</v>
      </c>
      <c r="L376" s="79">
        <v>1544</v>
      </c>
      <c r="M376" s="79">
        <v>2332</v>
      </c>
      <c r="N376" s="79">
        <v>2848</v>
      </c>
      <c r="O376" s="79">
        <v>3004</v>
      </c>
      <c r="P376" s="79">
        <v>3186</v>
      </c>
      <c r="Q376" s="79">
        <v>3868</v>
      </c>
      <c r="R376" s="79">
        <v>5100</v>
      </c>
      <c r="S376" s="79">
        <v>6400</v>
      </c>
      <c r="T376" s="79">
        <v>6800</v>
      </c>
      <c r="U376" s="79"/>
    </row>
    <row r="377" spans="1:21">
      <c r="A377" s="81" t="s">
        <v>154</v>
      </c>
      <c r="B377" s="80"/>
      <c r="C377" s="79"/>
      <c r="D377" s="79"/>
      <c r="E377" s="79">
        <v>0</v>
      </c>
      <c r="F377" s="79">
        <v>0</v>
      </c>
      <c r="G377" s="79">
        <v>0</v>
      </c>
      <c r="H377" s="79">
        <v>0</v>
      </c>
      <c r="I377" s="79">
        <v>0</v>
      </c>
      <c r="J377" s="79">
        <v>0</v>
      </c>
      <c r="K377" s="79">
        <v>0</v>
      </c>
      <c r="L377" s="79">
        <v>0</v>
      </c>
      <c r="M377" s="79">
        <v>0</v>
      </c>
      <c r="N377" s="79">
        <v>0</v>
      </c>
      <c r="O377" s="79">
        <v>0</v>
      </c>
      <c r="P377" s="79">
        <v>0</v>
      </c>
      <c r="Q377" s="79">
        <v>0</v>
      </c>
      <c r="R377" s="79">
        <v>0</v>
      </c>
      <c r="S377" s="79">
        <v>0</v>
      </c>
      <c r="T377" s="79">
        <v>0</v>
      </c>
      <c r="U377" s="79"/>
    </row>
    <row r="378" spans="1:21">
      <c r="A378" s="81" t="s">
        <v>153</v>
      </c>
      <c r="B378" s="80"/>
      <c r="C378" s="79">
        <v>0</v>
      </c>
      <c r="D378" s="79">
        <v>0</v>
      </c>
      <c r="E378" s="79">
        <v>0</v>
      </c>
      <c r="F378" s="79">
        <v>0</v>
      </c>
      <c r="G378" s="79">
        <v>0</v>
      </c>
      <c r="H378" s="79">
        <v>0</v>
      </c>
      <c r="I378" s="79">
        <v>0</v>
      </c>
      <c r="J378" s="79">
        <v>0</v>
      </c>
      <c r="K378" s="79">
        <v>0</v>
      </c>
      <c r="L378" s="79">
        <v>0</v>
      </c>
      <c r="M378" s="79">
        <v>0</v>
      </c>
      <c r="N378" s="79">
        <v>0</v>
      </c>
      <c r="O378" s="79">
        <v>0</v>
      </c>
      <c r="P378" s="79">
        <v>0</v>
      </c>
      <c r="Q378" s="79">
        <v>0</v>
      </c>
      <c r="R378" s="79">
        <v>0</v>
      </c>
      <c r="S378" s="79">
        <v>0</v>
      </c>
      <c r="T378" s="79">
        <v>0</v>
      </c>
      <c r="U378" s="79"/>
    </row>
    <row r="379" spans="1:21">
      <c r="A379" s="81" t="s">
        <v>152</v>
      </c>
      <c r="B379" s="80"/>
      <c r="C379" s="79">
        <v>0</v>
      </c>
      <c r="D379" s="79">
        <v>0</v>
      </c>
      <c r="E379" s="79">
        <v>0</v>
      </c>
      <c r="F379" s="79">
        <v>0</v>
      </c>
      <c r="G379" s="79">
        <v>0</v>
      </c>
      <c r="H379" s="79">
        <v>0</v>
      </c>
      <c r="I379" s="79">
        <v>0</v>
      </c>
      <c r="J379" s="79">
        <v>0</v>
      </c>
      <c r="K379" s="79">
        <v>0</v>
      </c>
      <c r="L379" s="79">
        <v>0</v>
      </c>
      <c r="M379" s="79">
        <v>0</v>
      </c>
      <c r="N379" s="79">
        <v>0</v>
      </c>
      <c r="O379" s="79">
        <v>0</v>
      </c>
      <c r="P379" s="79">
        <v>0</v>
      </c>
      <c r="Q379" s="79">
        <v>0</v>
      </c>
      <c r="R379" s="79">
        <v>0</v>
      </c>
      <c r="S379" s="79">
        <v>0</v>
      </c>
      <c r="T379" s="79">
        <v>0</v>
      </c>
      <c r="U379" s="79"/>
    </row>
    <row r="380" spans="1:21">
      <c r="A380" s="81" t="s">
        <v>151</v>
      </c>
      <c r="B380" s="80"/>
      <c r="C380" s="79">
        <v>58.216999999999999</v>
      </c>
      <c r="D380" s="79">
        <v>40.814999999999998</v>
      </c>
      <c r="E380" s="79">
        <v>0</v>
      </c>
      <c r="F380" s="79">
        <v>0</v>
      </c>
      <c r="G380" s="79">
        <v>0</v>
      </c>
      <c r="H380" s="79">
        <v>0</v>
      </c>
      <c r="I380" s="79">
        <v>0</v>
      </c>
      <c r="J380" s="79">
        <v>0</v>
      </c>
      <c r="K380" s="79">
        <v>0</v>
      </c>
      <c r="L380" s="79">
        <v>0</v>
      </c>
      <c r="M380" s="79">
        <v>0</v>
      </c>
      <c r="N380" s="79">
        <v>0</v>
      </c>
      <c r="O380" s="79">
        <v>0</v>
      </c>
      <c r="P380" s="79">
        <v>0</v>
      </c>
      <c r="Q380" s="79">
        <v>0</v>
      </c>
      <c r="R380" s="79">
        <v>0</v>
      </c>
      <c r="S380" s="79">
        <v>0</v>
      </c>
      <c r="T380" s="79">
        <v>0</v>
      </c>
      <c r="U380" s="79"/>
    </row>
    <row r="381" spans="1:21">
      <c r="A381" s="81" t="s">
        <v>150</v>
      </c>
      <c r="B381" s="80"/>
      <c r="C381" s="79">
        <v>58.216999999999999</v>
      </c>
      <c r="D381" s="79">
        <v>40.814999999999998</v>
      </c>
      <c r="E381" s="79">
        <v>0</v>
      </c>
      <c r="F381" s="79">
        <v>0</v>
      </c>
      <c r="G381" s="79">
        <v>0</v>
      </c>
      <c r="H381" s="79">
        <v>0</v>
      </c>
      <c r="I381" s="79">
        <v>0</v>
      </c>
      <c r="J381" s="79">
        <v>0</v>
      </c>
      <c r="K381" s="79">
        <v>0</v>
      </c>
      <c r="L381" s="79">
        <v>0</v>
      </c>
      <c r="M381" s="79">
        <v>0</v>
      </c>
      <c r="N381" s="79">
        <v>0</v>
      </c>
      <c r="O381" s="79">
        <v>0</v>
      </c>
      <c r="P381" s="79">
        <v>0</v>
      </c>
      <c r="Q381" s="79">
        <v>0</v>
      </c>
      <c r="R381" s="79">
        <v>0</v>
      </c>
      <c r="S381" s="79">
        <v>0</v>
      </c>
      <c r="T381" s="79">
        <v>0</v>
      </c>
      <c r="U381" s="79"/>
    </row>
    <row r="382" spans="1:21">
      <c r="A382" s="81" t="s">
        <v>149</v>
      </c>
      <c r="B382" s="80"/>
      <c r="C382" s="79"/>
      <c r="D382" s="79"/>
      <c r="E382" s="79">
        <v>192.79</v>
      </c>
      <c r="F382" s="79">
        <v>414.86</v>
      </c>
      <c r="G382" s="79">
        <v>460.48</v>
      </c>
      <c r="H382" s="79">
        <v>691.48</v>
      </c>
      <c r="I382" s="79">
        <v>307.64999999999998</v>
      </c>
      <c r="J382" s="79">
        <v>619.98</v>
      </c>
      <c r="K382" s="79">
        <v>593.97</v>
      </c>
      <c r="L382" s="79">
        <v>645.9</v>
      </c>
      <c r="M382" s="79">
        <v>707.38</v>
      </c>
      <c r="N382" s="79">
        <v>1120.71</v>
      </c>
      <c r="O382" s="79">
        <v>530.66</v>
      </c>
      <c r="P382" s="79">
        <v>778.01</v>
      </c>
      <c r="Q382" s="79">
        <v>792.45</v>
      </c>
      <c r="R382" s="79">
        <v>1053.4000000000001</v>
      </c>
      <c r="S382" s="79">
        <v>1044.96</v>
      </c>
      <c r="T382" s="79">
        <v>1339.39</v>
      </c>
      <c r="U382" s="79"/>
    </row>
    <row r="383" spans="1:21">
      <c r="A383" s="81" t="s">
        <v>148</v>
      </c>
      <c r="B383" s="80"/>
      <c r="C383" s="79"/>
      <c r="D383" s="79"/>
      <c r="E383" s="79">
        <v>192.79</v>
      </c>
      <c r="F383" s="79">
        <v>414.86</v>
      </c>
      <c r="G383" s="79">
        <v>460.48</v>
      </c>
      <c r="H383" s="79">
        <v>691.48</v>
      </c>
      <c r="I383" s="79">
        <v>307.64999999999998</v>
      </c>
      <c r="J383" s="79">
        <v>619.98</v>
      </c>
      <c r="K383" s="79">
        <v>593.97</v>
      </c>
      <c r="L383" s="79">
        <v>645.9</v>
      </c>
      <c r="M383" s="79">
        <v>707.38</v>
      </c>
      <c r="N383" s="79">
        <v>1120.71</v>
      </c>
      <c r="O383" s="79">
        <v>530.66</v>
      </c>
      <c r="P383" s="79">
        <v>778.01</v>
      </c>
      <c r="Q383" s="79">
        <v>792.45</v>
      </c>
      <c r="R383" s="79">
        <v>1053.4000000000001</v>
      </c>
      <c r="S383" s="79">
        <v>1044.96</v>
      </c>
      <c r="T383" s="79">
        <v>1339.39</v>
      </c>
      <c r="U383" s="79"/>
    </row>
    <row r="384" spans="1:21">
      <c r="A384" s="81" t="s">
        <v>147</v>
      </c>
      <c r="B384" s="80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</row>
    <row r="385" spans="1:21">
      <c r="A385" s="81" t="s">
        <v>146</v>
      </c>
      <c r="B385" s="80"/>
      <c r="C385" s="79">
        <v>3.7</v>
      </c>
      <c r="D385" s="79">
        <v>9.8000000000000007</v>
      </c>
      <c r="E385" s="79">
        <v>27.1</v>
      </c>
      <c r="F385" s="79">
        <v>41.2</v>
      </c>
      <c r="G385" s="79">
        <v>80.7</v>
      </c>
      <c r="H385" s="79">
        <v>127.9</v>
      </c>
      <c r="I385" s="79">
        <v>215.6</v>
      </c>
      <c r="J385" s="79">
        <v>323.2</v>
      </c>
      <c r="K385" s="79">
        <v>293</v>
      </c>
      <c r="L385" s="79">
        <v>380</v>
      </c>
      <c r="M385" s="79">
        <v>448</v>
      </c>
      <c r="N385" s="79">
        <v>525</v>
      </c>
      <c r="O385" s="79">
        <v>570</v>
      </c>
      <c r="P385" s="79">
        <v>734</v>
      </c>
      <c r="Q385" s="79">
        <v>897</v>
      </c>
      <c r="R385" s="79">
        <v>1100</v>
      </c>
      <c r="S385" s="79">
        <v>1300</v>
      </c>
      <c r="T385" s="79">
        <v>2361</v>
      </c>
      <c r="U385" s="79"/>
    </row>
    <row r="386" spans="1:21">
      <c r="A386" s="81" t="s">
        <v>145</v>
      </c>
      <c r="B386" s="80"/>
      <c r="C386" s="79">
        <v>40.494</v>
      </c>
      <c r="D386" s="79">
        <v>229.60499999999999</v>
      </c>
      <c r="E386" s="79">
        <v>395.16399999999999</v>
      </c>
      <c r="F386" s="79">
        <v>599.51</v>
      </c>
      <c r="G386" s="79">
        <v>1228.5889999999999</v>
      </c>
      <c r="H386" s="79">
        <v>2119.9850000000001</v>
      </c>
      <c r="I386" s="79">
        <v>2793.192</v>
      </c>
      <c r="J386" s="79">
        <v>2843.027</v>
      </c>
      <c r="K386" s="79">
        <v>3762</v>
      </c>
      <c r="L386" s="79">
        <v>5162</v>
      </c>
      <c r="M386" s="79">
        <v>6793</v>
      </c>
      <c r="N386" s="79">
        <v>7952</v>
      </c>
      <c r="O386" s="79">
        <v>9832</v>
      </c>
      <c r="P386" s="79">
        <v>12282</v>
      </c>
      <c r="Q386" s="79">
        <v>13948</v>
      </c>
      <c r="R386" s="79">
        <v>16625</v>
      </c>
      <c r="S386" s="79">
        <v>21419</v>
      </c>
      <c r="T386" s="79">
        <v>26018</v>
      </c>
      <c r="U386" s="79"/>
    </row>
  </sheetData>
  <mergeCells count="3">
    <mergeCell ref="C1:H1"/>
    <mergeCell ref="D4:I4"/>
    <mergeCell ref="D5:I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26BE-2BD7-4700-882C-92AB44CB37D1}">
  <sheetPr codeName="Sheet6"/>
  <dimension ref="A1:M226"/>
  <sheetViews>
    <sheetView topLeftCell="B1" workbookViewId="0">
      <pane ySplit="1" topLeftCell="A2" activePane="bottomLeft" state="frozen"/>
      <selection pane="bottomLeft" activeCell="B6" sqref="A6:XFD6"/>
    </sheetView>
  </sheetViews>
  <sheetFormatPr defaultRowHeight="14.4"/>
  <cols>
    <col min="1" max="1" width="15.6640625" customWidth="1"/>
    <col min="2" max="2" width="14" customWidth="1"/>
    <col min="3" max="3" width="13" customWidth="1"/>
    <col min="4" max="4" width="14.109375" customWidth="1"/>
    <col min="5" max="5" width="12" customWidth="1"/>
    <col min="6" max="6" width="12.5546875" customWidth="1"/>
    <col min="7" max="7" width="13.44140625" bestFit="1" customWidth="1"/>
    <col min="8" max="8" width="12" bestFit="1" customWidth="1"/>
    <col min="9" max="9" width="12.6640625" bestFit="1" customWidth="1"/>
    <col min="10" max="10" width="11.6640625" customWidth="1"/>
    <col min="12" max="12" width="17.5546875" customWidth="1"/>
  </cols>
  <sheetData>
    <row r="1" spans="1:12" ht="53.4">
      <c r="A1" s="45" t="s">
        <v>17</v>
      </c>
      <c r="B1" s="45" t="s">
        <v>0</v>
      </c>
      <c r="C1" s="45" t="s">
        <v>1</v>
      </c>
      <c r="D1" s="45" t="s">
        <v>2</v>
      </c>
      <c r="E1" s="45" t="s">
        <v>63</v>
      </c>
      <c r="F1" s="45" t="s">
        <v>51</v>
      </c>
      <c r="G1" s="45" t="s">
        <v>12</v>
      </c>
      <c r="H1" s="45" t="s">
        <v>53</v>
      </c>
      <c r="I1" s="45" t="s">
        <v>54</v>
      </c>
      <c r="J1" s="45" t="s">
        <v>52</v>
      </c>
      <c r="L1" s="3" t="s">
        <v>62</v>
      </c>
    </row>
    <row r="2" spans="1:12">
      <c r="A2">
        <v>20040730</v>
      </c>
      <c r="G2">
        <v>-4.0599999999999997E-2</v>
      </c>
      <c r="H2">
        <v>-3.8100000000000002E-2</v>
      </c>
      <c r="I2">
        <v>4.1099999999999998E-2</v>
      </c>
      <c r="J2" s="6">
        <v>1E-3</v>
      </c>
      <c r="L2" s="6">
        <v>-3.4291000000000002E-2</v>
      </c>
    </row>
    <row r="3" spans="1:12">
      <c r="A3">
        <v>20040831</v>
      </c>
      <c r="B3" t="s">
        <v>6</v>
      </c>
      <c r="C3" t="s">
        <v>7</v>
      </c>
      <c r="D3" s="10">
        <v>102.37</v>
      </c>
      <c r="E3" t="s">
        <v>8</v>
      </c>
      <c r="G3">
        <v>8.0000000000000004E-4</v>
      </c>
      <c r="H3">
        <v>-1.6199999999999999E-2</v>
      </c>
      <c r="I3">
        <v>1.03E-2</v>
      </c>
      <c r="J3" s="6">
        <v>1.1000000000000001E-3</v>
      </c>
      <c r="L3" s="6">
        <v>2.287E-3</v>
      </c>
    </row>
    <row r="4" spans="1:12">
      <c r="A4">
        <v>20040930</v>
      </c>
      <c r="B4" t="s">
        <v>6</v>
      </c>
      <c r="C4" t="s">
        <v>7</v>
      </c>
      <c r="D4" s="10">
        <v>129.60001</v>
      </c>
      <c r="E4" s="6">
        <v>0.26599600000000001</v>
      </c>
      <c r="F4">
        <f t="shared" ref="F4:F35" si="0">E4-J4</f>
        <v>0.26489600000000002</v>
      </c>
      <c r="G4">
        <v>1.6E-2</v>
      </c>
      <c r="H4">
        <v>3.0300000000000001E-2</v>
      </c>
      <c r="I4">
        <v>-2.5000000000000001E-3</v>
      </c>
      <c r="J4" s="6">
        <v>1.1000000000000001E-3</v>
      </c>
      <c r="L4" s="6">
        <v>9.3640000000000008E-3</v>
      </c>
    </row>
    <row r="5" spans="1:12">
      <c r="A5">
        <v>20041029</v>
      </c>
      <c r="B5" t="s">
        <v>6</v>
      </c>
      <c r="C5" t="s">
        <v>7</v>
      </c>
      <c r="D5" s="10">
        <v>190.64</v>
      </c>
      <c r="E5" s="6">
        <v>0.47098800000000002</v>
      </c>
      <c r="F5">
        <f t="shared" si="0"/>
        <v>0.46988800000000003</v>
      </c>
      <c r="G5">
        <v>1.43E-2</v>
      </c>
      <c r="H5">
        <v>3.0999999999999999E-3</v>
      </c>
      <c r="I5">
        <v>-6.3E-3</v>
      </c>
      <c r="J5" s="6">
        <v>1.1000000000000001E-3</v>
      </c>
      <c r="L5" s="6">
        <v>1.4014E-2</v>
      </c>
    </row>
    <row r="6" spans="1:12">
      <c r="A6">
        <v>20041130</v>
      </c>
      <c r="B6" t="s">
        <v>6</v>
      </c>
      <c r="C6" t="s">
        <v>7</v>
      </c>
      <c r="D6" s="10">
        <v>181.98</v>
      </c>
      <c r="E6" s="6">
        <v>-4.5426000000000001E-2</v>
      </c>
      <c r="F6">
        <f t="shared" si="0"/>
        <v>-4.6926000000000002E-2</v>
      </c>
      <c r="G6">
        <v>4.5400000000000003E-2</v>
      </c>
      <c r="H6">
        <v>3.9E-2</v>
      </c>
      <c r="I6">
        <v>1.7899999999999999E-2</v>
      </c>
      <c r="J6" s="6">
        <v>1.5E-3</v>
      </c>
      <c r="L6" s="6">
        <v>3.8594999999999997E-2</v>
      </c>
    </row>
    <row r="7" spans="1:12" hidden="1">
      <c r="A7">
        <v>20041231</v>
      </c>
      <c r="B7" t="s">
        <v>6</v>
      </c>
      <c r="C7" t="s">
        <v>7</v>
      </c>
      <c r="D7" s="10">
        <v>192.78998999999999</v>
      </c>
      <c r="E7" s="6">
        <v>5.9402000000000003E-2</v>
      </c>
      <c r="F7">
        <f t="shared" si="0"/>
        <v>5.7802000000000006E-2</v>
      </c>
      <c r="G7">
        <v>3.4299999999999997E-2</v>
      </c>
      <c r="H7">
        <v>1.1000000000000001E-3</v>
      </c>
      <c r="I7">
        <v>-8.0000000000000004E-4</v>
      </c>
      <c r="J7" s="6">
        <v>1.6000000000000001E-3</v>
      </c>
      <c r="L7" s="6">
        <v>3.2458000000000001E-2</v>
      </c>
    </row>
    <row r="8" spans="1:12" hidden="1">
      <c r="A8">
        <v>20050131</v>
      </c>
      <c r="B8" t="s">
        <v>6</v>
      </c>
      <c r="C8" t="s">
        <v>7</v>
      </c>
      <c r="D8" s="10">
        <v>195.62</v>
      </c>
      <c r="E8" s="6">
        <v>1.4678999999999999E-2</v>
      </c>
      <c r="F8">
        <f t="shared" si="0"/>
        <v>1.3078999999999999E-2</v>
      </c>
      <c r="G8">
        <v>-2.76E-2</v>
      </c>
      <c r="H8">
        <v>-1.5100000000000001E-2</v>
      </c>
      <c r="I8">
        <v>1.9599999999999999E-2</v>
      </c>
      <c r="J8" s="6">
        <v>1.6000000000000001E-3</v>
      </c>
      <c r="L8" s="6">
        <v>-2.529E-2</v>
      </c>
    </row>
    <row r="9" spans="1:12" hidden="1">
      <c r="A9">
        <v>20050228</v>
      </c>
      <c r="B9" t="s">
        <v>6</v>
      </c>
      <c r="C9" t="s">
        <v>7</v>
      </c>
      <c r="D9" s="10">
        <v>187.99001000000001</v>
      </c>
      <c r="E9" s="6">
        <v>-3.9003999999999997E-2</v>
      </c>
      <c r="F9">
        <f t="shared" si="0"/>
        <v>-4.0603999999999994E-2</v>
      </c>
      <c r="G9">
        <v>1.89E-2</v>
      </c>
      <c r="H9">
        <v>-5.0000000000000001E-3</v>
      </c>
      <c r="I9">
        <v>1.6500000000000001E-2</v>
      </c>
      <c r="J9" s="6">
        <v>1.6000000000000001E-3</v>
      </c>
      <c r="L9" s="6">
        <v>1.8903E-2</v>
      </c>
    </row>
    <row r="10" spans="1:12" hidden="1">
      <c r="A10">
        <v>20050331</v>
      </c>
      <c r="B10" t="s">
        <v>6</v>
      </c>
      <c r="C10" t="s">
        <v>7</v>
      </c>
      <c r="D10" s="10">
        <v>180.50998999999999</v>
      </c>
      <c r="E10" s="6">
        <v>-3.9788999999999998E-2</v>
      </c>
      <c r="F10">
        <f t="shared" si="0"/>
        <v>-4.1888999999999996E-2</v>
      </c>
      <c r="G10">
        <v>-1.9699999999999999E-2</v>
      </c>
      <c r="H10">
        <v>-1.37E-2</v>
      </c>
      <c r="I10">
        <v>1.61E-2</v>
      </c>
      <c r="J10" s="6">
        <v>2.0999999999999999E-3</v>
      </c>
      <c r="L10" s="6">
        <v>-1.9118E-2</v>
      </c>
    </row>
    <row r="11" spans="1:12" hidden="1">
      <c r="A11">
        <v>20050429</v>
      </c>
      <c r="B11" t="s">
        <v>6</v>
      </c>
      <c r="C11" t="s">
        <v>7</v>
      </c>
      <c r="D11" s="10">
        <v>220</v>
      </c>
      <c r="E11" s="6">
        <v>0.21876899999999999</v>
      </c>
      <c r="F11">
        <f t="shared" si="0"/>
        <v>0.216669</v>
      </c>
      <c r="G11">
        <v>-2.6100000000000002E-2</v>
      </c>
      <c r="H11">
        <v>-3.9800000000000002E-2</v>
      </c>
      <c r="I11">
        <v>-3.5000000000000001E-3</v>
      </c>
      <c r="J11" s="6">
        <v>2.0999999999999999E-3</v>
      </c>
      <c r="L11" s="6">
        <v>-2.0108999999999998E-2</v>
      </c>
    </row>
    <row r="12" spans="1:12" hidden="1">
      <c r="A12">
        <v>20050531</v>
      </c>
      <c r="B12" t="s">
        <v>6</v>
      </c>
      <c r="C12" t="s">
        <v>7</v>
      </c>
      <c r="D12" s="10">
        <v>277.26999000000001</v>
      </c>
      <c r="E12" s="6">
        <v>0.26031799999999999</v>
      </c>
      <c r="F12">
        <f t="shared" si="0"/>
        <v>0.25791799999999998</v>
      </c>
      <c r="G12">
        <v>3.6499999999999998E-2</v>
      </c>
      <c r="H12">
        <v>2.8799999999999999E-2</v>
      </c>
      <c r="I12">
        <v>-8.0999999999999996E-3</v>
      </c>
      <c r="J12" s="6">
        <v>2.3999999999999998E-3</v>
      </c>
      <c r="L12" s="6">
        <v>2.9951999999999999E-2</v>
      </c>
    </row>
    <row r="13" spans="1:12" hidden="1">
      <c r="A13">
        <v>20050630</v>
      </c>
      <c r="B13" t="s">
        <v>6</v>
      </c>
      <c r="C13" t="s">
        <v>7</v>
      </c>
      <c r="D13" s="10">
        <v>294.14999</v>
      </c>
      <c r="E13" s="6">
        <v>6.0879000000000003E-2</v>
      </c>
      <c r="F13">
        <f t="shared" si="0"/>
        <v>5.8579000000000006E-2</v>
      </c>
      <c r="G13">
        <v>5.7000000000000002E-3</v>
      </c>
      <c r="H13">
        <v>2.6200000000000001E-2</v>
      </c>
      <c r="I13">
        <v>2.63E-2</v>
      </c>
      <c r="J13" s="6">
        <v>2.3E-3</v>
      </c>
      <c r="L13" s="6">
        <v>-1.4300000000000001E-4</v>
      </c>
    </row>
    <row r="14" spans="1:12" hidden="1">
      <c r="A14">
        <v>20050729</v>
      </c>
      <c r="B14" t="s">
        <v>6</v>
      </c>
      <c r="C14" t="s">
        <v>7</v>
      </c>
      <c r="D14" s="10">
        <v>287.76001000000002</v>
      </c>
      <c r="E14" s="6">
        <v>-2.1724E-2</v>
      </c>
      <c r="F14">
        <f t="shared" si="0"/>
        <v>-2.4124E-2</v>
      </c>
      <c r="G14">
        <v>3.9199999999999999E-2</v>
      </c>
      <c r="H14">
        <v>2.93E-2</v>
      </c>
      <c r="I14">
        <v>-5.1999999999999998E-3</v>
      </c>
      <c r="J14" s="6">
        <v>2.3999999999999998E-3</v>
      </c>
      <c r="L14" s="6">
        <v>3.5968E-2</v>
      </c>
    </row>
    <row r="15" spans="1:12" hidden="1">
      <c r="A15">
        <v>20050831</v>
      </c>
      <c r="B15" t="s">
        <v>6</v>
      </c>
      <c r="C15" t="s">
        <v>7</v>
      </c>
      <c r="D15" s="10">
        <v>286</v>
      </c>
      <c r="E15" s="6">
        <v>-6.1159999999999999E-3</v>
      </c>
      <c r="F15">
        <f t="shared" si="0"/>
        <v>-9.1159999999999991E-3</v>
      </c>
      <c r="G15">
        <v>-1.2200000000000001E-2</v>
      </c>
      <c r="H15">
        <v>-9.1999999999999998E-3</v>
      </c>
      <c r="I15">
        <v>1.2699999999999999E-2</v>
      </c>
      <c r="J15" s="6">
        <v>3.0000000000000001E-3</v>
      </c>
      <c r="L15" s="6">
        <v>-1.1221999999999999E-2</v>
      </c>
    </row>
    <row r="16" spans="1:12" hidden="1">
      <c r="A16">
        <v>20050930</v>
      </c>
      <c r="B16" t="s">
        <v>6</v>
      </c>
      <c r="C16" t="s">
        <v>7</v>
      </c>
      <c r="D16" s="10">
        <v>316.45999</v>
      </c>
      <c r="E16" s="6">
        <v>0.106503</v>
      </c>
      <c r="F16">
        <f t="shared" si="0"/>
        <v>0.103603</v>
      </c>
      <c r="G16">
        <v>4.8999999999999998E-3</v>
      </c>
      <c r="H16">
        <v>-5.7999999999999996E-3</v>
      </c>
      <c r="I16">
        <v>7.7000000000000002E-3</v>
      </c>
      <c r="J16" s="6">
        <v>2.8999999999999998E-3</v>
      </c>
      <c r="L16" s="6">
        <v>6.9490000000000003E-3</v>
      </c>
    </row>
    <row r="17" spans="1:12" hidden="1">
      <c r="A17">
        <v>20051031</v>
      </c>
      <c r="B17" t="s">
        <v>6</v>
      </c>
      <c r="C17" t="s">
        <v>7</v>
      </c>
      <c r="D17" s="10">
        <v>372.14001000000002</v>
      </c>
      <c r="E17" s="6">
        <v>0.17594599999999999</v>
      </c>
      <c r="F17">
        <f t="shared" si="0"/>
        <v>0.17324599999999998</v>
      </c>
      <c r="G17">
        <v>-2.0199999999999999E-2</v>
      </c>
      <c r="H17">
        <v>-1.21E-2</v>
      </c>
      <c r="I17">
        <v>2.2000000000000001E-3</v>
      </c>
      <c r="J17" s="6">
        <v>2.7000000000000001E-3</v>
      </c>
      <c r="L17" s="6">
        <v>-1.7741E-2</v>
      </c>
    </row>
    <row r="18" spans="1:12" hidden="1">
      <c r="A18">
        <v>20051130</v>
      </c>
      <c r="B18" t="s">
        <v>6</v>
      </c>
      <c r="C18" t="s">
        <v>7</v>
      </c>
      <c r="D18" s="10">
        <v>404.91251</v>
      </c>
      <c r="E18" s="6">
        <v>8.8065000000000004E-2</v>
      </c>
      <c r="F18">
        <f t="shared" si="0"/>
        <v>8.4964999999999999E-2</v>
      </c>
      <c r="G18">
        <v>3.61E-2</v>
      </c>
      <c r="H18">
        <v>8.9999999999999993E-3</v>
      </c>
      <c r="I18">
        <v>-1.1900000000000001E-2</v>
      </c>
      <c r="J18" s="6">
        <v>3.0999999999999999E-3</v>
      </c>
      <c r="L18" s="6">
        <v>3.5186000000000002E-2</v>
      </c>
    </row>
    <row r="19" spans="1:12" hidden="1">
      <c r="A19">
        <v>20051230</v>
      </c>
      <c r="B19" t="s">
        <v>6</v>
      </c>
      <c r="C19" t="s">
        <v>7</v>
      </c>
      <c r="D19" s="10">
        <v>414.85998999999998</v>
      </c>
      <c r="E19" s="6">
        <v>2.4566999999999999E-2</v>
      </c>
      <c r="F19">
        <f t="shared" si="0"/>
        <v>2.1366999999999997E-2</v>
      </c>
      <c r="G19">
        <v>-2.5000000000000001E-3</v>
      </c>
      <c r="H19">
        <v>-4.5999999999999999E-3</v>
      </c>
      <c r="I19">
        <v>4.4000000000000003E-3</v>
      </c>
      <c r="J19" s="6">
        <v>3.2000000000000002E-3</v>
      </c>
      <c r="L19" s="6">
        <v>-9.5200000000000005E-4</v>
      </c>
    </row>
    <row r="20" spans="1:12" hidden="1">
      <c r="A20">
        <v>20060131</v>
      </c>
      <c r="B20" t="s">
        <v>6</v>
      </c>
      <c r="C20" t="s">
        <v>7</v>
      </c>
      <c r="D20" s="10">
        <v>432.6601</v>
      </c>
      <c r="E20" s="6">
        <v>4.2906E-2</v>
      </c>
      <c r="F20">
        <f t="shared" si="0"/>
        <v>3.9405999999999997E-2</v>
      </c>
      <c r="G20">
        <v>3.04E-2</v>
      </c>
      <c r="H20">
        <v>5.4199999999999998E-2</v>
      </c>
      <c r="I20">
        <v>1.1299999999999999E-2</v>
      </c>
      <c r="J20" s="6">
        <v>3.5000000000000001E-3</v>
      </c>
      <c r="L20" s="6">
        <v>2.5467E-2</v>
      </c>
    </row>
    <row r="21" spans="1:12" hidden="1">
      <c r="A21">
        <v>20060228</v>
      </c>
      <c r="B21" t="s">
        <v>6</v>
      </c>
      <c r="C21" t="s">
        <v>7</v>
      </c>
      <c r="D21" s="10">
        <v>362.62</v>
      </c>
      <c r="E21" s="6">
        <v>-0.161883</v>
      </c>
      <c r="F21">
        <f t="shared" si="0"/>
        <v>-0.16528299999999999</v>
      </c>
      <c r="G21">
        <v>-3.0000000000000001E-3</v>
      </c>
      <c r="H21">
        <v>-3.7000000000000002E-3</v>
      </c>
      <c r="I21">
        <v>-2.5000000000000001E-3</v>
      </c>
      <c r="J21" s="6">
        <v>3.3999999999999998E-3</v>
      </c>
      <c r="L21" s="6">
        <v>4.5300000000000001E-4</v>
      </c>
    </row>
    <row r="22" spans="1:12" hidden="1">
      <c r="A22">
        <v>20060331</v>
      </c>
      <c r="B22" t="s">
        <v>6</v>
      </c>
      <c r="C22" t="s">
        <v>7</v>
      </c>
      <c r="D22" s="10">
        <v>390</v>
      </c>
      <c r="E22" s="6">
        <v>7.5506000000000004E-2</v>
      </c>
      <c r="F22">
        <f t="shared" si="0"/>
        <v>7.1806000000000009E-2</v>
      </c>
      <c r="G22">
        <v>1.46E-2</v>
      </c>
      <c r="H22">
        <v>3.5400000000000001E-2</v>
      </c>
      <c r="I22">
        <v>6.0000000000000001E-3</v>
      </c>
      <c r="J22" s="6">
        <v>3.7000000000000002E-3</v>
      </c>
      <c r="L22" s="6">
        <v>1.1065E-2</v>
      </c>
    </row>
    <row r="23" spans="1:12" hidden="1">
      <c r="A23">
        <v>20060428</v>
      </c>
      <c r="B23" t="s">
        <v>6</v>
      </c>
      <c r="C23" t="s">
        <v>7</v>
      </c>
      <c r="D23" s="10">
        <v>417.94</v>
      </c>
      <c r="E23" s="6">
        <v>7.1640999999999996E-2</v>
      </c>
      <c r="F23">
        <f t="shared" si="0"/>
        <v>6.804099999999999E-2</v>
      </c>
      <c r="G23">
        <v>7.3000000000000001E-3</v>
      </c>
      <c r="H23">
        <v>-1.34E-2</v>
      </c>
      <c r="I23">
        <v>2.6100000000000002E-2</v>
      </c>
      <c r="J23" s="6">
        <v>3.5999999999999999E-3</v>
      </c>
      <c r="L23" s="6">
        <v>1.2187E-2</v>
      </c>
    </row>
    <row r="24" spans="1:12" hidden="1">
      <c r="A24">
        <v>20060531</v>
      </c>
      <c r="B24" t="s">
        <v>6</v>
      </c>
      <c r="C24" t="s">
        <v>7</v>
      </c>
      <c r="D24" s="10">
        <v>371.82001000000002</v>
      </c>
      <c r="E24" s="6">
        <v>-0.110351</v>
      </c>
      <c r="F24">
        <f t="shared" si="0"/>
        <v>-0.114651</v>
      </c>
      <c r="G24">
        <v>-3.5700000000000003E-2</v>
      </c>
      <c r="H24">
        <v>-3.0499999999999999E-2</v>
      </c>
      <c r="I24">
        <v>2.5399999999999999E-2</v>
      </c>
      <c r="J24" s="6">
        <v>4.3E-3</v>
      </c>
      <c r="L24" s="6">
        <v>-3.0917E-2</v>
      </c>
    </row>
    <row r="25" spans="1:12" hidden="1">
      <c r="A25">
        <v>20060630</v>
      </c>
      <c r="B25" t="s">
        <v>6</v>
      </c>
      <c r="C25" t="s">
        <v>7</v>
      </c>
      <c r="D25" s="10">
        <v>419.32999000000001</v>
      </c>
      <c r="E25" s="6">
        <v>0.127777</v>
      </c>
      <c r="F25">
        <f t="shared" si="0"/>
        <v>0.123777</v>
      </c>
      <c r="G25">
        <v>-3.5000000000000001E-3</v>
      </c>
      <c r="H25">
        <v>-3.5000000000000001E-3</v>
      </c>
      <c r="I25">
        <v>8.6999999999999994E-3</v>
      </c>
      <c r="J25" s="6">
        <v>4.0000000000000001E-3</v>
      </c>
      <c r="L25" s="6">
        <v>8.7000000000000001E-5</v>
      </c>
    </row>
    <row r="26" spans="1:12" hidden="1">
      <c r="A26">
        <v>20060731</v>
      </c>
      <c r="B26" t="s">
        <v>6</v>
      </c>
      <c r="C26" t="s">
        <v>7</v>
      </c>
      <c r="D26" s="10">
        <v>386.60001</v>
      </c>
      <c r="E26" s="6">
        <v>-7.8052999999999997E-2</v>
      </c>
      <c r="F26">
        <f t="shared" si="0"/>
        <v>-8.2053000000000001E-2</v>
      </c>
      <c r="G26">
        <v>-7.7999999999999996E-3</v>
      </c>
      <c r="H26">
        <v>-4.07E-2</v>
      </c>
      <c r="I26">
        <v>2.9399999999999999E-2</v>
      </c>
      <c r="J26" s="6">
        <v>4.0000000000000001E-3</v>
      </c>
      <c r="L26" s="6">
        <v>5.0860000000000002E-3</v>
      </c>
    </row>
    <row r="27" spans="1:12" hidden="1">
      <c r="A27">
        <v>20060831</v>
      </c>
      <c r="B27" t="s">
        <v>6</v>
      </c>
      <c r="C27" t="s">
        <v>7</v>
      </c>
      <c r="D27" s="10">
        <v>378.53</v>
      </c>
      <c r="E27" s="6">
        <v>-2.0874E-2</v>
      </c>
      <c r="F27">
        <f t="shared" si="0"/>
        <v>-2.5073999999999999E-2</v>
      </c>
      <c r="G27">
        <v>2.0299999999999999E-2</v>
      </c>
      <c r="H27">
        <v>9.1000000000000004E-3</v>
      </c>
      <c r="I27">
        <v>-1.7100000000000001E-2</v>
      </c>
      <c r="J27" s="6">
        <v>4.1999999999999997E-3</v>
      </c>
      <c r="L27" s="6">
        <v>2.1274000000000001E-2</v>
      </c>
    </row>
    <row r="28" spans="1:12" hidden="1">
      <c r="A28">
        <v>20060929</v>
      </c>
      <c r="B28" t="s">
        <v>6</v>
      </c>
      <c r="C28" t="s">
        <v>7</v>
      </c>
      <c r="D28" s="10">
        <v>401.89999</v>
      </c>
      <c r="E28" s="6">
        <v>6.1739000000000002E-2</v>
      </c>
      <c r="F28">
        <f t="shared" si="0"/>
        <v>5.7639000000000003E-2</v>
      </c>
      <c r="G28">
        <v>1.84E-2</v>
      </c>
      <c r="H28">
        <v>-1.37E-2</v>
      </c>
      <c r="I28">
        <v>4.0000000000000002E-4</v>
      </c>
      <c r="J28" s="6">
        <v>4.1000000000000003E-3</v>
      </c>
      <c r="L28" s="6">
        <v>2.4566000000000001E-2</v>
      </c>
    </row>
    <row r="29" spans="1:12" hidden="1">
      <c r="A29">
        <v>20061031</v>
      </c>
      <c r="B29" t="s">
        <v>6</v>
      </c>
      <c r="C29" t="s">
        <v>7</v>
      </c>
      <c r="D29" s="10">
        <v>476.39001000000002</v>
      </c>
      <c r="E29" s="6">
        <v>0.18534500000000001</v>
      </c>
      <c r="F29">
        <f t="shared" si="0"/>
        <v>0.18124500000000002</v>
      </c>
      <c r="G29">
        <v>3.2300000000000002E-2</v>
      </c>
      <c r="H29">
        <v>1.7299999999999999E-2</v>
      </c>
      <c r="I29">
        <v>-2.9999999999999997E-4</v>
      </c>
      <c r="J29" s="6">
        <v>4.1000000000000003E-3</v>
      </c>
      <c r="L29" s="6">
        <v>3.1508000000000001E-2</v>
      </c>
    </row>
    <row r="30" spans="1:12" hidden="1">
      <c r="A30">
        <v>20061130</v>
      </c>
      <c r="B30" t="s">
        <v>6</v>
      </c>
      <c r="C30" t="s">
        <v>7</v>
      </c>
      <c r="D30" s="10">
        <v>484.81</v>
      </c>
      <c r="E30" s="6">
        <v>1.7675E-2</v>
      </c>
      <c r="F30">
        <f t="shared" si="0"/>
        <v>1.3475000000000001E-2</v>
      </c>
      <c r="G30">
        <v>1.7100000000000001E-2</v>
      </c>
      <c r="H30">
        <v>8.6E-3</v>
      </c>
      <c r="I30">
        <v>8.0000000000000004E-4</v>
      </c>
      <c r="J30" s="6">
        <v>4.1999999999999997E-3</v>
      </c>
      <c r="L30" s="6">
        <v>1.6466999999999999E-2</v>
      </c>
    </row>
    <row r="31" spans="1:12" hidden="1">
      <c r="A31">
        <v>20061229</v>
      </c>
      <c r="B31" t="s">
        <v>6</v>
      </c>
      <c r="C31" t="s">
        <v>7</v>
      </c>
      <c r="D31" s="10">
        <v>460.48000999999999</v>
      </c>
      <c r="E31" s="6">
        <v>-5.0185E-2</v>
      </c>
      <c r="F31">
        <f t="shared" si="0"/>
        <v>-5.4184999999999997E-2</v>
      </c>
      <c r="G31">
        <v>8.6999999999999994E-3</v>
      </c>
      <c r="H31">
        <v>-1.0999999999999999E-2</v>
      </c>
      <c r="I31">
        <v>3.1600000000000003E-2</v>
      </c>
      <c r="J31" s="6">
        <v>4.0000000000000001E-3</v>
      </c>
      <c r="L31" s="6">
        <v>1.2616E-2</v>
      </c>
    </row>
    <row r="32" spans="1:12" hidden="1">
      <c r="A32">
        <v>20070131</v>
      </c>
      <c r="B32" t="s">
        <v>6</v>
      </c>
      <c r="C32" t="s">
        <v>7</v>
      </c>
      <c r="D32" s="10">
        <v>501.5</v>
      </c>
      <c r="E32" s="6">
        <v>8.9080999999999994E-2</v>
      </c>
      <c r="F32">
        <f t="shared" si="0"/>
        <v>8.4680999999999992E-2</v>
      </c>
      <c r="G32">
        <v>1.4E-2</v>
      </c>
      <c r="H32">
        <v>1E-3</v>
      </c>
      <c r="I32">
        <v>-1.1000000000000001E-3</v>
      </c>
      <c r="J32" s="6">
        <v>4.4000000000000003E-3</v>
      </c>
      <c r="L32" s="6">
        <v>1.4059E-2</v>
      </c>
    </row>
    <row r="33" spans="1:12" hidden="1">
      <c r="A33">
        <v>20070228</v>
      </c>
      <c r="B33" t="s">
        <v>6</v>
      </c>
      <c r="C33" t="s">
        <v>7</v>
      </c>
      <c r="D33" s="10">
        <v>449.45001000000002</v>
      </c>
      <c r="E33" s="6">
        <v>-0.10378900000000001</v>
      </c>
      <c r="F33">
        <f t="shared" si="0"/>
        <v>-0.107589</v>
      </c>
      <c r="G33">
        <v>-1.9599999999999999E-2</v>
      </c>
      <c r="H33">
        <v>1.32E-2</v>
      </c>
      <c r="I33">
        <v>-1E-3</v>
      </c>
      <c r="J33" s="6">
        <v>3.8E-3</v>
      </c>
      <c r="L33" s="6">
        <v>-2.1846000000000001E-2</v>
      </c>
    </row>
    <row r="34" spans="1:12" hidden="1">
      <c r="A34">
        <v>20070330</v>
      </c>
      <c r="B34" t="s">
        <v>6</v>
      </c>
      <c r="C34" t="s">
        <v>7</v>
      </c>
      <c r="D34" s="10">
        <v>458.16</v>
      </c>
      <c r="E34" s="6">
        <v>1.9379E-2</v>
      </c>
      <c r="F34">
        <f t="shared" si="0"/>
        <v>1.5079E-2</v>
      </c>
      <c r="G34">
        <v>6.7999999999999996E-3</v>
      </c>
      <c r="H34">
        <v>-5.0000000000000001E-4</v>
      </c>
      <c r="I34">
        <v>-2.2000000000000001E-3</v>
      </c>
      <c r="J34" s="6">
        <v>4.3E-3</v>
      </c>
      <c r="L34" s="6">
        <v>9.9799999999999993E-3</v>
      </c>
    </row>
    <row r="35" spans="1:12" hidden="1">
      <c r="A35">
        <v>20070430</v>
      </c>
      <c r="B35" t="s">
        <v>6</v>
      </c>
      <c r="C35" t="s">
        <v>7</v>
      </c>
      <c r="D35" s="10">
        <v>471.38</v>
      </c>
      <c r="E35" s="6">
        <v>2.8854999999999999E-2</v>
      </c>
      <c r="F35">
        <f t="shared" si="0"/>
        <v>2.4454999999999998E-2</v>
      </c>
      <c r="G35">
        <v>3.49E-2</v>
      </c>
      <c r="H35">
        <v>-2.06E-2</v>
      </c>
      <c r="I35">
        <v>-1.15E-2</v>
      </c>
      <c r="J35" s="6">
        <v>4.4000000000000003E-3</v>
      </c>
      <c r="L35" s="6">
        <v>4.3291000000000003E-2</v>
      </c>
    </row>
    <row r="36" spans="1:12" hidden="1">
      <c r="A36">
        <v>20070531</v>
      </c>
      <c r="B36" t="s">
        <v>6</v>
      </c>
      <c r="C36" t="s">
        <v>7</v>
      </c>
      <c r="D36" s="10">
        <v>497.90899999999999</v>
      </c>
      <c r="E36" s="6">
        <v>5.6279000000000003E-2</v>
      </c>
      <c r="F36">
        <f t="shared" ref="F36:F67" si="1">E36-J36</f>
        <v>5.2179000000000003E-2</v>
      </c>
      <c r="G36">
        <v>3.2399999999999998E-2</v>
      </c>
      <c r="H36">
        <v>2.0000000000000001E-4</v>
      </c>
      <c r="I36">
        <v>-4.0000000000000002E-4</v>
      </c>
      <c r="J36" s="6">
        <v>4.1000000000000003E-3</v>
      </c>
      <c r="L36" s="6">
        <v>3.2549000000000002E-2</v>
      </c>
    </row>
    <row r="37" spans="1:12" hidden="1">
      <c r="A37">
        <v>20070629</v>
      </c>
      <c r="B37" t="s">
        <v>6</v>
      </c>
      <c r="C37" t="s">
        <v>7</v>
      </c>
      <c r="D37" s="10">
        <v>522.70006999999998</v>
      </c>
      <c r="E37" s="6">
        <v>4.9790000000000001E-2</v>
      </c>
      <c r="F37">
        <f t="shared" si="1"/>
        <v>4.5789999999999997E-2</v>
      </c>
      <c r="G37">
        <v>-1.9599999999999999E-2</v>
      </c>
      <c r="H37">
        <v>7.7000000000000002E-3</v>
      </c>
      <c r="I37">
        <v>-1.12E-2</v>
      </c>
      <c r="J37" s="6">
        <v>4.0000000000000001E-3</v>
      </c>
      <c r="L37" s="6">
        <v>-1.7815999999999999E-2</v>
      </c>
    </row>
    <row r="38" spans="1:12" hidden="1">
      <c r="A38">
        <v>20070731</v>
      </c>
      <c r="B38" t="s">
        <v>6</v>
      </c>
      <c r="C38" t="s">
        <v>7</v>
      </c>
      <c r="D38" s="10">
        <v>510</v>
      </c>
      <c r="E38" s="6">
        <v>-2.4296999999999999E-2</v>
      </c>
      <c r="F38">
        <f t="shared" si="1"/>
        <v>-2.8296999999999999E-2</v>
      </c>
      <c r="G38">
        <v>-3.73E-2</v>
      </c>
      <c r="H38">
        <v>-2.5100000000000001E-2</v>
      </c>
      <c r="I38">
        <v>-3.3300000000000003E-2</v>
      </c>
      <c r="J38" s="6">
        <v>4.0000000000000001E-3</v>
      </c>
      <c r="L38" s="6">
        <v>-3.1981999999999997E-2</v>
      </c>
    </row>
    <row r="39" spans="1:12" hidden="1">
      <c r="A39">
        <v>20070831</v>
      </c>
      <c r="B39" t="s">
        <v>6</v>
      </c>
      <c r="C39" t="s">
        <v>7</v>
      </c>
      <c r="D39" s="10">
        <v>515.25</v>
      </c>
      <c r="E39" s="6">
        <v>1.0293999999999999E-2</v>
      </c>
      <c r="F39">
        <f t="shared" si="1"/>
        <v>6.0939999999999996E-3</v>
      </c>
      <c r="G39">
        <v>9.1999999999999998E-3</v>
      </c>
      <c r="H39">
        <v>-1.2999999999999999E-3</v>
      </c>
      <c r="I39">
        <v>-2.24E-2</v>
      </c>
      <c r="J39" s="6">
        <v>4.1999999999999997E-3</v>
      </c>
      <c r="L39" s="6">
        <v>1.2864E-2</v>
      </c>
    </row>
    <row r="40" spans="1:12" hidden="1">
      <c r="A40">
        <v>20070928</v>
      </c>
      <c r="B40" t="s">
        <v>6</v>
      </c>
      <c r="C40" t="s">
        <v>7</v>
      </c>
      <c r="D40" s="10">
        <v>567.27002000000005</v>
      </c>
      <c r="E40" s="6">
        <v>0.100961</v>
      </c>
      <c r="F40">
        <f t="shared" si="1"/>
        <v>9.7761000000000001E-2</v>
      </c>
      <c r="G40">
        <v>3.2199999999999999E-2</v>
      </c>
      <c r="H40">
        <v>-2.29E-2</v>
      </c>
      <c r="I40">
        <v>-1.8599999999999998E-2</v>
      </c>
      <c r="J40" s="6">
        <v>3.2000000000000002E-3</v>
      </c>
      <c r="L40" s="6">
        <v>3.5793999999999999E-2</v>
      </c>
    </row>
    <row r="41" spans="1:12" hidden="1">
      <c r="A41">
        <v>20071031</v>
      </c>
      <c r="B41" t="s">
        <v>6</v>
      </c>
      <c r="C41" t="s">
        <v>7</v>
      </c>
      <c r="D41" s="10">
        <v>707</v>
      </c>
      <c r="E41" s="6">
        <v>0.24632000000000001</v>
      </c>
      <c r="F41">
        <f t="shared" si="1"/>
        <v>0.24312</v>
      </c>
      <c r="G41">
        <v>1.7999999999999999E-2</v>
      </c>
      <c r="H41">
        <v>2.2000000000000001E-3</v>
      </c>
      <c r="I41">
        <v>-2.5999999999999999E-2</v>
      </c>
      <c r="J41" s="6">
        <v>3.2000000000000002E-3</v>
      </c>
      <c r="L41" s="6">
        <v>1.4822E-2</v>
      </c>
    </row>
    <row r="42" spans="1:12" hidden="1">
      <c r="A42">
        <v>20071130</v>
      </c>
      <c r="B42" t="s">
        <v>6</v>
      </c>
      <c r="C42" t="s">
        <v>7</v>
      </c>
      <c r="D42" s="10">
        <v>693</v>
      </c>
      <c r="E42" s="6">
        <v>-1.9802E-2</v>
      </c>
      <c r="F42">
        <f t="shared" si="1"/>
        <v>-2.3202E-2</v>
      </c>
      <c r="G42">
        <v>-4.8300000000000003E-2</v>
      </c>
      <c r="H42">
        <v>-2.6200000000000001E-2</v>
      </c>
      <c r="I42">
        <v>-1.18E-2</v>
      </c>
      <c r="J42" s="6">
        <v>3.3999999999999998E-3</v>
      </c>
      <c r="L42" s="6">
        <v>-4.4042999999999999E-2</v>
      </c>
    </row>
    <row r="43" spans="1:12" hidden="1">
      <c r="A43">
        <v>20071231</v>
      </c>
      <c r="B43" t="s">
        <v>6</v>
      </c>
      <c r="C43" t="s">
        <v>7</v>
      </c>
      <c r="D43" s="10">
        <v>691.47997999999995</v>
      </c>
      <c r="E43" s="6">
        <v>-2.1930000000000001E-3</v>
      </c>
      <c r="F43">
        <f t="shared" si="1"/>
        <v>-4.8929999999999998E-3</v>
      </c>
      <c r="G43">
        <v>-8.6999999999999994E-3</v>
      </c>
      <c r="H43">
        <v>2E-3</v>
      </c>
      <c r="I43">
        <v>-5.1000000000000004E-3</v>
      </c>
      <c r="J43" s="6">
        <v>2.7000000000000001E-3</v>
      </c>
      <c r="L43" s="6">
        <v>-8.6280000000000003E-3</v>
      </c>
    </row>
    <row r="44" spans="1:12" hidden="1">
      <c r="A44">
        <v>20080131</v>
      </c>
      <c r="B44" t="s">
        <v>6</v>
      </c>
      <c r="C44" t="s">
        <v>7</v>
      </c>
      <c r="D44" s="10">
        <v>564.29998999999998</v>
      </c>
      <c r="E44" s="6">
        <v>-0.183924</v>
      </c>
      <c r="F44">
        <f t="shared" si="1"/>
        <v>-0.18602399999999999</v>
      </c>
      <c r="G44">
        <v>-6.3600000000000004E-2</v>
      </c>
      <c r="H44">
        <v>-8.9999999999999993E-3</v>
      </c>
      <c r="I44">
        <v>3.6499999999999998E-2</v>
      </c>
      <c r="J44" s="6">
        <v>2.0999999999999999E-3</v>
      </c>
      <c r="L44" s="6">
        <v>-6.1163000000000002E-2</v>
      </c>
    </row>
    <row r="45" spans="1:12" hidden="1">
      <c r="A45">
        <v>20080229</v>
      </c>
      <c r="B45" t="s">
        <v>6</v>
      </c>
      <c r="C45" t="s">
        <v>7</v>
      </c>
      <c r="D45" s="10">
        <v>471.17998999999998</v>
      </c>
      <c r="E45" s="6">
        <v>-0.165019</v>
      </c>
      <c r="F45">
        <f t="shared" si="1"/>
        <v>-0.16631899999999999</v>
      </c>
      <c r="G45">
        <v>-3.09E-2</v>
      </c>
      <c r="H45">
        <v>-2.3999999999999998E-3</v>
      </c>
      <c r="I45">
        <v>-9.4000000000000004E-3</v>
      </c>
      <c r="J45" s="6">
        <v>1.2999999999999999E-3</v>
      </c>
      <c r="L45" s="6">
        <v>-3.4761E-2</v>
      </c>
    </row>
    <row r="46" spans="1:12" hidden="1">
      <c r="A46">
        <v>20080331</v>
      </c>
      <c r="B46" t="s">
        <v>6</v>
      </c>
      <c r="C46" t="s">
        <v>7</v>
      </c>
      <c r="D46" s="10">
        <v>440.47</v>
      </c>
      <c r="E46" s="6">
        <v>-6.5176999999999999E-2</v>
      </c>
      <c r="F46">
        <f t="shared" si="1"/>
        <v>-6.6876999999999992E-2</v>
      </c>
      <c r="G46">
        <v>-9.2999999999999992E-3</v>
      </c>
      <c r="H46">
        <v>9.4999999999999998E-3</v>
      </c>
      <c r="I46">
        <v>-1.4E-3</v>
      </c>
      <c r="J46" s="6">
        <v>1.6999999999999999E-3</v>
      </c>
      <c r="L46" s="6">
        <v>-5.96E-3</v>
      </c>
    </row>
    <row r="47" spans="1:12" hidden="1">
      <c r="A47">
        <v>20080430</v>
      </c>
      <c r="B47" t="s">
        <v>6</v>
      </c>
      <c r="C47" t="s">
        <v>7</v>
      </c>
      <c r="D47" s="10">
        <v>574.28998000000001</v>
      </c>
      <c r="E47" s="6">
        <v>0.30381200000000003</v>
      </c>
      <c r="F47">
        <f t="shared" si="1"/>
        <v>0.302012</v>
      </c>
      <c r="G47">
        <v>4.5999999999999999E-2</v>
      </c>
      <c r="H47">
        <v>-1.6400000000000001E-2</v>
      </c>
      <c r="I47">
        <v>-9.4999999999999998E-3</v>
      </c>
      <c r="J47" s="6">
        <v>1.8E-3</v>
      </c>
      <c r="L47" s="6">
        <v>4.7546999999999999E-2</v>
      </c>
    </row>
    <row r="48" spans="1:12" hidden="1">
      <c r="A48">
        <v>20080530</v>
      </c>
      <c r="B48" t="s">
        <v>6</v>
      </c>
      <c r="C48" t="s">
        <v>7</v>
      </c>
      <c r="D48" s="10">
        <v>585.79998999999998</v>
      </c>
      <c r="E48" s="6">
        <v>2.0042000000000001E-2</v>
      </c>
      <c r="F48">
        <f t="shared" si="1"/>
        <v>1.8242000000000001E-2</v>
      </c>
      <c r="G48">
        <v>1.8599999999999998E-2</v>
      </c>
      <c r="H48">
        <v>3.2199999999999999E-2</v>
      </c>
      <c r="I48">
        <v>-1.38E-2</v>
      </c>
      <c r="J48" s="6">
        <v>1.8E-3</v>
      </c>
      <c r="L48" s="6">
        <v>1.0673999999999999E-2</v>
      </c>
    </row>
    <row r="49" spans="1:12" hidden="1">
      <c r="A49">
        <v>20080630</v>
      </c>
      <c r="B49" t="s">
        <v>6</v>
      </c>
      <c r="C49" t="s">
        <v>7</v>
      </c>
      <c r="D49" s="10">
        <v>526.41998000000001</v>
      </c>
      <c r="E49" s="6">
        <v>-0.101366</v>
      </c>
      <c r="F49">
        <f t="shared" si="1"/>
        <v>-0.10306599999999999</v>
      </c>
      <c r="G49">
        <v>-8.4400000000000003E-2</v>
      </c>
      <c r="H49">
        <v>1.2800000000000001E-2</v>
      </c>
      <c r="I49">
        <v>-2.4199999999999999E-2</v>
      </c>
      <c r="J49" s="6">
        <v>1.6999999999999999E-3</v>
      </c>
      <c r="L49" s="6">
        <v>-8.5961999999999997E-2</v>
      </c>
    </row>
    <row r="50" spans="1:12" hidden="1">
      <c r="A50">
        <v>20080731</v>
      </c>
      <c r="B50" t="s">
        <v>6</v>
      </c>
      <c r="C50" t="s">
        <v>7</v>
      </c>
      <c r="D50" s="10">
        <v>473.75</v>
      </c>
      <c r="E50" s="6">
        <v>-0.100053</v>
      </c>
      <c r="F50">
        <f t="shared" si="1"/>
        <v>-0.101553</v>
      </c>
      <c r="G50">
        <v>-7.7000000000000002E-3</v>
      </c>
      <c r="H50">
        <v>2.4500000000000001E-2</v>
      </c>
      <c r="I50">
        <v>5.8799999999999998E-2</v>
      </c>
      <c r="J50" s="6">
        <v>1.5E-3</v>
      </c>
      <c r="L50" s="6">
        <v>-9.8589999999999997E-3</v>
      </c>
    </row>
    <row r="51" spans="1:12" hidden="1">
      <c r="A51">
        <v>20080829</v>
      </c>
      <c r="B51" t="s">
        <v>6</v>
      </c>
      <c r="C51" t="s">
        <v>7</v>
      </c>
      <c r="D51" s="10">
        <v>463.29001</v>
      </c>
      <c r="E51" s="6">
        <v>-2.2079000000000001E-2</v>
      </c>
      <c r="F51">
        <f t="shared" si="1"/>
        <v>-2.3379E-2</v>
      </c>
      <c r="G51">
        <v>1.5299999999999999E-2</v>
      </c>
      <c r="H51">
        <v>3.61E-2</v>
      </c>
      <c r="I51">
        <v>1.52E-2</v>
      </c>
      <c r="J51" s="6">
        <v>1.2999999999999999E-3</v>
      </c>
      <c r="L51" s="6">
        <v>1.2191E-2</v>
      </c>
    </row>
    <row r="52" spans="1:12" hidden="1">
      <c r="A52">
        <v>20080930</v>
      </c>
      <c r="B52" t="s">
        <v>6</v>
      </c>
      <c r="C52" t="s">
        <v>7</v>
      </c>
      <c r="D52" s="10">
        <v>400.51999000000001</v>
      </c>
      <c r="E52" s="6">
        <v>-0.135488</v>
      </c>
      <c r="F52">
        <f t="shared" si="1"/>
        <v>-0.136988</v>
      </c>
      <c r="G52">
        <v>-9.2399999999999996E-2</v>
      </c>
      <c r="H52">
        <v>-1.1599999999999999E-2</v>
      </c>
      <c r="I52">
        <v>6.3299999999999995E-2</v>
      </c>
      <c r="J52" s="6">
        <v>1.5E-3</v>
      </c>
      <c r="L52" s="6">
        <v>-9.0790999999999997E-2</v>
      </c>
    </row>
    <row r="53" spans="1:12" hidden="1">
      <c r="A53">
        <v>20081031</v>
      </c>
      <c r="B53" t="s">
        <v>6</v>
      </c>
      <c r="C53" t="s">
        <v>7</v>
      </c>
      <c r="D53" s="10">
        <v>359.35998999999998</v>
      </c>
      <c r="E53" s="6">
        <v>-0.102766</v>
      </c>
      <c r="F53">
        <f t="shared" si="1"/>
        <v>-0.10356599999999999</v>
      </c>
      <c r="G53">
        <v>-0.17230000000000001</v>
      </c>
      <c r="H53">
        <v>-2.3199999999999998E-2</v>
      </c>
      <c r="I53">
        <v>-2.8899999999999999E-2</v>
      </c>
      <c r="J53" s="6">
        <v>8.0000000000000004E-4</v>
      </c>
      <c r="L53" s="6">
        <v>-0.16942499999999999</v>
      </c>
    </row>
    <row r="54" spans="1:12" hidden="1">
      <c r="A54">
        <v>20081128</v>
      </c>
      <c r="B54" t="s">
        <v>6</v>
      </c>
      <c r="C54" t="s">
        <v>7</v>
      </c>
      <c r="D54" s="10">
        <v>292.95999</v>
      </c>
      <c r="E54" s="6">
        <v>-0.18477299999999999</v>
      </c>
      <c r="F54">
        <f t="shared" si="1"/>
        <v>-0.18507299999999999</v>
      </c>
      <c r="G54">
        <v>-7.8600000000000003E-2</v>
      </c>
      <c r="H54">
        <v>-2.9600000000000001E-2</v>
      </c>
      <c r="I54">
        <v>-6.0199999999999997E-2</v>
      </c>
      <c r="J54" s="6">
        <v>2.9999999999999997E-4</v>
      </c>
      <c r="L54" s="6">
        <v>-7.4848999999999999E-2</v>
      </c>
    </row>
    <row r="55" spans="1:12" hidden="1">
      <c r="A55">
        <v>20081231</v>
      </c>
      <c r="B55" t="s">
        <v>6</v>
      </c>
      <c r="C55" t="s">
        <v>7</v>
      </c>
      <c r="D55" s="10">
        <v>307.64999</v>
      </c>
      <c r="E55" s="6">
        <v>5.0143E-2</v>
      </c>
      <c r="F55">
        <f t="shared" si="1"/>
        <v>5.0143E-2</v>
      </c>
      <c r="G55">
        <v>1.7399999999999999E-2</v>
      </c>
      <c r="H55">
        <v>3.61E-2</v>
      </c>
      <c r="I55">
        <v>-2.5000000000000001E-3</v>
      </c>
      <c r="J55" s="6">
        <v>0</v>
      </c>
      <c r="L55" s="6">
        <v>7.8220000000000008E-3</v>
      </c>
    </row>
    <row r="56" spans="1:12" hidden="1">
      <c r="A56">
        <v>20090130</v>
      </c>
      <c r="B56" t="s">
        <v>6</v>
      </c>
      <c r="C56" t="s">
        <v>7</v>
      </c>
      <c r="D56" s="10">
        <v>338.53</v>
      </c>
      <c r="E56" s="6">
        <v>0.100374</v>
      </c>
      <c r="F56">
        <f t="shared" si="1"/>
        <v>0.100374</v>
      </c>
      <c r="G56">
        <v>-8.1199999999999994E-2</v>
      </c>
      <c r="H56">
        <v>8.0000000000000004E-4</v>
      </c>
      <c r="I56">
        <v>-0.1118</v>
      </c>
      <c r="J56" s="6">
        <v>0</v>
      </c>
      <c r="L56" s="6">
        <v>-8.5656999999999997E-2</v>
      </c>
    </row>
    <row r="57" spans="1:12" hidden="1">
      <c r="A57">
        <v>20090227</v>
      </c>
      <c r="B57" t="s">
        <v>6</v>
      </c>
      <c r="C57" t="s">
        <v>7</v>
      </c>
      <c r="D57" s="10">
        <v>337.98998999999998</v>
      </c>
      <c r="E57" s="6">
        <v>-1.5950000000000001E-3</v>
      </c>
      <c r="F57">
        <f t="shared" si="1"/>
        <v>-1.6950000000000001E-3</v>
      </c>
      <c r="G57">
        <v>-0.10100000000000001</v>
      </c>
      <c r="H57">
        <v>2.2000000000000001E-3</v>
      </c>
      <c r="I57">
        <v>-7.2700000000000001E-2</v>
      </c>
      <c r="J57" s="6">
        <v>1E-4</v>
      </c>
      <c r="L57" s="6">
        <v>-0.109931</v>
      </c>
    </row>
    <row r="58" spans="1:12" hidden="1">
      <c r="A58">
        <v>20090331</v>
      </c>
      <c r="B58" t="s">
        <v>6</v>
      </c>
      <c r="C58" t="s">
        <v>7</v>
      </c>
      <c r="D58" s="10">
        <v>348.06</v>
      </c>
      <c r="E58" s="6">
        <v>2.9794000000000001E-2</v>
      </c>
      <c r="F58">
        <f t="shared" si="1"/>
        <v>2.9594000000000002E-2</v>
      </c>
      <c r="G58">
        <v>8.9499999999999996E-2</v>
      </c>
      <c r="H58">
        <v>-8.0000000000000004E-4</v>
      </c>
      <c r="I58">
        <v>3.56E-2</v>
      </c>
      <c r="J58" s="6">
        <v>2.0000000000000001E-4</v>
      </c>
      <c r="L58" s="6">
        <v>8.5404999999999995E-2</v>
      </c>
    </row>
    <row r="59" spans="1:12" hidden="1">
      <c r="A59">
        <v>20090430</v>
      </c>
      <c r="B59" t="s">
        <v>6</v>
      </c>
      <c r="C59" t="s">
        <v>7</v>
      </c>
      <c r="D59" s="10">
        <v>395.97</v>
      </c>
      <c r="E59" s="6">
        <v>0.13764899999999999</v>
      </c>
      <c r="F59">
        <f t="shared" si="1"/>
        <v>0.137549</v>
      </c>
      <c r="G59">
        <v>0.1019</v>
      </c>
      <c r="H59">
        <v>4.7699999999999999E-2</v>
      </c>
      <c r="I59">
        <v>5.5300000000000002E-2</v>
      </c>
      <c r="J59" s="6">
        <v>1E-4</v>
      </c>
      <c r="L59" s="6">
        <v>9.3924999999999995E-2</v>
      </c>
    </row>
    <row r="60" spans="1:12" hidden="1">
      <c r="A60">
        <v>20090529</v>
      </c>
      <c r="B60" t="s">
        <v>6</v>
      </c>
      <c r="C60" t="s">
        <v>7</v>
      </c>
      <c r="D60" s="10">
        <v>417.23000999999999</v>
      </c>
      <c r="E60" s="6">
        <v>5.3691000000000003E-2</v>
      </c>
      <c r="F60">
        <f t="shared" si="1"/>
        <v>5.3691000000000003E-2</v>
      </c>
      <c r="G60">
        <v>5.21E-2</v>
      </c>
      <c r="H60">
        <v>-2.3400000000000001E-2</v>
      </c>
      <c r="I60">
        <v>-2.3E-3</v>
      </c>
      <c r="J60" s="6">
        <v>0</v>
      </c>
      <c r="L60" s="6">
        <v>5.3081000000000003E-2</v>
      </c>
    </row>
    <row r="61" spans="1:12" hidden="1">
      <c r="A61">
        <v>20090630</v>
      </c>
      <c r="B61" t="s">
        <v>6</v>
      </c>
      <c r="C61" t="s">
        <v>7</v>
      </c>
      <c r="D61" s="10">
        <v>421.59</v>
      </c>
      <c r="E61" s="6">
        <v>1.0449999999999999E-2</v>
      </c>
      <c r="F61">
        <f t="shared" si="1"/>
        <v>1.035E-2</v>
      </c>
      <c r="G61">
        <v>4.3E-3</v>
      </c>
      <c r="H61">
        <v>2.6200000000000001E-2</v>
      </c>
      <c r="I61">
        <v>-2.7199999999999998E-2</v>
      </c>
      <c r="J61" s="6">
        <v>1E-4</v>
      </c>
      <c r="L61" s="6">
        <v>1.9599999999999999E-4</v>
      </c>
    </row>
    <row r="62" spans="1:12" hidden="1">
      <c r="A62">
        <v>20090731</v>
      </c>
      <c r="B62" t="s">
        <v>6</v>
      </c>
      <c r="C62" t="s">
        <v>7</v>
      </c>
      <c r="D62" s="10">
        <v>443.04998999999998</v>
      </c>
      <c r="E62" s="6">
        <v>5.0902999999999997E-2</v>
      </c>
      <c r="F62">
        <f t="shared" si="1"/>
        <v>5.0802999999999994E-2</v>
      </c>
      <c r="G62">
        <v>7.7200000000000005E-2</v>
      </c>
      <c r="H62">
        <v>2.07E-2</v>
      </c>
      <c r="I62">
        <v>5.28E-2</v>
      </c>
      <c r="J62" s="6">
        <v>1E-4</v>
      </c>
      <c r="L62" s="6">
        <v>7.4142E-2</v>
      </c>
    </row>
    <row r="63" spans="1:12" hidden="1">
      <c r="A63">
        <v>20090831</v>
      </c>
      <c r="B63" t="s">
        <v>6</v>
      </c>
      <c r="C63" t="s">
        <v>7</v>
      </c>
      <c r="D63" s="10">
        <v>461.67000999999999</v>
      </c>
      <c r="E63" s="6">
        <v>4.2027000000000002E-2</v>
      </c>
      <c r="F63">
        <f t="shared" si="1"/>
        <v>4.1926999999999999E-2</v>
      </c>
      <c r="G63">
        <v>3.3300000000000003E-2</v>
      </c>
      <c r="H63">
        <v>-8.9999999999999993E-3</v>
      </c>
      <c r="I63">
        <v>7.7499999999999999E-2</v>
      </c>
      <c r="J63" s="6">
        <v>1E-4</v>
      </c>
      <c r="L63" s="6">
        <v>3.356E-2</v>
      </c>
    </row>
    <row r="64" spans="1:12" hidden="1">
      <c r="A64">
        <v>20090930</v>
      </c>
      <c r="B64" t="s">
        <v>6</v>
      </c>
      <c r="C64" t="s">
        <v>7</v>
      </c>
      <c r="D64" s="10">
        <v>495.85001</v>
      </c>
      <c r="E64" s="6">
        <v>7.4036000000000005E-2</v>
      </c>
      <c r="F64">
        <f t="shared" si="1"/>
        <v>7.3936000000000002E-2</v>
      </c>
      <c r="G64">
        <v>4.0800000000000003E-2</v>
      </c>
      <c r="H64">
        <v>2.46E-2</v>
      </c>
      <c r="I64">
        <v>9.2999999999999992E-3</v>
      </c>
      <c r="J64" s="6">
        <v>1E-4</v>
      </c>
      <c r="L64" s="6">
        <v>3.5722999999999998E-2</v>
      </c>
    </row>
    <row r="65" spans="1:12" hidden="1">
      <c r="A65">
        <v>20091030</v>
      </c>
      <c r="B65" t="s">
        <v>6</v>
      </c>
      <c r="C65" t="s">
        <v>7</v>
      </c>
      <c r="D65" s="10">
        <v>536.12</v>
      </c>
      <c r="E65" s="6">
        <v>8.1213999999999995E-2</v>
      </c>
      <c r="F65">
        <f t="shared" si="1"/>
        <v>8.1213999999999995E-2</v>
      </c>
      <c r="G65">
        <v>-2.5899999999999999E-2</v>
      </c>
      <c r="H65">
        <v>-4.2299999999999997E-2</v>
      </c>
      <c r="I65">
        <v>-4.1799999999999997E-2</v>
      </c>
      <c r="J65" s="6">
        <v>0</v>
      </c>
      <c r="L65" s="6">
        <v>-1.9761999999999998E-2</v>
      </c>
    </row>
    <row r="66" spans="1:12" hidden="1">
      <c r="A66">
        <v>20091130</v>
      </c>
      <c r="B66" t="s">
        <v>6</v>
      </c>
      <c r="C66" t="s">
        <v>7</v>
      </c>
      <c r="D66" s="10">
        <v>583</v>
      </c>
      <c r="E66" s="6">
        <v>8.7443000000000007E-2</v>
      </c>
      <c r="F66">
        <f t="shared" si="1"/>
        <v>8.7443000000000007E-2</v>
      </c>
      <c r="G66">
        <v>5.5599999999999997E-2</v>
      </c>
      <c r="H66">
        <v>-2.5000000000000001E-2</v>
      </c>
      <c r="I66">
        <v>-1.6999999999999999E-3</v>
      </c>
      <c r="J66" s="6">
        <v>0</v>
      </c>
      <c r="L66" s="6">
        <v>5.7363999999999998E-2</v>
      </c>
    </row>
    <row r="67" spans="1:12" hidden="1">
      <c r="A67">
        <v>20091231</v>
      </c>
      <c r="B67" t="s">
        <v>6</v>
      </c>
      <c r="C67" t="s">
        <v>7</v>
      </c>
      <c r="D67" s="10">
        <v>619.97997999999995</v>
      </c>
      <c r="E67" s="6">
        <v>6.343E-2</v>
      </c>
      <c r="F67">
        <f t="shared" si="1"/>
        <v>6.3329999999999997E-2</v>
      </c>
      <c r="G67">
        <v>2.75E-2</v>
      </c>
      <c r="H67">
        <v>6.0999999999999999E-2</v>
      </c>
      <c r="I67">
        <v>0</v>
      </c>
      <c r="J67" s="6">
        <v>1E-4</v>
      </c>
      <c r="L67" s="6">
        <v>1.7770999999999999E-2</v>
      </c>
    </row>
    <row r="68" spans="1:12" hidden="1">
      <c r="A68">
        <v>20100129</v>
      </c>
      <c r="B68" t="s">
        <v>6</v>
      </c>
      <c r="C68" t="s">
        <v>7</v>
      </c>
      <c r="D68" s="10">
        <v>529.94397000000004</v>
      </c>
      <c r="E68" s="6">
        <v>-0.14522399999999999</v>
      </c>
      <c r="F68">
        <f t="shared" ref="F68:F99" si="2">E68-J68</f>
        <v>-0.14522399999999999</v>
      </c>
      <c r="G68">
        <v>-3.3599999999999998E-2</v>
      </c>
      <c r="H68">
        <v>3.8E-3</v>
      </c>
      <c r="I68">
        <v>3.0000000000000001E-3</v>
      </c>
      <c r="J68" s="6">
        <v>0</v>
      </c>
      <c r="L68" s="6">
        <v>-3.6974E-2</v>
      </c>
    </row>
    <row r="69" spans="1:12" hidden="1">
      <c r="A69">
        <v>20100226</v>
      </c>
      <c r="B69" t="s">
        <v>6</v>
      </c>
      <c r="C69" t="s">
        <v>7</v>
      </c>
      <c r="D69" s="10">
        <v>526.79998999999998</v>
      </c>
      <c r="E69" s="6">
        <v>-5.9329999999999999E-3</v>
      </c>
      <c r="F69">
        <f t="shared" si="2"/>
        <v>-5.9329999999999999E-3</v>
      </c>
      <c r="G69">
        <v>3.4000000000000002E-2</v>
      </c>
      <c r="H69">
        <v>1.21E-2</v>
      </c>
      <c r="I69">
        <v>3.1600000000000003E-2</v>
      </c>
      <c r="J69" s="6">
        <v>0</v>
      </c>
      <c r="L69" s="6">
        <v>2.8514000000000001E-2</v>
      </c>
    </row>
    <row r="70" spans="1:12" hidden="1">
      <c r="A70">
        <v>20100331</v>
      </c>
      <c r="B70" t="s">
        <v>6</v>
      </c>
      <c r="C70" t="s">
        <v>7</v>
      </c>
      <c r="D70" s="10">
        <v>567.12</v>
      </c>
      <c r="E70" s="6">
        <v>7.6537999999999995E-2</v>
      </c>
      <c r="F70">
        <f t="shared" si="2"/>
        <v>7.6437999999999992E-2</v>
      </c>
      <c r="G70">
        <v>6.3100000000000003E-2</v>
      </c>
      <c r="H70">
        <v>1.43E-2</v>
      </c>
      <c r="I70">
        <v>2.1100000000000001E-2</v>
      </c>
      <c r="J70" s="6">
        <v>1E-4</v>
      </c>
      <c r="L70" s="6">
        <v>5.8796000000000001E-2</v>
      </c>
    </row>
    <row r="71" spans="1:12" hidden="1">
      <c r="A71">
        <v>20100430</v>
      </c>
      <c r="B71" t="s">
        <v>6</v>
      </c>
      <c r="C71" t="s">
        <v>7</v>
      </c>
      <c r="D71" s="10">
        <v>525.69501000000002</v>
      </c>
      <c r="E71" s="6">
        <v>-7.3043999999999998E-2</v>
      </c>
      <c r="F71">
        <f t="shared" si="2"/>
        <v>-7.3144000000000001E-2</v>
      </c>
      <c r="G71">
        <v>0.02</v>
      </c>
      <c r="H71">
        <v>4.9700000000000001E-2</v>
      </c>
      <c r="I71">
        <v>2.81E-2</v>
      </c>
      <c r="J71" s="6">
        <v>1E-4</v>
      </c>
      <c r="L71" s="6">
        <v>1.4759E-2</v>
      </c>
    </row>
    <row r="72" spans="1:12" hidden="1">
      <c r="A72">
        <v>20100528</v>
      </c>
      <c r="B72" t="s">
        <v>6</v>
      </c>
      <c r="C72" t="s">
        <v>7</v>
      </c>
      <c r="D72" s="10">
        <v>485.63</v>
      </c>
      <c r="E72" s="6">
        <v>-7.6213000000000003E-2</v>
      </c>
      <c r="F72">
        <f t="shared" si="2"/>
        <v>-7.6313000000000006E-2</v>
      </c>
      <c r="G72">
        <v>-7.8899999999999998E-2</v>
      </c>
      <c r="H72">
        <v>5.0000000000000001E-4</v>
      </c>
      <c r="I72">
        <v>-2.3800000000000002E-2</v>
      </c>
      <c r="J72" s="6">
        <v>1E-4</v>
      </c>
      <c r="L72" s="6">
        <v>-8.1975999999999993E-2</v>
      </c>
    </row>
    <row r="73" spans="1:12" hidden="1">
      <c r="A73">
        <v>20100630</v>
      </c>
      <c r="B73" t="s">
        <v>6</v>
      </c>
      <c r="C73" t="s">
        <v>7</v>
      </c>
      <c r="D73" s="10">
        <v>444.95001000000002</v>
      </c>
      <c r="E73" s="6">
        <v>-8.3766999999999994E-2</v>
      </c>
      <c r="F73">
        <f t="shared" si="2"/>
        <v>-8.3866999999999997E-2</v>
      </c>
      <c r="G73">
        <v>-5.5599999999999997E-2</v>
      </c>
      <c r="H73">
        <v>-1.9699999999999999E-2</v>
      </c>
      <c r="I73">
        <v>-4.4999999999999998E-2</v>
      </c>
      <c r="J73" s="6">
        <v>1E-4</v>
      </c>
      <c r="L73" s="6">
        <v>-5.3881999999999999E-2</v>
      </c>
    </row>
    <row r="74" spans="1:12" hidden="1">
      <c r="A74">
        <v>20100730</v>
      </c>
      <c r="B74" t="s">
        <v>6</v>
      </c>
      <c r="C74" t="s">
        <v>7</v>
      </c>
      <c r="D74" s="10">
        <v>484.85001</v>
      </c>
      <c r="E74" s="6">
        <v>8.9673000000000003E-2</v>
      </c>
      <c r="F74">
        <f t="shared" si="2"/>
        <v>8.9573E-2</v>
      </c>
      <c r="G74">
        <v>6.93E-2</v>
      </c>
      <c r="H74">
        <v>1.6999999999999999E-3</v>
      </c>
      <c r="I74">
        <v>-2.5999999999999999E-3</v>
      </c>
      <c r="J74" s="6">
        <v>1E-4</v>
      </c>
      <c r="L74" s="6">
        <v>6.8778000000000006E-2</v>
      </c>
    </row>
    <row r="75" spans="1:12" hidden="1">
      <c r="A75">
        <v>20100831</v>
      </c>
      <c r="B75" t="s">
        <v>6</v>
      </c>
      <c r="C75" t="s">
        <v>7</v>
      </c>
      <c r="D75" s="10">
        <v>450.01999000000001</v>
      </c>
      <c r="E75" s="6">
        <v>-7.1836999999999998E-2</v>
      </c>
      <c r="F75">
        <f t="shared" si="2"/>
        <v>-7.1937000000000001E-2</v>
      </c>
      <c r="G75">
        <v>-4.7699999999999999E-2</v>
      </c>
      <c r="H75">
        <v>-0.03</v>
      </c>
      <c r="I75">
        <v>-1.95E-2</v>
      </c>
      <c r="J75" s="6">
        <v>1E-4</v>
      </c>
      <c r="L75" s="6">
        <v>-4.7448999999999998E-2</v>
      </c>
    </row>
    <row r="76" spans="1:12" hidden="1">
      <c r="A76">
        <v>20100930</v>
      </c>
      <c r="B76" t="s">
        <v>6</v>
      </c>
      <c r="C76" t="s">
        <v>7</v>
      </c>
      <c r="D76" s="10">
        <v>525.78998000000001</v>
      </c>
      <c r="E76" s="6">
        <v>0.16836999999999999</v>
      </c>
      <c r="F76">
        <f t="shared" si="2"/>
        <v>0.16827</v>
      </c>
      <c r="G76">
        <v>9.5399999999999999E-2</v>
      </c>
      <c r="H76">
        <v>3.9199999999999999E-2</v>
      </c>
      <c r="I76">
        <v>-3.1300000000000001E-2</v>
      </c>
      <c r="J76" s="6">
        <v>1E-4</v>
      </c>
      <c r="L76" s="6">
        <v>8.7551000000000004E-2</v>
      </c>
    </row>
    <row r="77" spans="1:12" hidden="1">
      <c r="A77">
        <v>20101029</v>
      </c>
      <c r="B77" t="s">
        <v>6</v>
      </c>
      <c r="C77" t="s">
        <v>7</v>
      </c>
      <c r="D77" s="10">
        <v>613.70001000000002</v>
      </c>
      <c r="E77" s="6">
        <v>0.16719600000000001</v>
      </c>
      <c r="F77">
        <f t="shared" si="2"/>
        <v>0.16709600000000002</v>
      </c>
      <c r="G77">
        <v>3.8800000000000001E-2</v>
      </c>
      <c r="H77">
        <v>1.1299999999999999E-2</v>
      </c>
      <c r="I77">
        <v>-2.5999999999999999E-2</v>
      </c>
      <c r="J77" s="6">
        <v>1E-4</v>
      </c>
      <c r="L77" s="6">
        <v>3.6856E-2</v>
      </c>
    </row>
    <row r="78" spans="1:12" hidden="1">
      <c r="A78">
        <v>20101130</v>
      </c>
      <c r="B78" t="s">
        <v>6</v>
      </c>
      <c r="C78" t="s">
        <v>7</v>
      </c>
      <c r="D78" s="10">
        <v>555.71001999999999</v>
      </c>
      <c r="E78" s="6">
        <v>-9.4492000000000007E-2</v>
      </c>
      <c r="F78">
        <f t="shared" si="2"/>
        <v>-9.4592000000000009E-2</v>
      </c>
      <c r="G78">
        <v>6.0000000000000001E-3</v>
      </c>
      <c r="H78">
        <v>3.6999999999999998E-2</v>
      </c>
      <c r="I78">
        <v>-8.9999999999999993E-3</v>
      </c>
      <c r="J78" s="6">
        <v>1E-4</v>
      </c>
      <c r="L78" s="6">
        <v>-2.2899999999999999E-3</v>
      </c>
    </row>
    <row r="79" spans="1:12" hidden="1">
      <c r="A79">
        <v>20101231</v>
      </c>
      <c r="B79" t="s">
        <v>6</v>
      </c>
      <c r="C79" t="s">
        <v>7</v>
      </c>
      <c r="D79" s="10">
        <v>593.96996999999999</v>
      </c>
      <c r="E79" s="6">
        <v>6.8848999999999994E-2</v>
      </c>
      <c r="F79">
        <f t="shared" si="2"/>
        <v>6.8748999999999991E-2</v>
      </c>
      <c r="G79">
        <v>6.8199999999999997E-2</v>
      </c>
      <c r="H79">
        <v>6.8999999999999999E-3</v>
      </c>
      <c r="I79">
        <v>3.8199999999999998E-2</v>
      </c>
      <c r="J79" s="6">
        <v>1E-4</v>
      </c>
      <c r="L79" s="6">
        <v>6.5299999999999997E-2</v>
      </c>
    </row>
    <row r="80" spans="1:12" hidden="1">
      <c r="A80">
        <v>20110131</v>
      </c>
      <c r="B80" t="s">
        <v>6</v>
      </c>
      <c r="C80" t="s">
        <v>7</v>
      </c>
      <c r="D80" s="10">
        <v>600.35999000000004</v>
      </c>
      <c r="E80" s="6">
        <v>1.0758E-2</v>
      </c>
      <c r="F80">
        <f t="shared" si="2"/>
        <v>1.0658000000000001E-2</v>
      </c>
      <c r="G80">
        <v>1.9900000000000001E-2</v>
      </c>
      <c r="H80">
        <v>-2.47E-2</v>
      </c>
      <c r="I80">
        <v>8.2000000000000007E-3</v>
      </c>
      <c r="J80" s="6">
        <v>1E-4</v>
      </c>
      <c r="L80" s="6">
        <v>2.2645999999999999E-2</v>
      </c>
    </row>
    <row r="81" spans="1:12" hidden="1">
      <c r="A81">
        <v>20110228</v>
      </c>
      <c r="B81" t="s">
        <v>6</v>
      </c>
      <c r="C81" t="s">
        <v>7</v>
      </c>
      <c r="D81" s="10">
        <v>613.40002000000004</v>
      </c>
      <c r="E81" s="6">
        <v>2.172E-2</v>
      </c>
      <c r="F81">
        <f t="shared" si="2"/>
        <v>2.162E-2</v>
      </c>
      <c r="G81">
        <v>3.49E-2</v>
      </c>
      <c r="H81">
        <v>1.5299999999999999E-2</v>
      </c>
      <c r="I81">
        <v>1.0999999999999999E-2</v>
      </c>
      <c r="J81" s="6">
        <v>1E-4</v>
      </c>
      <c r="L81" s="6">
        <v>3.1956999999999999E-2</v>
      </c>
    </row>
    <row r="82" spans="1:12" hidden="1">
      <c r="A82">
        <v>20110331</v>
      </c>
      <c r="B82" t="s">
        <v>6</v>
      </c>
      <c r="C82" t="s">
        <v>7</v>
      </c>
      <c r="D82" s="10">
        <v>586.76000999999997</v>
      </c>
      <c r="E82" s="6">
        <v>-4.3430000000000003E-2</v>
      </c>
      <c r="F82">
        <f t="shared" si="2"/>
        <v>-4.3530000000000006E-2</v>
      </c>
      <c r="G82">
        <v>4.4999999999999997E-3</v>
      </c>
      <c r="H82">
        <v>2.5999999999999999E-2</v>
      </c>
      <c r="I82">
        <v>-1.5800000000000002E-2</v>
      </c>
      <c r="J82" s="6">
        <v>1E-4</v>
      </c>
      <c r="L82" s="6">
        <v>-1.047E-3</v>
      </c>
    </row>
    <row r="83" spans="1:12" hidden="1">
      <c r="A83">
        <v>20110429</v>
      </c>
      <c r="B83" t="s">
        <v>6</v>
      </c>
      <c r="C83" t="s">
        <v>7</v>
      </c>
      <c r="D83" s="10">
        <v>544.09997999999996</v>
      </c>
      <c r="E83" s="6">
        <v>-7.2704000000000005E-2</v>
      </c>
      <c r="F83">
        <f t="shared" si="2"/>
        <v>-7.2704000000000005E-2</v>
      </c>
      <c r="G83">
        <v>2.9000000000000001E-2</v>
      </c>
      <c r="H83">
        <v>-3.3999999999999998E-3</v>
      </c>
      <c r="I83">
        <v>-2.52E-2</v>
      </c>
      <c r="J83" s="6">
        <v>0</v>
      </c>
      <c r="L83" s="6">
        <v>2.8494999999999999E-2</v>
      </c>
    </row>
    <row r="84" spans="1:12" hidden="1">
      <c r="A84">
        <v>20110531</v>
      </c>
      <c r="B84" t="s">
        <v>6</v>
      </c>
      <c r="C84" t="s">
        <v>7</v>
      </c>
      <c r="D84" s="10">
        <v>529.02002000000005</v>
      </c>
      <c r="E84" s="6">
        <v>-2.7715E-2</v>
      </c>
      <c r="F84">
        <f t="shared" si="2"/>
        <v>-2.7715E-2</v>
      </c>
      <c r="G84">
        <v>-1.2699999999999999E-2</v>
      </c>
      <c r="H84">
        <v>-7.0000000000000001E-3</v>
      </c>
      <c r="I84">
        <v>-2.0799999999999999E-2</v>
      </c>
      <c r="J84" s="6">
        <v>0</v>
      </c>
      <c r="L84" s="6">
        <v>-1.3501000000000001E-2</v>
      </c>
    </row>
    <row r="85" spans="1:12" hidden="1">
      <c r="A85">
        <v>20110630</v>
      </c>
      <c r="B85" t="s">
        <v>6</v>
      </c>
      <c r="C85" t="s">
        <v>7</v>
      </c>
      <c r="D85" s="10">
        <v>506.38</v>
      </c>
      <c r="E85" s="6">
        <v>-4.2796000000000001E-2</v>
      </c>
      <c r="F85">
        <f t="shared" si="2"/>
        <v>-4.2796000000000001E-2</v>
      </c>
      <c r="G85">
        <v>-1.7500000000000002E-2</v>
      </c>
      <c r="H85">
        <v>-1.6000000000000001E-3</v>
      </c>
      <c r="I85">
        <v>-3.2000000000000002E-3</v>
      </c>
      <c r="J85" s="6">
        <v>0</v>
      </c>
      <c r="L85" s="6">
        <v>-1.8258E-2</v>
      </c>
    </row>
    <row r="86" spans="1:12" hidden="1">
      <c r="A86">
        <v>20110729</v>
      </c>
      <c r="B86" t="s">
        <v>6</v>
      </c>
      <c r="C86" t="s">
        <v>7</v>
      </c>
      <c r="D86" s="10">
        <v>603.69000000000005</v>
      </c>
      <c r="E86" s="6">
        <v>0.19216800000000001</v>
      </c>
      <c r="F86">
        <f t="shared" si="2"/>
        <v>0.19216800000000001</v>
      </c>
      <c r="G86">
        <v>-2.3599999999999999E-2</v>
      </c>
      <c r="H86">
        <v>-1.35E-2</v>
      </c>
      <c r="I86">
        <v>-1.21E-2</v>
      </c>
      <c r="J86" s="6">
        <v>0</v>
      </c>
      <c r="L86" s="6">
        <v>-2.1474E-2</v>
      </c>
    </row>
    <row r="87" spans="1:12" hidden="1">
      <c r="A87">
        <v>20110831</v>
      </c>
      <c r="B87" t="s">
        <v>6</v>
      </c>
      <c r="C87" t="s">
        <v>7</v>
      </c>
      <c r="D87" s="10">
        <v>540.96001999999999</v>
      </c>
      <c r="E87" s="6">
        <v>-0.103911</v>
      </c>
      <c r="F87">
        <f t="shared" si="2"/>
        <v>-0.10401100000000001</v>
      </c>
      <c r="G87">
        <v>-5.9900000000000002E-2</v>
      </c>
      <c r="H87">
        <v>-3.0499999999999999E-2</v>
      </c>
      <c r="I87">
        <v>-2.4799999999999999E-2</v>
      </c>
      <c r="J87" s="6">
        <v>1E-4</v>
      </c>
      <c r="L87" s="6">
        <v>-5.6791000000000001E-2</v>
      </c>
    </row>
    <row r="88" spans="1:12" hidden="1">
      <c r="A88">
        <v>20110930</v>
      </c>
      <c r="B88" t="s">
        <v>6</v>
      </c>
      <c r="C88" t="s">
        <v>7</v>
      </c>
      <c r="D88" s="10">
        <v>515.03998000000001</v>
      </c>
      <c r="E88" s="6">
        <v>-4.7914999999999999E-2</v>
      </c>
      <c r="F88">
        <f t="shared" si="2"/>
        <v>-4.7914999999999999E-2</v>
      </c>
      <c r="G88">
        <v>-7.5899999999999995E-2</v>
      </c>
      <c r="H88">
        <v>-3.5299999999999998E-2</v>
      </c>
      <c r="I88">
        <v>-1.41E-2</v>
      </c>
      <c r="J88" s="6">
        <v>0</v>
      </c>
      <c r="L88" s="6">
        <v>-7.1762000000000006E-2</v>
      </c>
    </row>
    <row r="89" spans="1:12" hidden="1">
      <c r="A89">
        <v>20111031</v>
      </c>
      <c r="B89" t="s">
        <v>6</v>
      </c>
      <c r="C89" t="s">
        <v>7</v>
      </c>
      <c r="D89" s="10">
        <v>592.64000999999996</v>
      </c>
      <c r="E89" s="6">
        <v>0.150668</v>
      </c>
      <c r="F89">
        <f t="shared" si="2"/>
        <v>0.150668</v>
      </c>
      <c r="G89">
        <v>0.1135</v>
      </c>
      <c r="H89">
        <v>3.4200000000000001E-2</v>
      </c>
      <c r="I89">
        <v>-1.8E-3</v>
      </c>
      <c r="J89" s="6">
        <v>0</v>
      </c>
      <c r="L89" s="6">
        <v>0.107723</v>
      </c>
    </row>
    <row r="90" spans="1:12" hidden="1">
      <c r="A90">
        <v>20111130</v>
      </c>
      <c r="B90" t="s">
        <v>6</v>
      </c>
      <c r="C90" t="s">
        <v>7</v>
      </c>
      <c r="D90" s="10">
        <v>599.39000999999996</v>
      </c>
      <c r="E90" s="6">
        <v>1.1390000000000001E-2</v>
      </c>
      <c r="F90">
        <f t="shared" si="2"/>
        <v>1.1390000000000001E-2</v>
      </c>
      <c r="G90">
        <v>-2.8E-3</v>
      </c>
      <c r="H90">
        <v>-1.6999999999999999E-3</v>
      </c>
      <c r="I90">
        <v>-3.3999999999999998E-3</v>
      </c>
      <c r="J90" s="6">
        <v>0</v>
      </c>
      <c r="L90" s="6">
        <v>-5.0590000000000001E-3</v>
      </c>
    </row>
    <row r="91" spans="1:12" hidden="1">
      <c r="A91">
        <v>20111230</v>
      </c>
      <c r="B91" t="s">
        <v>6</v>
      </c>
      <c r="C91" t="s">
        <v>7</v>
      </c>
      <c r="D91" s="10">
        <v>645.90002000000004</v>
      </c>
      <c r="E91" s="6">
        <v>7.7595999999999998E-2</v>
      </c>
      <c r="F91">
        <f t="shared" si="2"/>
        <v>7.7595999999999998E-2</v>
      </c>
      <c r="G91">
        <v>7.4000000000000003E-3</v>
      </c>
      <c r="H91">
        <v>-7.0000000000000001E-3</v>
      </c>
      <c r="I91">
        <v>1.77E-2</v>
      </c>
      <c r="J91" s="6">
        <v>0</v>
      </c>
      <c r="L91" s="6">
        <v>8.5330000000000007E-3</v>
      </c>
    </row>
    <row r="92" spans="1:12" hidden="1">
      <c r="A92">
        <v>20120131</v>
      </c>
      <c r="B92" t="s">
        <v>6</v>
      </c>
      <c r="C92" t="s">
        <v>7</v>
      </c>
      <c r="D92" s="10">
        <v>580.10999000000004</v>
      </c>
      <c r="E92" s="6">
        <v>-0.101858</v>
      </c>
      <c r="F92">
        <f t="shared" si="2"/>
        <v>-0.101858</v>
      </c>
      <c r="G92">
        <v>5.0500000000000003E-2</v>
      </c>
      <c r="H92">
        <v>2.1499999999999998E-2</v>
      </c>
      <c r="I92">
        <v>-1.1299999999999999E-2</v>
      </c>
      <c r="J92" s="6">
        <v>0</v>
      </c>
      <c r="L92" s="6">
        <v>4.3582999999999997E-2</v>
      </c>
    </row>
    <row r="93" spans="1:12" hidden="1">
      <c r="A93">
        <v>20120229</v>
      </c>
      <c r="B93" t="s">
        <v>6</v>
      </c>
      <c r="C93" t="s">
        <v>7</v>
      </c>
      <c r="D93" s="10">
        <v>618.25</v>
      </c>
      <c r="E93" s="6">
        <v>6.5745999999999999E-2</v>
      </c>
      <c r="F93">
        <f t="shared" si="2"/>
        <v>6.5745999999999999E-2</v>
      </c>
      <c r="G93">
        <v>4.4200000000000003E-2</v>
      </c>
      <c r="H93">
        <v>-1.7500000000000002E-2</v>
      </c>
      <c r="I93">
        <v>8.0000000000000004E-4</v>
      </c>
      <c r="J93" s="6">
        <v>0</v>
      </c>
      <c r="L93" s="6">
        <v>4.0589E-2</v>
      </c>
    </row>
    <row r="94" spans="1:12" hidden="1">
      <c r="A94">
        <v>20120330</v>
      </c>
      <c r="B94" t="s">
        <v>6</v>
      </c>
      <c r="C94" t="s">
        <v>7</v>
      </c>
      <c r="D94" s="10">
        <v>641.23999000000003</v>
      </c>
      <c r="E94" s="6">
        <v>3.7185999999999997E-2</v>
      </c>
      <c r="F94">
        <f t="shared" si="2"/>
        <v>3.7185999999999997E-2</v>
      </c>
      <c r="G94">
        <v>3.1099999999999999E-2</v>
      </c>
      <c r="H94">
        <v>-6.1999999999999998E-3</v>
      </c>
      <c r="I94">
        <v>9.1999999999999998E-3</v>
      </c>
      <c r="J94" s="6">
        <v>0</v>
      </c>
      <c r="L94" s="6">
        <v>3.1331999999999999E-2</v>
      </c>
    </row>
    <row r="95" spans="1:12" hidden="1">
      <c r="A95">
        <v>20120430</v>
      </c>
      <c r="B95" t="s">
        <v>6</v>
      </c>
      <c r="C95" t="s">
        <v>7</v>
      </c>
      <c r="D95" s="10">
        <v>604.84997999999996</v>
      </c>
      <c r="E95" s="6">
        <v>-5.6749000000000001E-2</v>
      </c>
      <c r="F95">
        <f t="shared" si="2"/>
        <v>-5.6749000000000001E-2</v>
      </c>
      <c r="G95">
        <v>-8.5000000000000006E-3</v>
      </c>
      <c r="H95">
        <v>-5.1999999999999998E-3</v>
      </c>
      <c r="I95">
        <v>-4.7999999999999996E-3</v>
      </c>
      <c r="J95" s="6">
        <v>0</v>
      </c>
      <c r="L95" s="6">
        <v>-7.4970000000000002E-3</v>
      </c>
    </row>
    <row r="96" spans="1:12" hidden="1">
      <c r="A96">
        <v>20120531</v>
      </c>
      <c r="B96" t="s">
        <v>6</v>
      </c>
      <c r="C96" t="s">
        <v>7</v>
      </c>
      <c r="D96" s="10">
        <v>580.85999000000004</v>
      </c>
      <c r="E96" s="6">
        <v>-3.9662999999999997E-2</v>
      </c>
      <c r="F96">
        <f t="shared" si="2"/>
        <v>-3.9763E-2</v>
      </c>
      <c r="G96">
        <v>-6.1899999999999997E-2</v>
      </c>
      <c r="H96">
        <v>0</v>
      </c>
      <c r="I96">
        <v>-5.8999999999999999E-3</v>
      </c>
      <c r="J96" s="6">
        <v>1E-4</v>
      </c>
      <c r="L96" s="6">
        <v>-6.2650999999999998E-2</v>
      </c>
    </row>
    <row r="97" spans="1:12" hidden="1">
      <c r="A97">
        <v>20120629</v>
      </c>
      <c r="B97" t="s">
        <v>6</v>
      </c>
      <c r="C97" t="s">
        <v>7</v>
      </c>
      <c r="D97" s="10">
        <v>580.07001000000002</v>
      </c>
      <c r="E97" s="6">
        <v>-1.3600000000000001E-3</v>
      </c>
      <c r="F97">
        <f t="shared" si="2"/>
        <v>-1.3600000000000001E-3</v>
      </c>
      <c r="G97">
        <v>3.8899999999999997E-2</v>
      </c>
      <c r="H97">
        <v>7.6E-3</v>
      </c>
      <c r="I97">
        <v>4.4000000000000003E-3</v>
      </c>
      <c r="J97" s="6">
        <v>0</v>
      </c>
      <c r="L97" s="6">
        <v>3.9555E-2</v>
      </c>
    </row>
    <row r="98" spans="1:12" hidden="1">
      <c r="A98">
        <v>20120731</v>
      </c>
      <c r="B98" t="s">
        <v>6</v>
      </c>
      <c r="C98" t="s">
        <v>7</v>
      </c>
      <c r="D98" s="10">
        <v>632.96996999999999</v>
      </c>
      <c r="E98" s="6">
        <v>9.1195999999999999E-2</v>
      </c>
      <c r="F98">
        <f t="shared" si="2"/>
        <v>9.1195999999999999E-2</v>
      </c>
      <c r="G98">
        <v>7.9000000000000008E-3</v>
      </c>
      <c r="H98">
        <v>-2.6100000000000002E-2</v>
      </c>
      <c r="I98">
        <v>-2.7000000000000001E-3</v>
      </c>
      <c r="J98" s="6">
        <v>0</v>
      </c>
      <c r="L98" s="6">
        <v>1.2598E-2</v>
      </c>
    </row>
    <row r="99" spans="1:12" hidden="1">
      <c r="A99">
        <v>20120831</v>
      </c>
      <c r="B99" t="s">
        <v>6</v>
      </c>
      <c r="C99" t="s">
        <v>7</v>
      </c>
      <c r="D99" s="10">
        <v>685.09002999999996</v>
      </c>
      <c r="E99" s="6">
        <v>8.2341999999999999E-2</v>
      </c>
      <c r="F99">
        <f t="shared" si="2"/>
        <v>8.2241999999999996E-2</v>
      </c>
      <c r="G99">
        <v>2.5499999999999998E-2</v>
      </c>
      <c r="H99">
        <v>4.0000000000000001E-3</v>
      </c>
      <c r="I99">
        <v>1.3100000000000001E-2</v>
      </c>
      <c r="J99" s="6">
        <v>1E-4</v>
      </c>
      <c r="L99" s="6">
        <v>1.9762999999999999E-2</v>
      </c>
    </row>
    <row r="100" spans="1:12" hidden="1">
      <c r="A100">
        <v>20120928</v>
      </c>
      <c r="B100" t="s">
        <v>6</v>
      </c>
      <c r="C100" t="s">
        <v>7</v>
      </c>
      <c r="D100" s="10">
        <v>754.5</v>
      </c>
      <c r="E100" s="6">
        <v>0.101315</v>
      </c>
      <c r="F100">
        <f t="shared" ref="F100:F131" si="3">E100-J100</f>
        <v>0.101215</v>
      </c>
      <c r="G100">
        <v>2.7300000000000001E-2</v>
      </c>
      <c r="H100">
        <v>4.8999999999999998E-3</v>
      </c>
      <c r="I100">
        <v>1.5299999999999999E-2</v>
      </c>
      <c r="J100" s="6">
        <v>1E-4</v>
      </c>
      <c r="L100" s="6">
        <v>2.4236000000000001E-2</v>
      </c>
    </row>
    <row r="101" spans="1:12" hidden="1">
      <c r="A101">
        <v>20121031</v>
      </c>
      <c r="B101" t="s">
        <v>6</v>
      </c>
      <c r="C101" t="s">
        <v>7</v>
      </c>
      <c r="D101" s="10">
        <v>680.29760999999996</v>
      </c>
      <c r="E101" s="6">
        <v>-9.8346000000000003E-2</v>
      </c>
      <c r="F101">
        <f t="shared" si="3"/>
        <v>-9.8446000000000006E-2</v>
      </c>
      <c r="G101">
        <v>-1.7600000000000001E-2</v>
      </c>
      <c r="H101">
        <v>-1.15E-2</v>
      </c>
      <c r="I101">
        <v>3.7900000000000003E-2</v>
      </c>
      <c r="J101" s="6">
        <v>1E-4</v>
      </c>
      <c r="L101" s="6">
        <v>-1.9789000000000001E-2</v>
      </c>
    </row>
    <row r="102" spans="1:12" hidden="1">
      <c r="A102">
        <v>20121130</v>
      </c>
      <c r="B102" t="s">
        <v>6</v>
      </c>
      <c r="C102" t="s">
        <v>7</v>
      </c>
      <c r="D102" s="10">
        <v>698.37</v>
      </c>
      <c r="E102" s="6">
        <v>2.6564999999999998E-2</v>
      </c>
      <c r="F102">
        <f t="shared" si="3"/>
        <v>2.6464999999999999E-2</v>
      </c>
      <c r="G102">
        <v>7.7999999999999996E-3</v>
      </c>
      <c r="H102">
        <v>5.8999999999999999E-3</v>
      </c>
      <c r="I102">
        <v>-9.7000000000000003E-3</v>
      </c>
      <c r="J102" s="6">
        <v>1E-4</v>
      </c>
      <c r="L102" s="6">
        <v>2.8470000000000001E-3</v>
      </c>
    </row>
    <row r="103" spans="1:12" hidden="1">
      <c r="A103">
        <v>20121231</v>
      </c>
      <c r="B103" t="s">
        <v>6</v>
      </c>
      <c r="C103" t="s">
        <v>7</v>
      </c>
      <c r="D103" s="10">
        <v>707.38</v>
      </c>
      <c r="E103" s="6">
        <v>1.2900999999999999E-2</v>
      </c>
      <c r="F103">
        <f t="shared" si="3"/>
        <v>1.2801E-2</v>
      </c>
      <c r="G103">
        <v>1.18E-2</v>
      </c>
      <c r="H103">
        <v>1.4800000000000001E-2</v>
      </c>
      <c r="I103">
        <v>3.5799999999999998E-2</v>
      </c>
      <c r="J103" s="6">
        <v>1E-4</v>
      </c>
      <c r="L103" s="6">
        <v>7.0679999999999996E-3</v>
      </c>
    </row>
    <row r="104" spans="1:12" hidden="1">
      <c r="A104">
        <v>20130131</v>
      </c>
      <c r="B104" t="s">
        <v>6</v>
      </c>
      <c r="C104" t="s">
        <v>7</v>
      </c>
      <c r="D104" s="10">
        <v>755.69</v>
      </c>
      <c r="E104" s="6">
        <v>6.8293999999999994E-2</v>
      </c>
      <c r="F104">
        <f t="shared" si="3"/>
        <v>6.8293999999999994E-2</v>
      </c>
      <c r="G104">
        <v>5.57E-2</v>
      </c>
      <c r="H104">
        <v>3.8999999999999998E-3</v>
      </c>
      <c r="I104">
        <v>9.4999999999999998E-3</v>
      </c>
      <c r="J104" s="6">
        <v>0</v>
      </c>
      <c r="L104" s="6">
        <v>5.0428000000000001E-2</v>
      </c>
    </row>
    <row r="105" spans="1:12" hidden="1">
      <c r="A105">
        <v>20130228</v>
      </c>
      <c r="B105" t="s">
        <v>6</v>
      </c>
      <c r="C105" t="s">
        <v>7</v>
      </c>
      <c r="D105" s="10">
        <v>801.20001000000002</v>
      </c>
      <c r="E105" s="6">
        <v>6.0222999999999999E-2</v>
      </c>
      <c r="F105">
        <f t="shared" si="3"/>
        <v>6.0222999999999999E-2</v>
      </c>
      <c r="G105">
        <v>1.29E-2</v>
      </c>
      <c r="H105">
        <v>-4.4999999999999997E-3</v>
      </c>
      <c r="I105">
        <v>2.9999999999999997E-4</v>
      </c>
      <c r="J105" s="6">
        <v>0</v>
      </c>
      <c r="L105" s="6">
        <v>1.1061E-2</v>
      </c>
    </row>
    <row r="106" spans="1:12" hidden="1">
      <c r="A106">
        <v>20130328</v>
      </c>
      <c r="B106" t="s">
        <v>6</v>
      </c>
      <c r="C106" t="s">
        <v>7</v>
      </c>
      <c r="D106" s="10">
        <v>794.18799000000001</v>
      </c>
      <c r="E106" s="6">
        <v>-8.7519999999999994E-3</v>
      </c>
      <c r="F106">
        <f t="shared" si="3"/>
        <v>-8.7519999999999994E-3</v>
      </c>
      <c r="G106">
        <v>4.0300000000000002E-2</v>
      </c>
      <c r="H106">
        <v>8.0999999999999996E-3</v>
      </c>
      <c r="I106">
        <v>-3.0000000000000001E-3</v>
      </c>
      <c r="J106" s="6">
        <v>0</v>
      </c>
      <c r="L106" s="6">
        <v>3.5987999999999999E-2</v>
      </c>
    </row>
    <row r="107" spans="1:12" hidden="1">
      <c r="A107">
        <v>20130430</v>
      </c>
      <c r="B107" t="s">
        <v>6</v>
      </c>
      <c r="C107" t="s">
        <v>7</v>
      </c>
      <c r="D107" s="10">
        <v>824.57001000000002</v>
      </c>
      <c r="E107" s="6">
        <v>3.8254999999999997E-2</v>
      </c>
      <c r="F107">
        <f t="shared" si="3"/>
        <v>3.8254999999999997E-2</v>
      </c>
      <c r="G107">
        <v>1.55E-2</v>
      </c>
      <c r="H107">
        <v>-2.4199999999999999E-2</v>
      </c>
      <c r="I107">
        <v>6.1999999999999998E-3</v>
      </c>
      <c r="J107" s="6">
        <v>0</v>
      </c>
      <c r="L107" s="6">
        <v>1.8086000000000001E-2</v>
      </c>
    </row>
    <row r="108" spans="1:12" hidden="1">
      <c r="A108">
        <v>20130531</v>
      </c>
      <c r="B108" t="s">
        <v>6</v>
      </c>
      <c r="C108" t="s">
        <v>7</v>
      </c>
      <c r="D108" s="10">
        <v>871.21802000000002</v>
      </c>
      <c r="E108" s="6">
        <v>5.6572999999999998E-2</v>
      </c>
      <c r="F108">
        <f t="shared" si="3"/>
        <v>5.6572999999999998E-2</v>
      </c>
      <c r="G108">
        <v>2.8000000000000001E-2</v>
      </c>
      <c r="H108">
        <v>1.66E-2</v>
      </c>
      <c r="I108">
        <v>2.5999999999999999E-2</v>
      </c>
      <c r="J108" s="6">
        <v>0</v>
      </c>
      <c r="L108" s="6">
        <v>2.0763E-2</v>
      </c>
    </row>
    <row r="109" spans="1:12" hidden="1">
      <c r="A109">
        <v>20130628</v>
      </c>
      <c r="B109" t="s">
        <v>6</v>
      </c>
      <c r="C109" t="s">
        <v>7</v>
      </c>
      <c r="D109" s="10">
        <v>880.37</v>
      </c>
      <c r="E109" s="6">
        <v>1.0505E-2</v>
      </c>
      <c r="F109">
        <f t="shared" si="3"/>
        <v>1.0505E-2</v>
      </c>
      <c r="G109">
        <v>-1.2E-2</v>
      </c>
      <c r="H109">
        <v>1.17E-2</v>
      </c>
      <c r="I109">
        <v>-1.6999999999999999E-3</v>
      </c>
      <c r="J109" s="6">
        <v>0</v>
      </c>
      <c r="L109" s="6">
        <v>-1.4999E-2</v>
      </c>
    </row>
    <row r="110" spans="1:12" hidden="1">
      <c r="A110">
        <v>20130731</v>
      </c>
      <c r="B110" t="s">
        <v>6</v>
      </c>
      <c r="C110" t="s">
        <v>7</v>
      </c>
      <c r="D110" s="10">
        <v>887.75</v>
      </c>
      <c r="E110" s="6">
        <v>8.3829999999999998E-3</v>
      </c>
      <c r="F110">
        <f t="shared" si="3"/>
        <v>8.3829999999999998E-3</v>
      </c>
      <c r="G110">
        <v>5.6500000000000002E-2</v>
      </c>
      <c r="H110">
        <v>1.8599999999999998E-2</v>
      </c>
      <c r="I110">
        <v>5.5999999999999999E-3</v>
      </c>
      <c r="J110" s="6">
        <v>0</v>
      </c>
      <c r="L110" s="6">
        <v>4.9461999999999999E-2</v>
      </c>
    </row>
    <row r="111" spans="1:12" hidden="1">
      <c r="A111">
        <v>20130830</v>
      </c>
      <c r="B111" t="s">
        <v>6</v>
      </c>
      <c r="C111" t="s">
        <v>7</v>
      </c>
      <c r="D111" s="10">
        <v>846.90002000000004</v>
      </c>
      <c r="E111" s="6">
        <v>-4.6015E-2</v>
      </c>
      <c r="F111">
        <f t="shared" si="3"/>
        <v>-4.6015E-2</v>
      </c>
      <c r="G111">
        <v>-2.7099999999999999E-2</v>
      </c>
      <c r="H111">
        <v>3.0999999999999999E-3</v>
      </c>
      <c r="I111">
        <v>-2.7799999999999998E-2</v>
      </c>
      <c r="J111" s="6">
        <v>0</v>
      </c>
      <c r="L111" s="6">
        <v>-3.1297999999999999E-2</v>
      </c>
    </row>
    <row r="112" spans="1:12" hidden="1">
      <c r="A112">
        <v>20130930</v>
      </c>
      <c r="B112" t="s">
        <v>6</v>
      </c>
      <c r="C112" t="s">
        <v>7</v>
      </c>
      <c r="D112" s="10">
        <v>875.90997000000004</v>
      </c>
      <c r="E112" s="6">
        <v>3.4254E-2</v>
      </c>
      <c r="F112">
        <f t="shared" si="3"/>
        <v>3.4254E-2</v>
      </c>
      <c r="G112">
        <v>3.7699999999999997E-2</v>
      </c>
      <c r="H112">
        <v>2.92E-2</v>
      </c>
      <c r="I112">
        <v>-1.1900000000000001E-2</v>
      </c>
      <c r="J112" s="6">
        <v>0</v>
      </c>
      <c r="L112" s="6">
        <v>2.9749000000000001E-2</v>
      </c>
    </row>
    <row r="113" spans="1:12" hidden="1">
      <c r="A113">
        <v>20131031</v>
      </c>
      <c r="B113" t="s">
        <v>6</v>
      </c>
      <c r="C113" t="s">
        <v>7</v>
      </c>
      <c r="D113" s="10">
        <v>1030.57996</v>
      </c>
      <c r="E113" s="6">
        <v>0.17658199999999999</v>
      </c>
      <c r="F113">
        <f t="shared" si="3"/>
        <v>0.17658199999999999</v>
      </c>
      <c r="G113">
        <v>4.1799999999999997E-2</v>
      </c>
      <c r="H113">
        <v>-1.5100000000000001E-2</v>
      </c>
      <c r="I113">
        <v>1.14E-2</v>
      </c>
      <c r="J113" s="6">
        <v>0</v>
      </c>
      <c r="L113" s="6">
        <v>4.4595999999999997E-2</v>
      </c>
    </row>
    <row r="114" spans="1:12" hidden="1">
      <c r="A114">
        <v>20131129</v>
      </c>
      <c r="B114" t="s">
        <v>6</v>
      </c>
      <c r="C114" t="s">
        <v>7</v>
      </c>
      <c r="D114" s="10">
        <v>1059.58997</v>
      </c>
      <c r="E114" s="6">
        <v>2.8149E-2</v>
      </c>
      <c r="F114">
        <f t="shared" si="3"/>
        <v>2.8149E-2</v>
      </c>
      <c r="G114">
        <v>3.1199999999999999E-2</v>
      </c>
      <c r="H114">
        <v>1.2200000000000001E-2</v>
      </c>
      <c r="I114">
        <v>2.3999999999999998E-3</v>
      </c>
      <c r="J114" s="6">
        <v>0</v>
      </c>
      <c r="L114" s="6">
        <v>2.8049000000000001E-2</v>
      </c>
    </row>
    <row r="115" spans="1:12" hidden="1">
      <c r="A115">
        <v>20131231</v>
      </c>
      <c r="B115" t="s">
        <v>6</v>
      </c>
      <c r="C115" t="s">
        <v>7</v>
      </c>
      <c r="D115" s="10">
        <v>1120.7099599999999</v>
      </c>
      <c r="E115" s="6">
        <v>5.7682999999999998E-2</v>
      </c>
      <c r="F115">
        <f t="shared" si="3"/>
        <v>5.7682999999999998E-2</v>
      </c>
      <c r="G115">
        <v>2.81E-2</v>
      </c>
      <c r="H115">
        <v>-5.0000000000000001E-3</v>
      </c>
      <c r="I115">
        <v>-3.0999999999999999E-3</v>
      </c>
      <c r="J115" s="6">
        <v>0</v>
      </c>
      <c r="L115" s="6">
        <v>2.3563000000000001E-2</v>
      </c>
    </row>
    <row r="116" spans="1:12" hidden="1">
      <c r="A116">
        <v>20140131</v>
      </c>
      <c r="B116" t="s">
        <v>6</v>
      </c>
      <c r="C116" t="s">
        <v>7</v>
      </c>
      <c r="D116" s="10">
        <v>1180.9699700000001</v>
      </c>
      <c r="E116" s="6">
        <v>5.3768999999999997E-2</v>
      </c>
      <c r="F116">
        <f t="shared" si="3"/>
        <v>5.3768999999999997E-2</v>
      </c>
      <c r="G116">
        <v>-3.32E-2</v>
      </c>
      <c r="H116">
        <v>8.5000000000000006E-3</v>
      </c>
      <c r="I116">
        <v>-2.0899999999999998E-2</v>
      </c>
      <c r="J116" s="6">
        <v>0</v>
      </c>
      <c r="L116" s="6">
        <v>-3.5582999999999997E-2</v>
      </c>
    </row>
    <row r="117" spans="1:12" hidden="1">
      <c r="A117">
        <v>20140228</v>
      </c>
      <c r="B117" t="s">
        <v>6</v>
      </c>
      <c r="C117" t="s">
        <v>7</v>
      </c>
      <c r="D117" s="10">
        <v>1215.65002</v>
      </c>
      <c r="E117" s="6">
        <v>2.9366E-2</v>
      </c>
      <c r="F117">
        <f t="shared" si="3"/>
        <v>2.9366E-2</v>
      </c>
      <c r="G117">
        <v>4.65E-2</v>
      </c>
      <c r="H117">
        <v>3.3999999999999998E-3</v>
      </c>
      <c r="I117">
        <v>-4.0000000000000001E-3</v>
      </c>
      <c r="J117" s="6">
        <v>0</v>
      </c>
      <c r="L117" s="6">
        <v>4.3117000000000003E-2</v>
      </c>
    </row>
    <row r="118" spans="1:12" hidden="1">
      <c r="A118">
        <v>20140331</v>
      </c>
      <c r="B118" t="s">
        <v>6</v>
      </c>
      <c r="C118" t="s">
        <v>7</v>
      </c>
      <c r="D118" s="10">
        <v>1114.51001</v>
      </c>
      <c r="E118" s="6">
        <v>-8.3197999999999994E-2</v>
      </c>
      <c r="F118">
        <f t="shared" si="3"/>
        <v>-8.3197999999999994E-2</v>
      </c>
      <c r="G118">
        <v>4.3E-3</v>
      </c>
      <c r="H118">
        <v>-1.89E-2</v>
      </c>
      <c r="I118">
        <v>5.0900000000000001E-2</v>
      </c>
      <c r="J118" s="6">
        <v>0</v>
      </c>
      <c r="L118" s="6">
        <v>6.9319999999999998E-3</v>
      </c>
    </row>
    <row r="119" spans="1:12" hidden="1">
      <c r="A119">
        <v>20140430</v>
      </c>
      <c r="B119" t="s">
        <v>9</v>
      </c>
      <c r="C119" t="s">
        <v>7</v>
      </c>
      <c r="D119" s="10">
        <v>534.88</v>
      </c>
      <c r="E119" s="6">
        <v>-4.1640000000000003E-2</v>
      </c>
      <c r="F119">
        <f t="shared" si="3"/>
        <v>-4.1640000000000003E-2</v>
      </c>
      <c r="G119">
        <v>-1.9E-3</v>
      </c>
      <c r="H119">
        <v>-4.24E-2</v>
      </c>
      <c r="I119">
        <v>1.14E-2</v>
      </c>
      <c r="J119" s="6">
        <v>0</v>
      </c>
      <c r="L119" s="6">
        <v>6.2009999999999999E-3</v>
      </c>
    </row>
    <row r="120" spans="1:12" hidden="1">
      <c r="A120">
        <v>20140530</v>
      </c>
      <c r="B120" t="s">
        <v>9</v>
      </c>
      <c r="C120" t="s">
        <v>7</v>
      </c>
      <c r="D120" s="10">
        <v>571.65002000000004</v>
      </c>
      <c r="E120" s="6">
        <v>6.8744E-2</v>
      </c>
      <c r="F120">
        <f t="shared" si="3"/>
        <v>6.8744E-2</v>
      </c>
      <c r="G120">
        <v>2.06E-2</v>
      </c>
      <c r="H120">
        <v>-1.8599999999999998E-2</v>
      </c>
      <c r="I120">
        <v>-2.7000000000000001E-3</v>
      </c>
      <c r="J120" s="6">
        <v>0</v>
      </c>
      <c r="L120" s="6">
        <v>2.103E-2</v>
      </c>
    </row>
    <row r="121" spans="1:12" hidden="1">
      <c r="A121">
        <v>20140630</v>
      </c>
      <c r="B121" t="s">
        <v>9</v>
      </c>
      <c r="C121" t="s">
        <v>7</v>
      </c>
      <c r="D121" s="10">
        <v>584.66998000000001</v>
      </c>
      <c r="E121" s="6">
        <v>2.2776000000000001E-2</v>
      </c>
      <c r="F121">
        <f t="shared" si="3"/>
        <v>2.2776000000000001E-2</v>
      </c>
      <c r="G121">
        <v>2.6100000000000002E-2</v>
      </c>
      <c r="H121">
        <v>3.0800000000000001E-2</v>
      </c>
      <c r="I121">
        <v>-7.4000000000000003E-3</v>
      </c>
      <c r="J121" s="6">
        <v>0</v>
      </c>
      <c r="L121" s="6">
        <v>1.9057999999999999E-2</v>
      </c>
    </row>
    <row r="122" spans="1:12" hidden="1">
      <c r="A122">
        <v>20140731</v>
      </c>
      <c r="B122" t="s">
        <v>9</v>
      </c>
      <c r="C122" t="s">
        <v>7</v>
      </c>
      <c r="D122" s="10">
        <v>579.54998999999998</v>
      </c>
      <c r="E122" s="6">
        <v>-8.7569999999999992E-3</v>
      </c>
      <c r="F122">
        <f t="shared" si="3"/>
        <v>-8.7569999999999992E-3</v>
      </c>
      <c r="G122">
        <v>-2.0400000000000001E-2</v>
      </c>
      <c r="H122">
        <v>-4.2500000000000003E-2</v>
      </c>
      <c r="I122">
        <v>1E-4</v>
      </c>
      <c r="J122" s="6">
        <v>0</v>
      </c>
      <c r="L122" s="6">
        <v>-1.508E-2</v>
      </c>
    </row>
    <row r="123" spans="1:12" hidden="1">
      <c r="A123">
        <v>20140829</v>
      </c>
      <c r="B123" t="s">
        <v>9</v>
      </c>
      <c r="C123" t="s">
        <v>7</v>
      </c>
      <c r="D123" s="10">
        <v>582.35999000000004</v>
      </c>
      <c r="E123" s="6">
        <v>4.849E-3</v>
      </c>
      <c r="F123">
        <f t="shared" si="3"/>
        <v>4.849E-3</v>
      </c>
      <c r="G123">
        <v>4.24E-2</v>
      </c>
      <c r="H123">
        <v>3.5999999999999999E-3</v>
      </c>
      <c r="I123">
        <v>-5.8999999999999999E-3</v>
      </c>
      <c r="J123" s="6">
        <v>0</v>
      </c>
      <c r="L123" s="6">
        <v>3.7655000000000001E-2</v>
      </c>
    </row>
    <row r="124" spans="1:12" hidden="1">
      <c r="A124">
        <v>20140930</v>
      </c>
      <c r="B124" t="s">
        <v>9</v>
      </c>
      <c r="C124" t="s">
        <v>7</v>
      </c>
      <c r="D124" s="10">
        <v>588.40997000000004</v>
      </c>
      <c r="E124" s="6">
        <v>1.0389000000000001E-2</v>
      </c>
      <c r="F124">
        <f t="shared" si="3"/>
        <v>1.0389000000000001E-2</v>
      </c>
      <c r="G124">
        <v>-1.9699999999999999E-2</v>
      </c>
      <c r="H124">
        <v>-3.8300000000000001E-2</v>
      </c>
      <c r="I124">
        <v>-1.23E-2</v>
      </c>
      <c r="J124" s="6">
        <v>0</v>
      </c>
      <c r="L124" s="6">
        <v>-1.5514E-2</v>
      </c>
    </row>
    <row r="125" spans="1:12" hidden="1">
      <c r="A125">
        <v>20141031</v>
      </c>
      <c r="B125" t="s">
        <v>9</v>
      </c>
      <c r="C125" t="s">
        <v>7</v>
      </c>
      <c r="D125" s="10">
        <v>567.87</v>
      </c>
      <c r="E125" s="6">
        <v>-3.4908000000000002E-2</v>
      </c>
      <c r="F125">
        <f t="shared" si="3"/>
        <v>-3.4908000000000002E-2</v>
      </c>
      <c r="G125">
        <v>2.52E-2</v>
      </c>
      <c r="H125">
        <v>4.2099999999999999E-2</v>
      </c>
      <c r="I125">
        <v>-1.7000000000000001E-2</v>
      </c>
      <c r="J125" s="6">
        <v>0</v>
      </c>
      <c r="L125" s="6">
        <v>2.3200999999999999E-2</v>
      </c>
    </row>
    <row r="126" spans="1:12" hidden="1">
      <c r="A126">
        <v>20141128</v>
      </c>
      <c r="B126" t="s">
        <v>9</v>
      </c>
      <c r="C126" t="s">
        <v>7</v>
      </c>
      <c r="D126" s="10">
        <v>549.08001999999999</v>
      </c>
      <c r="E126" s="6">
        <v>-3.3089E-2</v>
      </c>
      <c r="F126">
        <f t="shared" si="3"/>
        <v>-3.3089E-2</v>
      </c>
      <c r="G126">
        <v>2.5499999999999998E-2</v>
      </c>
      <c r="H126">
        <v>-2.0899999999999998E-2</v>
      </c>
      <c r="I126">
        <v>-0.03</v>
      </c>
      <c r="J126" s="6">
        <v>0</v>
      </c>
      <c r="L126" s="6">
        <v>2.4534E-2</v>
      </c>
    </row>
    <row r="127" spans="1:12" hidden="1">
      <c r="A127">
        <v>20141231</v>
      </c>
      <c r="B127" t="s">
        <v>9</v>
      </c>
      <c r="C127" t="s">
        <v>7</v>
      </c>
      <c r="D127" s="10">
        <v>530.65997000000004</v>
      </c>
      <c r="E127" s="6">
        <v>-3.3547E-2</v>
      </c>
      <c r="F127">
        <f t="shared" si="3"/>
        <v>-3.3547E-2</v>
      </c>
      <c r="G127">
        <v>-5.9999999999999995E-4</v>
      </c>
      <c r="H127">
        <v>2.5499999999999998E-2</v>
      </c>
      <c r="I127">
        <v>2.06E-2</v>
      </c>
      <c r="J127" s="6">
        <v>0</v>
      </c>
      <c r="L127" s="6">
        <v>-4.189E-3</v>
      </c>
    </row>
    <row r="128" spans="1:12" hidden="1">
      <c r="A128">
        <v>20150130</v>
      </c>
      <c r="B128" t="s">
        <v>9</v>
      </c>
      <c r="C128" t="s">
        <v>7</v>
      </c>
      <c r="D128" s="10">
        <v>537.54998999999998</v>
      </c>
      <c r="E128" s="6">
        <v>1.2984000000000001E-2</v>
      </c>
      <c r="F128">
        <f t="shared" si="3"/>
        <v>1.2984000000000001E-2</v>
      </c>
      <c r="G128">
        <v>-3.1099999999999999E-2</v>
      </c>
      <c r="H128">
        <v>-5.5999999999999999E-3</v>
      </c>
      <c r="I128">
        <v>-3.4799999999999998E-2</v>
      </c>
      <c r="J128" s="6">
        <v>0</v>
      </c>
      <c r="L128" s="6">
        <v>-3.1040999999999999E-2</v>
      </c>
    </row>
    <row r="129" spans="1:12" hidden="1">
      <c r="A129">
        <v>20150227</v>
      </c>
      <c r="B129" t="s">
        <v>9</v>
      </c>
      <c r="C129" t="s">
        <v>7</v>
      </c>
      <c r="D129" s="10">
        <v>562.63</v>
      </c>
      <c r="E129" s="6">
        <v>4.6656000000000003E-2</v>
      </c>
      <c r="F129">
        <f t="shared" si="3"/>
        <v>4.6656000000000003E-2</v>
      </c>
      <c r="G129">
        <v>6.13E-2</v>
      </c>
      <c r="H129">
        <v>4.8999999999999998E-3</v>
      </c>
      <c r="I129">
        <v>-1.8100000000000002E-2</v>
      </c>
      <c r="J129" s="6">
        <v>0</v>
      </c>
      <c r="L129" s="6">
        <v>5.4892999999999997E-2</v>
      </c>
    </row>
    <row r="130" spans="1:12" hidden="1">
      <c r="A130">
        <v>20150331</v>
      </c>
      <c r="B130" t="s">
        <v>9</v>
      </c>
      <c r="C130" t="s">
        <v>7</v>
      </c>
      <c r="D130" s="10">
        <v>554.70001000000002</v>
      </c>
      <c r="E130" s="6">
        <v>-1.4095E-2</v>
      </c>
      <c r="F130">
        <f t="shared" si="3"/>
        <v>-1.4095E-2</v>
      </c>
      <c r="G130">
        <v>-1.12E-2</v>
      </c>
      <c r="H130">
        <v>3.0300000000000001E-2</v>
      </c>
      <c r="I130">
        <v>-4.5999999999999999E-3</v>
      </c>
      <c r="J130" s="6">
        <v>0</v>
      </c>
      <c r="L130" s="6">
        <v>-1.7395999999999998E-2</v>
      </c>
    </row>
    <row r="131" spans="1:12" hidden="1">
      <c r="A131">
        <v>20150430</v>
      </c>
      <c r="B131" t="s">
        <v>9</v>
      </c>
      <c r="C131" t="s">
        <v>7</v>
      </c>
      <c r="D131" s="10">
        <v>548.77002000000005</v>
      </c>
      <c r="E131" s="6">
        <v>-1.069E-2</v>
      </c>
      <c r="F131">
        <f t="shared" si="3"/>
        <v>-1.069E-2</v>
      </c>
      <c r="G131">
        <v>5.8999999999999999E-3</v>
      </c>
      <c r="H131">
        <v>-2.98E-2</v>
      </c>
      <c r="I131">
        <v>1.8499999999999999E-2</v>
      </c>
      <c r="J131" s="6">
        <v>0</v>
      </c>
      <c r="L131" s="6">
        <v>8.5210000000000008E-3</v>
      </c>
    </row>
    <row r="132" spans="1:12" hidden="1">
      <c r="A132">
        <v>20150529</v>
      </c>
      <c r="B132" t="s">
        <v>9</v>
      </c>
      <c r="C132" t="s">
        <v>7</v>
      </c>
      <c r="D132" s="10">
        <v>545.32001000000002</v>
      </c>
      <c r="E132" s="6">
        <v>-6.2870000000000001E-3</v>
      </c>
      <c r="F132">
        <f t="shared" ref="F132:F163" si="4">E132-J132</f>
        <v>-6.2870000000000001E-3</v>
      </c>
      <c r="G132">
        <v>1.3599999999999999E-2</v>
      </c>
      <c r="H132">
        <v>8.6999999999999994E-3</v>
      </c>
      <c r="I132">
        <v>-1.37E-2</v>
      </c>
      <c r="J132" s="6">
        <v>0</v>
      </c>
      <c r="L132" s="6">
        <v>1.0491E-2</v>
      </c>
    </row>
    <row r="133" spans="1:12" hidden="1">
      <c r="A133">
        <v>20150630</v>
      </c>
      <c r="B133" t="s">
        <v>9</v>
      </c>
      <c r="C133" t="s">
        <v>7</v>
      </c>
      <c r="D133" s="10">
        <v>540.03998000000001</v>
      </c>
      <c r="E133" s="6">
        <v>-9.6819999999999996E-3</v>
      </c>
      <c r="F133">
        <f t="shared" si="4"/>
        <v>-9.6819999999999996E-3</v>
      </c>
      <c r="G133">
        <v>-1.5299999999999999E-2</v>
      </c>
      <c r="H133">
        <v>2.8299999999999999E-2</v>
      </c>
      <c r="I133">
        <v>-7.9000000000000008E-3</v>
      </c>
      <c r="J133" s="6">
        <v>0</v>
      </c>
      <c r="L133" s="6">
        <v>-2.1011999999999999E-2</v>
      </c>
    </row>
    <row r="134" spans="1:12" hidden="1">
      <c r="A134">
        <v>20150731</v>
      </c>
      <c r="B134" t="s">
        <v>9</v>
      </c>
      <c r="C134" t="s">
        <v>7</v>
      </c>
      <c r="D134" s="10">
        <v>657.5</v>
      </c>
      <c r="E134" s="6">
        <v>0.217502</v>
      </c>
      <c r="F134">
        <f t="shared" si="4"/>
        <v>0.217502</v>
      </c>
      <c r="G134">
        <v>1.54E-2</v>
      </c>
      <c r="H134">
        <v>-4.1500000000000002E-2</v>
      </c>
      <c r="I134">
        <v>-4.1200000000000001E-2</v>
      </c>
      <c r="J134" s="6">
        <v>0</v>
      </c>
      <c r="L134" s="6">
        <v>1.9741999999999999E-2</v>
      </c>
    </row>
    <row r="135" spans="1:12" hidden="1">
      <c r="A135">
        <v>20150831</v>
      </c>
      <c r="B135" t="s">
        <v>9</v>
      </c>
      <c r="C135" t="s">
        <v>7</v>
      </c>
      <c r="D135" s="10">
        <v>647.82001000000002</v>
      </c>
      <c r="E135" s="6">
        <v>-1.4722000000000001E-2</v>
      </c>
      <c r="F135">
        <f t="shared" si="4"/>
        <v>-1.4722000000000001E-2</v>
      </c>
      <c r="G135">
        <v>-6.0400000000000002E-2</v>
      </c>
      <c r="H135">
        <v>4.8999999999999998E-3</v>
      </c>
      <c r="I135">
        <v>2.6599999999999999E-2</v>
      </c>
      <c r="J135" s="6">
        <v>0</v>
      </c>
      <c r="L135" s="6">
        <v>-6.2580999999999998E-2</v>
      </c>
    </row>
    <row r="136" spans="1:12" hidden="1">
      <c r="A136">
        <v>20150930</v>
      </c>
      <c r="B136" t="s">
        <v>9</v>
      </c>
      <c r="C136" t="s">
        <v>7</v>
      </c>
      <c r="D136" s="10">
        <v>638.37</v>
      </c>
      <c r="E136" s="6">
        <v>-1.4586999999999999E-2</v>
      </c>
      <c r="F136">
        <f t="shared" si="4"/>
        <v>-1.4586999999999999E-2</v>
      </c>
      <c r="G136">
        <v>-3.0800000000000001E-2</v>
      </c>
      <c r="H136">
        <v>-2.64E-2</v>
      </c>
      <c r="I136">
        <v>5.3E-3</v>
      </c>
      <c r="J136" s="6">
        <v>0</v>
      </c>
      <c r="L136" s="6">
        <v>-2.6443000000000001E-2</v>
      </c>
    </row>
    <row r="137" spans="1:12" hidden="1">
      <c r="A137">
        <v>20151030</v>
      </c>
      <c r="B137" t="s">
        <v>9</v>
      </c>
      <c r="C137" t="s">
        <v>10</v>
      </c>
      <c r="D137" s="10">
        <v>737.39000999999996</v>
      </c>
      <c r="E137" s="6">
        <v>0.155114</v>
      </c>
      <c r="F137">
        <f t="shared" si="4"/>
        <v>0.155114</v>
      </c>
      <c r="G137">
        <v>7.7499999999999999E-2</v>
      </c>
      <c r="H137">
        <v>-1.9699999999999999E-2</v>
      </c>
      <c r="I137">
        <v>-6.9999999999999999E-4</v>
      </c>
      <c r="J137" s="6">
        <v>0</v>
      </c>
      <c r="L137" s="6">
        <v>8.2983000000000001E-2</v>
      </c>
    </row>
    <row r="138" spans="1:12" hidden="1">
      <c r="A138">
        <v>20151130</v>
      </c>
      <c r="B138" t="s">
        <v>9</v>
      </c>
      <c r="C138" t="s">
        <v>10</v>
      </c>
      <c r="D138" s="10">
        <v>762.84997999999996</v>
      </c>
      <c r="E138" s="6">
        <v>3.4527000000000002E-2</v>
      </c>
      <c r="F138">
        <f t="shared" si="4"/>
        <v>3.4527000000000002E-2</v>
      </c>
      <c r="G138">
        <v>5.5999999999999999E-3</v>
      </c>
      <c r="H138">
        <v>3.6400000000000002E-2</v>
      </c>
      <c r="I138">
        <v>-5.1000000000000004E-3</v>
      </c>
      <c r="J138" s="6">
        <v>0</v>
      </c>
      <c r="L138" s="6">
        <v>5.0500000000000002E-4</v>
      </c>
    </row>
    <row r="139" spans="1:12" hidden="1">
      <c r="A139">
        <v>20151231</v>
      </c>
      <c r="B139" t="s">
        <v>9</v>
      </c>
      <c r="C139" t="s">
        <v>10</v>
      </c>
      <c r="D139" s="10">
        <v>778.01000999999997</v>
      </c>
      <c r="E139" s="6">
        <v>1.9872999999999998E-2</v>
      </c>
      <c r="F139">
        <f t="shared" si="4"/>
        <v>1.9772999999999999E-2</v>
      </c>
      <c r="G139">
        <v>-2.1700000000000001E-2</v>
      </c>
      <c r="H139">
        <v>-2.8299999999999999E-2</v>
      </c>
      <c r="I139">
        <v>-2.5899999999999999E-2</v>
      </c>
      <c r="J139" s="6">
        <v>1E-4</v>
      </c>
      <c r="L139" s="6">
        <v>-1.753E-2</v>
      </c>
    </row>
    <row r="140" spans="1:12" hidden="1">
      <c r="A140">
        <v>20160129</v>
      </c>
      <c r="B140" t="s">
        <v>9</v>
      </c>
      <c r="C140" t="s">
        <v>10</v>
      </c>
      <c r="D140" s="10">
        <v>761.34997999999996</v>
      </c>
      <c r="E140" s="6">
        <v>-2.1413999999999999E-2</v>
      </c>
      <c r="F140">
        <f t="shared" si="4"/>
        <v>-2.1513999999999998E-2</v>
      </c>
      <c r="G140">
        <v>-5.7700000000000001E-2</v>
      </c>
      <c r="H140">
        <v>-3.3500000000000002E-2</v>
      </c>
      <c r="I140">
        <v>2.0799999999999999E-2</v>
      </c>
      <c r="J140" s="6">
        <v>1E-4</v>
      </c>
      <c r="L140" s="6">
        <v>-5.0735000000000002E-2</v>
      </c>
    </row>
    <row r="141" spans="1:12" hidden="1">
      <c r="A141">
        <v>20160229</v>
      </c>
      <c r="B141" t="s">
        <v>9</v>
      </c>
      <c r="C141" t="s">
        <v>10</v>
      </c>
      <c r="D141" s="10">
        <v>717.21996999999999</v>
      </c>
      <c r="E141" s="6">
        <v>-5.7963000000000001E-2</v>
      </c>
      <c r="F141">
        <f t="shared" si="4"/>
        <v>-5.8162999999999999E-2</v>
      </c>
      <c r="G141">
        <v>-6.9999999999999999E-4</v>
      </c>
      <c r="H141">
        <v>7.9000000000000008E-3</v>
      </c>
      <c r="I141">
        <v>-5.0000000000000001E-3</v>
      </c>
      <c r="J141" s="6">
        <v>2.0000000000000001E-4</v>
      </c>
      <c r="L141" s="6">
        <v>-4.1279999999999997E-3</v>
      </c>
    </row>
    <row r="142" spans="1:12" hidden="1">
      <c r="A142">
        <v>20160331</v>
      </c>
      <c r="B142" t="s">
        <v>9</v>
      </c>
      <c r="C142" t="s">
        <v>10</v>
      </c>
      <c r="D142" s="10">
        <v>762.90002000000004</v>
      </c>
      <c r="E142" s="6">
        <v>6.3689999999999997E-2</v>
      </c>
      <c r="F142">
        <f t="shared" si="4"/>
        <v>6.3489999999999991E-2</v>
      </c>
      <c r="G142">
        <v>6.9599999999999995E-2</v>
      </c>
      <c r="H142">
        <v>8.6999999999999994E-3</v>
      </c>
      <c r="I142">
        <v>1.1599999999999999E-2</v>
      </c>
      <c r="J142" s="6">
        <v>2.0000000000000001E-4</v>
      </c>
      <c r="L142" s="6">
        <v>6.5990999999999994E-2</v>
      </c>
    </row>
    <row r="143" spans="1:12" hidden="1">
      <c r="A143">
        <v>20160429</v>
      </c>
      <c r="B143" t="s">
        <v>9</v>
      </c>
      <c r="C143" t="s">
        <v>10</v>
      </c>
      <c r="D143" s="10">
        <v>707.88</v>
      </c>
      <c r="E143" s="6">
        <v>-7.2120000000000004E-2</v>
      </c>
      <c r="F143">
        <f t="shared" si="4"/>
        <v>-7.2220000000000006E-2</v>
      </c>
      <c r="G143">
        <v>9.1999999999999998E-3</v>
      </c>
      <c r="H143">
        <v>6.8999999999999999E-3</v>
      </c>
      <c r="I143">
        <v>3.2599999999999997E-2</v>
      </c>
      <c r="J143" s="6">
        <v>1E-4</v>
      </c>
      <c r="L143" s="6">
        <v>2.699E-3</v>
      </c>
    </row>
    <row r="144" spans="1:12" hidden="1">
      <c r="A144">
        <v>20160531</v>
      </c>
      <c r="B144" t="s">
        <v>9</v>
      </c>
      <c r="C144" t="s">
        <v>10</v>
      </c>
      <c r="D144" s="10">
        <v>748.84997999999996</v>
      </c>
      <c r="E144" s="6">
        <v>5.7876999999999998E-2</v>
      </c>
      <c r="F144">
        <f t="shared" si="4"/>
        <v>5.7776999999999995E-2</v>
      </c>
      <c r="G144">
        <v>1.78E-2</v>
      </c>
      <c r="H144">
        <v>-2.7000000000000001E-3</v>
      </c>
      <c r="I144">
        <v>-1.8100000000000002E-2</v>
      </c>
      <c r="J144" s="6">
        <v>1E-4</v>
      </c>
      <c r="L144" s="6">
        <v>1.5329000000000001E-2</v>
      </c>
    </row>
    <row r="145" spans="1:12" hidden="1">
      <c r="A145">
        <v>20160630</v>
      </c>
      <c r="B145" t="s">
        <v>9</v>
      </c>
      <c r="C145" t="s">
        <v>10</v>
      </c>
      <c r="D145" s="10">
        <v>703.53003000000001</v>
      </c>
      <c r="E145" s="6">
        <v>-6.0519000000000003E-2</v>
      </c>
      <c r="F145">
        <f t="shared" si="4"/>
        <v>-6.0719000000000002E-2</v>
      </c>
      <c r="G145">
        <v>-5.0000000000000001E-4</v>
      </c>
      <c r="H145">
        <v>6.4999999999999997E-3</v>
      </c>
      <c r="I145">
        <v>-1.47E-2</v>
      </c>
      <c r="J145" s="6">
        <v>2.0000000000000001E-4</v>
      </c>
      <c r="L145" s="6">
        <v>9.0600000000000001E-4</v>
      </c>
    </row>
    <row r="146" spans="1:12" hidden="1">
      <c r="A146">
        <v>20160729</v>
      </c>
      <c r="B146" t="s">
        <v>9</v>
      </c>
      <c r="C146" t="s">
        <v>10</v>
      </c>
      <c r="D146" s="10">
        <v>791.34002999999996</v>
      </c>
      <c r="E146" s="6">
        <v>0.12481299999999999</v>
      </c>
      <c r="F146">
        <f t="shared" si="4"/>
        <v>0.12461299999999999</v>
      </c>
      <c r="G146">
        <v>3.95E-2</v>
      </c>
      <c r="H146">
        <v>2.64E-2</v>
      </c>
      <c r="I146">
        <v>-1.11E-2</v>
      </c>
      <c r="J146" s="6">
        <v>2.0000000000000001E-4</v>
      </c>
      <c r="L146" s="6">
        <v>3.5610000000000003E-2</v>
      </c>
    </row>
    <row r="147" spans="1:12" hidden="1">
      <c r="A147">
        <v>20160831</v>
      </c>
      <c r="B147" t="s">
        <v>9</v>
      </c>
      <c r="C147" t="s">
        <v>10</v>
      </c>
      <c r="D147" s="10">
        <v>789.84997999999996</v>
      </c>
      <c r="E147" s="6">
        <v>-1.8829999999999999E-3</v>
      </c>
      <c r="F147">
        <f t="shared" si="4"/>
        <v>-2.0829999999999998E-3</v>
      </c>
      <c r="G147">
        <v>5.0000000000000001E-3</v>
      </c>
      <c r="H147">
        <v>1.1599999999999999E-2</v>
      </c>
      <c r="I147">
        <v>3.3399999999999999E-2</v>
      </c>
      <c r="J147" s="6">
        <v>2.0000000000000001E-4</v>
      </c>
      <c r="L147" s="6">
        <v>-1.219E-3</v>
      </c>
    </row>
    <row r="148" spans="1:12" hidden="1">
      <c r="A148">
        <v>20160930</v>
      </c>
      <c r="B148" t="s">
        <v>9</v>
      </c>
      <c r="C148" t="s">
        <v>10</v>
      </c>
      <c r="D148" s="10">
        <v>804.06</v>
      </c>
      <c r="E148" s="6">
        <v>1.7991E-2</v>
      </c>
      <c r="F148">
        <f t="shared" si="4"/>
        <v>1.7791000000000001E-2</v>
      </c>
      <c r="G148">
        <v>2.5000000000000001E-3</v>
      </c>
      <c r="H148">
        <v>2.0199999999999999E-2</v>
      </c>
      <c r="I148">
        <v>-1.49E-2</v>
      </c>
      <c r="J148" s="6">
        <v>2.0000000000000001E-4</v>
      </c>
      <c r="L148" s="6">
        <v>-1.2340000000000001E-3</v>
      </c>
    </row>
    <row r="149" spans="1:12" hidden="1">
      <c r="A149">
        <v>20161031</v>
      </c>
      <c r="B149" t="s">
        <v>9</v>
      </c>
      <c r="C149" t="s">
        <v>10</v>
      </c>
      <c r="D149" s="10">
        <v>809.90002000000004</v>
      </c>
      <c r="E149" s="6">
        <v>7.2630000000000004E-3</v>
      </c>
      <c r="F149">
        <f t="shared" si="4"/>
        <v>7.0630000000000007E-3</v>
      </c>
      <c r="G149">
        <v>-2.0199999999999999E-2</v>
      </c>
      <c r="H149">
        <v>-4.3900000000000002E-2</v>
      </c>
      <c r="I149">
        <v>4.1599999999999998E-2</v>
      </c>
      <c r="J149" s="6">
        <v>2.0000000000000001E-4</v>
      </c>
      <c r="L149" s="6">
        <v>-1.9425999999999999E-2</v>
      </c>
    </row>
    <row r="150" spans="1:12" hidden="1">
      <c r="A150">
        <v>20161130</v>
      </c>
      <c r="B150" t="s">
        <v>9</v>
      </c>
      <c r="C150" t="s">
        <v>10</v>
      </c>
      <c r="D150" s="10">
        <v>775.88</v>
      </c>
      <c r="E150" s="6">
        <v>-4.2005000000000001E-2</v>
      </c>
      <c r="F150">
        <f t="shared" si="4"/>
        <v>-4.2105000000000004E-2</v>
      </c>
      <c r="G150">
        <v>4.8599999999999997E-2</v>
      </c>
      <c r="H150">
        <v>5.4699999999999999E-2</v>
      </c>
      <c r="I150">
        <v>8.2900000000000001E-2</v>
      </c>
      <c r="J150" s="6">
        <v>1E-4</v>
      </c>
      <c r="L150" s="6">
        <v>3.4174000000000003E-2</v>
      </c>
    </row>
    <row r="151" spans="1:12" hidden="1">
      <c r="A151">
        <v>20161230</v>
      </c>
      <c r="B151" t="s">
        <v>9</v>
      </c>
      <c r="C151" t="s">
        <v>10</v>
      </c>
      <c r="D151" s="10">
        <v>792.45001000000002</v>
      </c>
      <c r="E151" s="6">
        <v>2.1356E-2</v>
      </c>
      <c r="F151">
        <f t="shared" si="4"/>
        <v>2.1055999999999998E-2</v>
      </c>
      <c r="G151">
        <v>1.8200000000000001E-2</v>
      </c>
      <c r="H151">
        <v>1E-3</v>
      </c>
      <c r="I151">
        <v>3.5799999999999998E-2</v>
      </c>
      <c r="J151" s="6">
        <v>2.9999999999999997E-4</v>
      </c>
      <c r="L151" s="6">
        <v>1.8200999999999998E-2</v>
      </c>
    </row>
    <row r="152" spans="1:12" hidden="1">
      <c r="A152">
        <v>20170131</v>
      </c>
      <c r="B152" t="s">
        <v>9</v>
      </c>
      <c r="C152" t="s">
        <v>10</v>
      </c>
      <c r="D152" s="10">
        <v>820.19</v>
      </c>
      <c r="E152" s="6">
        <v>3.5005000000000001E-2</v>
      </c>
      <c r="F152">
        <f t="shared" si="4"/>
        <v>3.4605000000000004E-2</v>
      </c>
      <c r="G152">
        <v>1.9400000000000001E-2</v>
      </c>
      <c r="H152">
        <v>-1.04E-2</v>
      </c>
      <c r="I152">
        <v>-2.7799999999999998E-2</v>
      </c>
      <c r="J152" s="6">
        <v>4.0000000000000002E-4</v>
      </c>
      <c r="L152" s="6">
        <v>1.7884000000000001E-2</v>
      </c>
    </row>
    <row r="153" spans="1:12" hidden="1">
      <c r="A153">
        <v>20170228</v>
      </c>
      <c r="B153" t="s">
        <v>9</v>
      </c>
      <c r="C153" t="s">
        <v>10</v>
      </c>
      <c r="D153" s="10">
        <v>844.92998999999998</v>
      </c>
      <c r="E153" s="6">
        <v>3.0164E-2</v>
      </c>
      <c r="F153">
        <f t="shared" si="4"/>
        <v>2.9763999999999999E-2</v>
      </c>
      <c r="G153">
        <v>3.5700000000000003E-2</v>
      </c>
      <c r="H153">
        <v>-2.0199999999999999E-2</v>
      </c>
      <c r="I153">
        <v>-1.7899999999999999E-2</v>
      </c>
      <c r="J153" s="6">
        <v>4.0000000000000002E-4</v>
      </c>
      <c r="L153" s="6">
        <v>3.7198000000000002E-2</v>
      </c>
    </row>
    <row r="154" spans="1:12" hidden="1">
      <c r="A154">
        <v>20170331</v>
      </c>
      <c r="B154" t="s">
        <v>9</v>
      </c>
      <c r="C154" t="s">
        <v>10</v>
      </c>
      <c r="D154" s="10">
        <v>847.79998999999998</v>
      </c>
      <c r="E154" s="6">
        <v>3.3969999999999998E-3</v>
      </c>
      <c r="F154">
        <f t="shared" si="4"/>
        <v>3.0969999999999999E-3</v>
      </c>
      <c r="G154">
        <v>1.6999999999999999E-3</v>
      </c>
      <c r="H154">
        <v>1.2E-2</v>
      </c>
      <c r="I154">
        <v>-3.1699999999999999E-2</v>
      </c>
      <c r="J154" s="6">
        <v>2.9999999999999997E-4</v>
      </c>
      <c r="L154" s="6">
        <v>-3.8900000000000002E-4</v>
      </c>
    </row>
    <row r="155" spans="1:12" hidden="1">
      <c r="A155">
        <v>20170428</v>
      </c>
      <c r="B155" t="s">
        <v>9</v>
      </c>
      <c r="C155" t="s">
        <v>10</v>
      </c>
      <c r="D155" s="10">
        <v>924.52002000000005</v>
      </c>
      <c r="E155" s="6">
        <v>9.0493000000000004E-2</v>
      </c>
      <c r="F155">
        <f t="shared" si="4"/>
        <v>8.9993000000000004E-2</v>
      </c>
      <c r="G155">
        <v>1.09E-2</v>
      </c>
      <c r="H155">
        <v>7.1000000000000004E-3</v>
      </c>
      <c r="I155">
        <v>-1.8700000000000001E-2</v>
      </c>
      <c r="J155" s="6">
        <v>5.0000000000000001E-4</v>
      </c>
      <c r="L155" s="6">
        <v>9.0910000000000001E-3</v>
      </c>
    </row>
    <row r="156" spans="1:12" hidden="1">
      <c r="A156">
        <v>20170531</v>
      </c>
      <c r="B156" t="s">
        <v>9</v>
      </c>
      <c r="C156" t="s">
        <v>10</v>
      </c>
      <c r="D156" s="10">
        <v>987.09002999999996</v>
      </c>
      <c r="E156" s="6">
        <v>6.7678000000000002E-2</v>
      </c>
      <c r="F156">
        <f t="shared" si="4"/>
        <v>6.7077999999999999E-2</v>
      </c>
      <c r="G156">
        <v>1.06E-2</v>
      </c>
      <c r="H156">
        <v>-2.5399999999999999E-2</v>
      </c>
      <c r="I156">
        <v>-3.78E-2</v>
      </c>
      <c r="J156" s="6">
        <v>5.9999999999999995E-4</v>
      </c>
      <c r="L156" s="6">
        <v>1.1575999999999999E-2</v>
      </c>
    </row>
    <row r="157" spans="1:12" hidden="1">
      <c r="A157">
        <v>20170630</v>
      </c>
      <c r="B157" t="s">
        <v>9</v>
      </c>
      <c r="C157" t="s">
        <v>10</v>
      </c>
      <c r="D157" s="10">
        <v>929.67998999999998</v>
      </c>
      <c r="E157" s="6">
        <v>-5.8160999999999997E-2</v>
      </c>
      <c r="F157">
        <f t="shared" si="4"/>
        <v>-5.8761000000000001E-2</v>
      </c>
      <c r="G157">
        <v>7.7999999999999996E-3</v>
      </c>
      <c r="H157">
        <v>2.1700000000000001E-2</v>
      </c>
      <c r="I157">
        <v>1.35E-2</v>
      </c>
      <c r="J157" s="6">
        <v>5.9999999999999995E-4</v>
      </c>
      <c r="L157" s="6">
        <v>4.8139999999999997E-3</v>
      </c>
    </row>
    <row r="158" spans="1:12" hidden="1">
      <c r="A158">
        <v>20170731</v>
      </c>
      <c r="B158" t="s">
        <v>9</v>
      </c>
      <c r="C158" t="s">
        <v>10</v>
      </c>
      <c r="D158" s="10">
        <v>945.5</v>
      </c>
      <c r="E158" s="6">
        <v>1.7017000000000001E-2</v>
      </c>
      <c r="F158">
        <f t="shared" si="4"/>
        <v>1.6317000000000002E-2</v>
      </c>
      <c r="G158">
        <v>1.8700000000000001E-2</v>
      </c>
      <c r="H158">
        <v>-1.41E-2</v>
      </c>
      <c r="I158">
        <v>-2.8999999999999998E-3</v>
      </c>
      <c r="J158" s="6">
        <v>6.9999999999999999E-4</v>
      </c>
      <c r="L158" s="6">
        <v>1.9349000000000002E-2</v>
      </c>
    </row>
    <row r="159" spans="1:12" hidden="1">
      <c r="A159">
        <v>20170831</v>
      </c>
      <c r="B159" t="s">
        <v>9</v>
      </c>
      <c r="C159" t="s">
        <v>10</v>
      </c>
      <c r="D159" s="10">
        <v>955.23999000000003</v>
      </c>
      <c r="E159" s="6">
        <v>1.0300999999999999E-2</v>
      </c>
      <c r="F159">
        <f t="shared" si="4"/>
        <v>9.4009999999999996E-3</v>
      </c>
      <c r="G159">
        <v>1.6000000000000001E-3</v>
      </c>
      <c r="H159">
        <v>-1.67E-2</v>
      </c>
      <c r="I159">
        <v>-2.24E-2</v>
      </c>
      <c r="J159" s="6">
        <v>8.9999999999999998E-4</v>
      </c>
      <c r="L159" s="6">
        <v>5.4600000000000004E-4</v>
      </c>
    </row>
    <row r="160" spans="1:12" hidden="1">
      <c r="A160">
        <v>20170929</v>
      </c>
      <c r="B160" t="s">
        <v>9</v>
      </c>
      <c r="C160" t="s">
        <v>10</v>
      </c>
      <c r="D160" s="10">
        <v>973.71996999999999</v>
      </c>
      <c r="E160" s="6">
        <v>1.9345999999999999E-2</v>
      </c>
      <c r="F160">
        <f t="shared" si="4"/>
        <v>1.8445999999999997E-2</v>
      </c>
      <c r="G160">
        <v>2.5100000000000001E-2</v>
      </c>
      <c r="H160">
        <v>4.5499999999999999E-2</v>
      </c>
      <c r="I160">
        <v>3.0300000000000001E-2</v>
      </c>
      <c r="J160" s="6">
        <v>8.9999999999999998E-4</v>
      </c>
      <c r="L160" s="6">
        <v>1.9303000000000001E-2</v>
      </c>
    </row>
    <row r="161" spans="1:12" hidden="1">
      <c r="A161">
        <v>20171031</v>
      </c>
      <c r="B161" t="s">
        <v>9</v>
      </c>
      <c r="C161" t="s">
        <v>10</v>
      </c>
      <c r="D161" s="10">
        <v>1033.0400400000001</v>
      </c>
      <c r="E161" s="6">
        <v>6.0921000000000003E-2</v>
      </c>
      <c r="F161">
        <f t="shared" si="4"/>
        <v>6.0021000000000005E-2</v>
      </c>
      <c r="G161">
        <v>2.2499999999999999E-2</v>
      </c>
      <c r="H161">
        <v>-1.9400000000000001E-2</v>
      </c>
      <c r="I161">
        <v>-5.0000000000000001E-4</v>
      </c>
      <c r="J161" s="6">
        <v>8.9999999999999998E-4</v>
      </c>
      <c r="L161" s="6">
        <v>2.2187999999999999E-2</v>
      </c>
    </row>
    <row r="162" spans="1:12" hidden="1">
      <c r="A162">
        <v>20171130</v>
      </c>
      <c r="B162" t="s">
        <v>9</v>
      </c>
      <c r="C162" t="s">
        <v>10</v>
      </c>
      <c r="D162" s="10">
        <v>1036.17004</v>
      </c>
      <c r="E162" s="6">
        <v>3.0300000000000001E-3</v>
      </c>
      <c r="F162">
        <f t="shared" si="4"/>
        <v>2.2300000000000002E-3</v>
      </c>
      <c r="G162">
        <v>3.1199999999999999E-2</v>
      </c>
      <c r="H162">
        <v>-6.4999999999999997E-3</v>
      </c>
      <c r="I162">
        <v>-4.0000000000000002E-4</v>
      </c>
      <c r="J162" s="6">
        <v>8.0000000000000004E-4</v>
      </c>
      <c r="L162" s="6">
        <v>2.8083E-2</v>
      </c>
    </row>
    <row r="163" spans="1:12" hidden="1">
      <c r="A163">
        <v>20171229</v>
      </c>
      <c r="B163" t="s">
        <v>9</v>
      </c>
      <c r="C163" t="s">
        <v>10</v>
      </c>
      <c r="D163" s="10">
        <v>1053.40002</v>
      </c>
      <c r="E163" s="6">
        <v>1.6629000000000001E-2</v>
      </c>
      <c r="F163">
        <f t="shared" si="4"/>
        <v>1.5729E-2</v>
      </c>
      <c r="G163">
        <v>1.06E-2</v>
      </c>
      <c r="H163">
        <v>-1.2800000000000001E-2</v>
      </c>
      <c r="I163">
        <v>1.4E-3</v>
      </c>
      <c r="J163" s="6">
        <v>8.9999999999999998E-4</v>
      </c>
      <c r="L163" s="6">
        <v>9.8320000000000005E-3</v>
      </c>
    </row>
    <row r="164" spans="1:12" hidden="1">
      <c r="A164">
        <v>20180131</v>
      </c>
      <c r="B164" t="s">
        <v>9</v>
      </c>
      <c r="C164" t="s">
        <v>10</v>
      </c>
      <c r="D164" s="10">
        <v>1182.2199700000001</v>
      </c>
      <c r="E164" s="6">
        <v>0.12229</v>
      </c>
      <c r="F164">
        <f t="shared" ref="F164:F187" si="5">E164-J164</f>
        <v>0.12118999999999999</v>
      </c>
      <c r="G164">
        <v>5.5800000000000002E-2</v>
      </c>
      <c r="H164">
        <v>-3.0300000000000001E-2</v>
      </c>
      <c r="I164">
        <v>-1.37E-2</v>
      </c>
      <c r="J164" s="6">
        <v>1.1000000000000001E-3</v>
      </c>
      <c r="L164" s="6">
        <v>5.6179E-2</v>
      </c>
    </row>
    <row r="165" spans="1:12" hidden="1">
      <c r="A165">
        <v>20180228</v>
      </c>
      <c r="B165" t="s">
        <v>9</v>
      </c>
      <c r="C165" t="s">
        <v>10</v>
      </c>
      <c r="D165" s="10">
        <v>1103.92004</v>
      </c>
      <c r="E165" s="6">
        <v>-6.6230999999999998E-2</v>
      </c>
      <c r="F165">
        <f t="shared" si="5"/>
        <v>-6.7331000000000002E-2</v>
      </c>
      <c r="G165">
        <v>-3.6499999999999998E-2</v>
      </c>
      <c r="H165">
        <v>2.5999999999999999E-3</v>
      </c>
      <c r="I165">
        <v>-1.1900000000000001E-2</v>
      </c>
      <c r="J165" s="6">
        <v>1.1000000000000001E-3</v>
      </c>
      <c r="L165" s="6">
        <v>-3.8947000000000002E-2</v>
      </c>
    </row>
    <row r="166" spans="1:12" hidden="1">
      <c r="A166">
        <v>20180329</v>
      </c>
      <c r="B166" t="s">
        <v>9</v>
      </c>
      <c r="C166" t="s">
        <v>10</v>
      </c>
      <c r="D166" s="10">
        <v>1037.1400100000001</v>
      </c>
      <c r="E166" s="6">
        <v>-6.0493999999999999E-2</v>
      </c>
      <c r="F166">
        <f t="shared" si="5"/>
        <v>-6.1693999999999999E-2</v>
      </c>
      <c r="G166">
        <v>-2.35E-2</v>
      </c>
      <c r="H166">
        <v>3.95E-2</v>
      </c>
      <c r="I166">
        <v>-1.1999999999999999E-3</v>
      </c>
      <c r="J166" s="6">
        <v>1.1999999999999999E-3</v>
      </c>
      <c r="L166" s="6">
        <v>-2.6884999999999999E-2</v>
      </c>
    </row>
    <row r="167" spans="1:12" hidden="1">
      <c r="A167">
        <v>20180430</v>
      </c>
      <c r="B167" t="s">
        <v>9</v>
      </c>
      <c r="C167" t="s">
        <v>10</v>
      </c>
      <c r="D167" s="10">
        <v>1018.58002</v>
      </c>
      <c r="E167" s="6">
        <v>-1.7895000000000001E-2</v>
      </c>
      <c r="F167">
        <f t="shared" si="5"/>
        <v>-1.9295E-2</v>
      </c>
      <c r="G167">
        <v>2.8999999999999998E-3</v>
      </c>
      <c r="H167">
        <v>1.12E-2</v>
      </c>
      <c r="I167">
        <v>5.4000000000000003E-3</v>
      </c>
      <c r="J167" s="6">
        <v>1.4E-3</v>
      </c>
      <c r="L167" s="6">
        <v>2.7190000000000001E-3</v>
      </c>
    </row>
    <row r="168" spans="1:12" hidden="1">
      <c r="A168">
        <v>20180531</v>
      </c>
      <c r="B168" t="s">
        <v>9</v>
      </c>
      <c r="C168" t="s">
        <v>10</v>
      </c>
      <c r="D168" s="10">
        <v>1100</v>
      </c>
      <c r="E168" s="6">
        <v>7.9935000000000006E-2</v>
      </c>
      <c r="F168">
        <f t="shared" si="5"/>
        <v>7.8535000000000008E-2</v>
      </c>
      <c r="G168">
        <v>2.6499999999999999E-2</v>
      </c>
      <c r="H168">
        <v>5.2299999999999999E-2</v>
      </c>
      <c r="I168">
        <v>-3.1600000000000003E-2</v>
      </c>
      <c r="J168" s="6">
        <v>1.4E-3</v>
      </c>
      <c r="L168" s="6">
        <v>2.1607999999999999E-2</v>
      </c>
    </row>
    <row r="169" spans="1:12" hidden="1">
      <c r="A169">
        <v>20180629</v>
      </c>
      <c r="B169" t="s">
        <v>9</v>
      </c>
      <c r="C169" t="s">
        <v>10</v>
      </c>
      <c r="D169" s="10">
        <v>1129.18994</v>
      </c>
      <c r="E169" s="6">
        <v>2.6536000000000001E-2</v>
      </c>
      <c r="F169">
        <f t="shared" si="5"/>
        <v>2.5136000000000002E-2</v>
      </c>
      <c r="G169">
        <v>4.7999999999999996E-3</v>
      </c>
      <c r="H169">
        <v>1.18E-2</v>
      </c>
      <c r="I169">
        <v>-2.3800000000000002E-2</v>
      </c>
      <c r="J169" s="6">
        <v>1.4E-3</v>
      </c>
      <c r="L169" s="6">
        <v>4.8419999999999999E-3</v>
      </c>
    </row>
    <row r="170" spans="1:12" hidden="1">
      <c r="A170">
        <v>20180731</v>
      </c>
      <c r="B170" t="s">
        <v>9</v>
      </c>
      <c r="C170" t="s">
        <v>10</v>
      </c>
      <c r="D170" s="10">
        <v>1227.2199700000001</v>
      </c>
      <c r="E170" s="6">
        <v>8.6814000000000002E-2</v>
      </c>
      <c r="F170">
        <f t="shared" si="5"/>
        <v>8.5213999999999998E-2</v>
      </c>
      <c r="G170">
        <v>3.1899999999999998E-2</v>
      </c>
      <c r="H170">
        <v>-2.1700000000000001E-2</v>
      </c>
      <c r="I170">
        <v>4.3E-3</v>
      </c>
      <c r="J170" s="6">
        <v>1.6000000000000001E-3</v>
      </c>
      <c r="L170" s="6">
        <v>3.6021999999999998E-2</v>
      </c>
    </row>
    <row r="171" spans="1:12" hidden="1">
      <c r="A171">
        <v>20180831</v>
      </c>
      <c r="B171" t="s">
        <v>9</v>
      </c>
      <c r="C171" t="s">
        <v>10</v>
      </c>
      <c r="D171" s="10">
        <v>1231.8000500000001</v>
      </c>
      <c r="E171" s="6">
        <v>3.7320000000000001E-3</v>
      </c>
      <c r="F171">
        <f t="shared" si="5"/>
        <v>2.1320000000000002E-3</v>
      </c>
      <c r="G171">
        <v>3.44E-2</v>
      </c>
      <c r="H171">
        <v>1.15E-2</v>
      </c>
      <c r="I171">
        <v>-4.0800000000000003E-2</v>
      </c>
      <c r="J171" s="6">
        <v>1.6000000000000001E-3</v>
      </c>
      <c r="L171" s="6">
        <v>3.0263000000000002E-2</v>
      </c>
    </row>
    <row r="172" spans="1:12" hidden="1">
      <c r="A172">
        <v>20180928</v>
      </c>
      <c r="B172" t="s">
        <v>9</v>
      </c>
      <c r="C172" t="s">
        <v>10</v>
      </c>
      <c r="D172" s="10">
        <v>1207.07996</v>
      </c>
      <c r="E172" s="6">
        <v>-2.0067999999999999E-2</v>
      </c>
      <c r="F172">
        <f t="shared" si="5"/>
        <v>-2.1568E-2</v>
      </c>
      <c r="G172">
        <v>5.9999999999999995E-4</v>
      </c>
      <c r="H172">
        <v>-2.3699999999999999E-2</v>
      </c>
      <c r="I172">
        <v>-1.2999999999999999E-2</v>
      </c>
      <c r="J172" s="6">
        <v>1.5E-3</v>
      </c>
      <c r="L172" s="6">
        <v>4.2940000000000001E-3</v>
      </c>
    </row>
    <row r="173" spans="1:12" hidden="1">
      <c r="A173">
        <v>20181031</v>
      </c>
      <c r="B173" t="s">
        <v>9</v>
      </c>
      <c r="C173" t="s">
        <v>10</v>
      </c>
      <c r="D173" s="10">
        <v>1090.57996</v>
      </c>
      <c r="E173" s="6">
        <v>-9.6514000000000003E-2</v>
      </c>
      <c r="F173">
        <f t="shared" si="5"/>
        <v>-9.8414000000000001E-2</v>
      </c>
      <c r="G173">
        <v>-7.6799999999999993E-2</v>
      </c>
      <c r="H173">
        <v>-4.7600000000000003E-2</v>
      </c>
      <c r="I173">
        <v>3.44E-2</v>
      </c>
      <c r="J173" s="6">
        <v>1.9E-3</v>
      </c>
      <c r="L173" s="6">
        <v>-6.9403000000000006E-2</v>
      </c>
    </row>
    <row r="174" spans="1:12" hidden="1">
      <c r="A174">
        <v>20181130</v>
      </c>
      <c r="B174" t="s">
        <v>9</v>
      </c>
      <c r="C174" t="s">
        <v>10</v>
      </c>
      <c r="D174" s="10">
        <v>1109.65002</v>
      </c>
      <c r="E174" s="6">
        <v>1.7486000000000002E-2</v>
      </c>
      <c r="F174">
        <f t="shared" si="5"/>
        <v>1.5686000000000002E-2</v>
      </c>
      <c r="G174">
        <v>1.6899999999999998E-2</v>
      </c>
      <c r="H174">
        <v>-7.9000000000000008E-3</v>
      </c>
      <c r="I174">
        <v>2.5000000000000001E-3</v>
      </c>
      <c r="J174" s="6">
        <v>1.8E-3</v>
      </c>
      <c r="L174" s="6">
        <v>1.7859E-2</v>
      </c>
    </row>
    <row r="175" spans="1:12" hidden="1">
      <c r="A175">
        <v>20181231</v>
      </c>
      <c r="B175" t="s">
        <v>9</v>
      </c>
      <c r="C175" t="s">
        <v>10</v>
      </c>
      <c r="D175" s="10">
        <v>1044.9599599999999</v>
      </c>
      <c r="E175" s="6">
        <v>-5.8298000000000003E-2</v>
      </c>
      <c r="F175">
        <f t="shared" si="5"/>
        <v>-6.0198000000000002E-2</v>
      </c>
      <c r="G175">
        <v>-9.5500000000000002E-2</v>
      </c>
      <c r="H175">
        <v>-2.63E-2</v>
      </c>
      <c r="I175">
        <v>-1.47E-2</v>
      </c>
      <c r="J175" s="6">
        <v>1.9E-3</v>
      </c>
      <c r="L175" s="6">
        <v>-9.1776999999999997E-2</v>
      </c>
    </row>
    <row r="176" spans="1:12" hidden="1">
      <c r="A176">
        <v>20190131</v>
      </c>
      <c r="B176" t="s">
        <v>9</v>
      </c>
      <c r="C176" t="s">
        <v>10</v>
      </c>
      <c r="D176" s="10">
        <v>1125.8900100000001</v>
      </c>
      <c r="E176" s="6">
        <v>7.7448000000000003E-2</v>
      </c>
      <c r="F176">
        <f t="shared" si="5"/>
        <v>7.5347999999999998E-2</v>
      </c>
      <c r="G176">
        <v>8.4099999999999994E-2</v>
      </c>
      <c r="H176">
        <v>3.0099999999999998E-2</v>
      </c>
      <c r="I176">
        <v>-6.1999999999999998E-3</v>
      </c>
      <c r="J176" s="6">
        <v>2.0999999999999999E-3</v>
      </c>
      <c r="L176" s="6">
        <v>7.8684000000000004E-2</v>
      </c>
    </row>
    <row r="177" spans="1:13" hidden="1">
      <c r="A177">
        <v>20190228</v>
      </c>
      <c r="B177" t="s">
        <v>9</v>
      </c>
      <c r="C177" t="s">
        <v>10</v>
      </c>
      <c r="D177" s="10">
        <v>1126.5500500000001</v>
      </c>
      <c r="E177" s="6">
        <v>5.8600000000000004E-4</v>
      </c>
      <c r="F177">
        <f t="shared" si="5"/>
        <v>-1.2139999999999998E-3</v>
      </c>
      <c r="G177">
        <v>3.4000000000000002E-2</v>
      </c>
      <c r="H177">
        <v>2.06E-2</v>
      </c>
      <c r="I177">
        <v>-2.8400000000000002E-2</v>
      </c>
      <c r="J177" s="6">
        <v>1.8E-3</v>
      </c>
      <c r="L177" s="6">
        <v>2.9728999999999998E-2</v>
      </c>
    </row>
    <row r="178" spans="1:13" hidden="1">
      <c r="A178">
        <v>20190329</v>
      </c>
      <c r="B178" t="s">
        <v>9</v>
      </c>
      <c r="C178" t="s">
        <v>10</v>
      </c>
      <c r="D178" s="10">
        <v>1176.8900100000001</v>
      </c>
      <c r="E178" s="6">
        <v>4.4685000000000002E-2</v>
      </c>
      <c r="F178">
        <f t="shared" si="5"/>
        <v>4.2785000000000004E-2</v>
      </c>
      <c r="G178">
        <v>1.0999999999999999E-2</v>
      </c>
      <c r="H178">
        <v>-3.1300000000000001E-2</v>
      </c>
      <c r="I178">
        <v>-4.07E-2</v>
      </c>
      <c r="J178" s="6">
        <v>1.9E-3</v>
      </c>
      <c r="L178" s="6">
        <v>1.7923999999999999E-2</v>
      </c>
    </row>
    <row r="179" spans="1:13" hidden="1">
      <c r="A179">
        <v>20190430</v>
      </c>
      <c r="B179" t="s">
        <v>9</v>
      </c>
      <c r="C179" t="s">
        <v>10</v>
      </c>
      <c r="D179" s="10">
        <v>1198.9599599999999</v>
      </c>
      <c r="E179" s="6">
        <v>1.8752999999999999E-2</v>
      </c>
      <c r="F179">
        <f t="shared" si="5"/>
        <v>1.6652999999999998E-2</v>
      </c>
      <c r="G179">
        <v>3.9600000000000003E-2</v>
      </c>
      <c r="H179">
        <v>-1.6799999999999999E-2</v>
      </c>
      <c r="I179">
        <v>1.9300000000000001E-2</v>
      </c>
      <c r="J179" s="6">
        <v>2.0999999999999999E-3</v>
      </c>
      <c r="L179" s="6">
        <v>3.9313000000000001E-2</v>
      </c>
    </row>
    <row r="180" spans="1:13" hidden="1">
      <c r="A180">
        <v>20190531</v>
      </c>
      <c r="B180" t="s">
        <v>9</v>
      </c>
      <c r="C180" t="s">
        <v>10</v>
      </c>
      <c r="D180" s="10">
        <v>1106.5</v>
      </c>
      <c r="E180" s="6">
        <v>-7.7117000000000005E-2</v>
      </c>
      <c r="F180">
        <f t="shared" si="5"/>
        <v>-7.921700000000001E-2</v>
      </c>
      <c r="G180">
        <v>-6.9400000000000003E-2</v>
      </c>
      <c r="H180">
        <v>-1.2E-2</v>
      </c>
      <c r="I180">
        <v>-2.3900000000000001E-2</v>
      </c>
      <c r="J180" s="6">
        <v>2.0999999999999999E-3</v>
      </c>
      <c r="L180" s="6">
        <v>-6.5778000000000003E-2</v>
      </c>
    </row>
    <row r="181" spans="1:13" hidden="1">
      <c r="A181">
        <v>20190628</v>
      </c>
      <c r="B181" t="s">
        <v>9</v>
      </c>
      <c r="C181" t="s">
        <v>10</v>
      </c>
      <c r="D181" s="10">
        <v>1082.8000500000001</v>
      </c>
      <c r="E181" s="6">
        <v>-2.1419000000000001E-2</v>
      </c>
      <c r="F181">
        <f t="shared" si="5"/>
        <v>-2.3219E-2</v>
      </c>
      <c r="G181">
        <v>6.93E-2</v>
      </c>
      <c r="H181">
        <v>3.3999999999999998E-3</v>
      </c>
      <c r="I181">
        <v>-1.0800000000000001E-2</v>
      </c>
      <c r="J181" s="6">
        <v>1.8E-3</v>
      </c>
      <c r="L181" s="6">
        <v>6.8930000000000005E-2</v>
      </c>
    </row>
    <row r="182" spans="1:13" hidden="1">
      <c r="A182">
        <v>20190731</v>
      </c>
      <c r="B182" t="s">
        <v>9</v>
      </c>
      <c r="C182" t="s">
        <v>10</v>
      </c>
      <c r="D182" s="10">
        <v>1218.1999499999999</v>
      </c>
      <c r="E182" s="6">
        <v>0.12504599999999999</v>
      </c>
      <c r="F182">
        <f t="shared" si="5"/>
        <v>0.12314599999999999</v>
      </c>
      <c r="G182">
        <v>1.1900000000000001E-2</v>
      </c>
      <c r="H182">
        <v>-2.07E-2</v>
      </c>
      <c r="I182">
        <v>1.4E-3</v>
      </c>
      <c r="J182" s="6">
        <v>1.9E-3</v>
      </c>
      <c r="L182" s="6">
        <v>1.3128000000000001E-2</v>
      </c>
    </row>
    <row r="183" spans="1:13">
      <c r="A183">
        <v>20190830</v>
      </c>
      <c r="B183" t="s">
        <v>9</v>
      </c>
      <c r="C183" t="s">
        <v>10</v>
      </c>
      <c r="D183" s="10">
        <v>1190.5300299999999</v>
      </c>
      <c r="E183" s="6">
        <v>-2.2714000000000002E-2</v>
      </c>
      <c r="F183">
        <f t="shared" si="5"/>
        <v>-2.4314000000000002E-2</v>
      </c>
      <c r="G183">
        <v>-2.58E-2</v>
      </c>
      <c r="H183">
        <v>-2.41E-2</v>
      </c>
      <c r="I183">
        <v>-4.99E-2</v>
      </c>
      <c r="J183" s="6">
        <v>1.6000000000000001E-3</v>
      </c>
      <c r="L183" s="6">
        <v>-1.8092E-2</v>
      </c>
    </row>
    <row r="184" spans="1:13">
      <c r="A184">
        <v>20190930</v>
      </c>
      <c r="B184" t="s">
        <v>9</v>
      </c>
      <c r="C184" t="s">
        <v>10</v>
      </c>
      <c r="D184" s="10">
        <v>1221.1400100000001</v>
      </c>
      <c r="E184" s="6">
        <v>2.5711000000000001E-2</v>
      </c>
      <c r="F184">
        <f t="shared" si="5"/>
        <v>2.3911000000000002E-2</v>
      </c>
      <c r="G184">
        <v>1.44E-2</v>
      </c>
      <c r="H184">
        <v>-8.9999999999999993E-3</v>
      </c>
      <c r="I184">
        <v>6.7100000000000007E-2</v>
      </c>
      <c r="J184" s="6">
        <v>1.8E-3</v>
      </c>
      <c r="L184" s="6">
        <v>1.7180999999999998E-2</v>
      </c>
    </row>
    <row r="185" spans="1:13">
      <c r="A185">
        <v>20191031</v>
      </c>
      <c r="B185" t="s">
        <v>9</v>
      </c>
      <c r="C185" t="s">
        <v>10</v>
      </c>
      <c r="D185" s="10">
        <v>1258.8000500000001</v>
      </c>
      <c r="E185" s="6">
        <v>3.0839999999999999E-2</v>
      </c>
      <c r="F185">
        <f t="shared" si="5"/>
        <v>2.9339999999999998E-2</v>
      </c>
      <c r="G185">
        <v>2.06E-2</v>
      </c>
      <c r="H185">
        <v>2.5000000000000001E-3</v>
      </c>
      <c r="I185">
        <v>-2.07E-2</v>
      </c>
      <c r="J185" s="6">
        <v>1.5E-3</v>
      </c>
      <c r="L185" s="6">
        <v>2.0431999999999999E-2</v>
      </c>
    </row>
    <row r="186" spans="1:13">
      <c r="A186">
        <v>20191129</v>
      </c>
      <c r="B186" t="s">
        <v>9</v>
      </c>
      <c r="C186" t="s">
        <v>10</v>
      </c>
      <c r="D186" s="10">
        <v>1304.08997</v>
      </c>
      <c r="E186" s="6">
        <v>3.5978999999999997E-2</v>
      </c>
      <c r="F186">
        <f t="shared" si="5"/>
        <v>3.4778999999999997E-2</v>
      </c>
      <c r="G186">
        <v>3.8699999999999998E-2</v>
      </c>
      <c r="H186">
        <v>8.6999999999999994E-3</v>
      </c>
      <c r="I186">
        <v>-1.8599999999999998E-2</v>
      </c>
      <c r="J186" s="6">
        <v>1.1999999999999999E-3</v>
      </c>
      <c r="L186" s="6">
        <v>3.4047000000000001E-2</v>
      </c>
    </row>
    <row r="187" spans="1:13">
      <c r="A187">
        <v>20191231</v>
      </c>
      <c r="B187" t="s">
        <v>9</v>
      </c>
      <c r="C187" t="s">
        <v>10</v>
      </c>
      <c r="D187" s="10">
        <v>1339.3900100000001</v>
      </c>
      <c r="E187" s="6">
        <v>2.7068999999999999E-2</v>
      </c>
      <c r="F187">
        <f t="shared" si="5"/>
        <v>2.5669000000000001E-2</v>
      </c>
      <c r="G187">
        <v>2.7699999999999999E-2</v>
      </c>
      <c r="H187">
        <v>6.7999999999999996E-3</v>
      </c>
      <c r="I187">
        <v>1.83E-2</v>
      </c>
      <c r="J187" s="6">
        <v>1.4E-3</v>
      </c>
      <c r="L187" s="6">
        <v>2.8590000000000001E-2</v>
      </c>
    </row>
    <row r="189" spans="1:13">
      <c r="B189" s="46" t="s">
        <v>55</v>
      </c>
      <c r="C189">
        <v>90319</v>
      </c>
      <c r="E189" t="s">
        <v>56</v>
      </c>
      <c r="F189" s="64">
        <f>AVERAGE(F4:F187)</f>
        <v>2.0594070652173908E-2</v>
      </c>
      <c r="G189" s="64">
        <f>AVERAGE(G4:G187)</f>
        <v>7.5978260869565177E-3</v>
      </c>
      <c r="H189" s="64">
        <f t="shared" ref="H189:J189" si="6">AVERAGE(H4:H187)</f>
        <v>6.2010869565217309E-4</v>
      </c>
      <c r="I189" s="64">
        <f t="shared" si="6"/>
        <v>-1.0994565217391302E-3</v>
      </c>
      <c r="J189" s="64">
        <f t="shared" si="6"/>
        <v>1.0619565217391291E-3</v>
      </c>
    </row>
    <row r="190" spans="1:13">
      <c r="A190" s="46"/>
    </row>
    <row r="191" spans="1:13" ht="15.6">
      <c r="F191" s="241" t="s">
        <v>58</v>
      </c>
      <c r="G191" s="241"/>
      <c r="I191" s="50"/>
      <c r="L191" s="57" t="s">
        <v>65</v>
      </c>
      <c r="M191" s="47"/>
    </row>
    <row r="192" spans="1:13" ht="15.6">
      <c r="B192" s="240" t="s">
        <v>60</v>
      </c>
      <c r="C192" s="240"/>
      <c r="D192" s="240"/>
      <c r="F192" s="48" t="s">
        <v>59</v>
      </c>
      <c r="G192" s="49" t="s">
        <v>57</v>
      </c>
      <c r="I192" s="51"/>
      <c r="L192" s="58" t="s">
        <v>64</v>
      </c>
      <c r="M192" s="33">
        <f>AVERAGE(L4:L187)</f>
        <v>6.6441521739130406E-3</v>
      </c>
    </row>
    <row r="193" spans="2:13">
      <c r="B193" s="240"/>
      <c r="C193" s="240"/>
      <c r="D193" s="240"/>
      <c r="F193" s="47">
        <f t="array" ref="F193:G193">LINEST(F4:F187,G4:G187)</f>
        <v>1.0162996543157266</v>
      </c>
      <c r="G193" s="47">
        <v>1.287240262644899E-2</v>
      </c>
      <c r="I193" s="51"/>
      <c r="K193" t="s">
        <v>74</v>
      </c>
      <c r="L193" s="59" t="s">
        <v>66</v>
      </c>
      <c r="M193" s="33">
        <f>((1+M192)^12)-1</f>
        <v>8.2708882080830604E-2</v>
      </c>
    </row>
    <row r="194" spans="2:13">
      <c r="B194" s="240"/>
      <c r="C194" s="240"/>
      <c r="D194" s="240"/>
    </row>
    <row r="195" spans="2:13" ht="15.6">
      <c r="B195" s="240"/>
      <c r="C195" s="240"/>
      <c r="D195" s="240"/>
      <c r="E195" s="53"/>
      <c r="F195" s="243" t="s">
        <v>71</v>
      </c>
      <c r="G195" s="243"/>
      <c r="H195" s="243"/>
      <c r="K195" s="60" t="s">
        <v>75</v>
      </c>
      <c r="L195" s="47" t="s">
        <v>72</v>
      </c>
      <c r="M195" s="33">
        <v>4.7100000000000003E-2</v>
      </c>
    </row>
    <row r="196" spans="2:13">
      <c r="B196" s="240"/>
      <c r="C196" s="240"/>
      <c r="D196" s="240"/>
      <c r="E196" s="53"/>
      <c r="F196" s="243"/>
      <c r="G196" s="243"/>
      <c r="H196" s="243"/>
      <c r="L196" s="47" t="s">
        <v>68</v>
      </c>
      <c r="M196" s="33">
        <f>M193-M195</f>
        <v>3.5608882080830601E-2</v>
      </c>
    </row>
    <row r="197" spans="2:13" ht="15" customHeight="1">
      <c r="E197" s="54"/>
      <c r="F197" s="242" t="s">
        <v>69</v>
      </c>
      <c r="G197" s="242"/>
      <c r="H197" s="33">
        <f>M195</f>
        <v>4.7100000000000003E-2</v>
      </c>
    </row>
    <row r="198" spans="2:13" ht="15" customHeight="1">
      <c r="E198" s="54"/>
      <c r="F198" s="242" t="s">
        <v>70</v>
      </c>
      <c r="G198" s="242"/>
      <c r="H198" s="33">
        <f>M196</f>
        <v>3.5608882080830601E-2</v>
      </c>
    </row>
    <row r="199" spans="2:13">
      <c r="B199" s="56"/>
      <c r="C199" s="56"/>
      <c r="D199" s="56"/>
      <c r="E199" s="55"/>
    </row>
    <row r="200" spans="2:13" ht="15" customHeight="1">
      <c r="B200" s="56"/>
      <c r="C200" s="56"/>
      <c r="D200" s="56"/>
      <c r="E200" s="55"/>
      <c r="F200" s="239" t="s">
        <v>73</v>
      </c>
      <c r="G200" s="239"/>
      <c r="H200" s="238">
        <f>H197+F193*M196</f>
        <v>8.3289294549317605E-2</v>
      </c>
      <c r="I200" s="7"/>
      <c r="J200" s="7"/>
    </row>
    <row r="201" spans="2:13">
      <c r="B201" s="56"/>
      <c r="C201" s="56"/>
      <c r="D201" s="56"/>
      <c r="E201" s="55"/>
      <c r="F201" s="239"/>
      <c r="G201" s="239"/>
      <c r="H201" s="238"/>
      <c r="I201" s="7"/>
      <c r="J201" s="7"/>
    </row>
    <row r="202" spans="2:13">
      <c r="F202" s="239"/>
      <c r="G202" s="239"/>
      <c r="H202" s="238"/>
    </row>
    <row r="205" spans="2:13" s="61" customFormat="1"/>
    <row r="206" spans="2:13" ht="21">
      <c r="B206" s="244" t="s">
        <v>77</v>
      </c>
      <c r="C206" s="244"/>
      <c r="D206" s="244"/>
    </row>
    <row r="208" spans="2:13" ht="19.8">
      <c r="B208" s="246" t="s">
        <v>86</v>
      </c>
      <c r="C208" s="62" t="s">
        <v>78</v>
      </c>
      <c r="D208" s="62" t="s">
        <v>79</v>
      </c>
      <c r="E208" s="62" t="s">
        <v>80</v>
      </c>
      <c r="F208" s="63" t="s">
        <v>76</v>
      </c>
      <c r="H208" s="247" t="s">
        <v>87</v>
      </c>
      <c r="I208" s="62" t="s">
        <v>78</v>
      </c>
      <c r="J208" s="62" t="s">
        <v>79</v>
      </c>
      <c r="K208" s="62" t="s">
        <v>80</v>
      </c>
      <c r="L208" s="63" t="s">
        <v>76</v>
      </c>
    </row>
    <row r="209" spans="2:12">
      <c r="B209" s="246"/>
      <c r="C209" s="47">
        <f t="array" ref="C209:F209">LINEST(F4:F187,G4:I187)</f>
        <v>-0.76349834127279459</v>
      </c>
      <c r="D209" s="47">
        <v>-0.47580325979840782</v>
      </c>
      <c r="E209" s="47">
        <v>1.2301746889445939</v>
      </c>
      <c r="F209" s="70">
        <v>1.0703033817168313E-2</v>
      </c>
      <c r="H209" s="247"/>
      <c r="I209">
        <v>-0.98914347155862725</v>
      </c>
      <c r="J209">
        <v>0.14019504481106609</v>
      </c>
      <c r="K209">
        <v>1.3040418130855469</v>
      </c>
      <c r="L209">
        <v>0.32223957735952174</v>
      </c>
    </row>
    <row r="212" spans="2:12" ht="15" customHeight="1">
      <c r="C212" s="248" t="s">
        <v>89</v>
      </c>
      <c r="D212" s="249"/>
      <c r="E212" s="250"/>
      <c r="F212" s="66"/>
      <c r="G212" s="67"/>
      <c r="I212" s="253" t="s">
        <v>90</v>
      </c>
      <c r="J212" s="254"/>
      <c r="K212" s="254"/>
      <c r="L212" s="254"/>
    </row>
    <row r="213" spans="2:12">
      <c r="C213" s="221" t="s">
        <v>83</v>
      </c>
      <c r="D213" s="221"/>
      <c r="E213" s="33">
        <f>G189</f>
        <v>7.5978260869565177E-3</v>
      </c>
      <c r="F213" s="68"/>
      <c r="I213" s="221" t="s">
        <v>83</v>
      </c>
      <c r="J213" s="221"/>
      <c r="K213" s="33">
        <f>Annual!H44</f>
        <v>0.17281981351865994</v>
      </c>
    </row>
    <row r="214" spans="2:12">
      <c r="C214" s="221" t="s">
        <v>53</v>
      </c>
      <c r="D214" s="221"/>
      <c r="E214" s="33">
        <f>H189</f>
        <v>6.2010869565217309E-4</v>
      </c>
      <c r="F214" s="68"/>
      <c r="I214" s="221" t="s">
        <v>53</v>
      </c>
      <c r="J214" s="221"/>
      <c r="K214" s="33">
        <f>Annual!I44</f>
        <v>8.1609395452819325E-2</v>
      </c>
    </row>
    <row r="215" spans="2:12">
      <c r="C215" s="221" t="s">
        <v>54</v>
      </c>
      <c r="D215" s="221"/>
      <c r="E215" s="33">
        <f>I189</f>
        <v>-1.0994565217391302E-3</v>
      </c>
      <c r="F215" s="68"/>
      <c r="I215" s="221" t="s">
        <v>54</v>
      </c>
      <c r="J215" s="221"/>
      <c r="K215" s="33">
        <f>Annual!J44</f>
        <v>0.14552948818581177</v>
      </c>
    </row>
    <row r="216" spans="2:12" ht="15" customHeight="1">
      <c r="C216" s="221" t="s">
        <v>52</v>
      </c>
      <c r="D216" s="221"/>
      <c r="E216" s="65">
        <f>J189</f>
        <v>1.0619565217391291E-3</v>
      </c>
      <c r="F216" s="69"/>
      <c r="I216" s="221" t="s">
        <v>52</v>
      </c>
      <c r="J216" s="221"/>
      <c r="K216" s="65">
        <f>E216</f>
        <v>1.0619565217391291E-3</v>
      </c>
    </row>
    <row r="217" spans="2:12" ht="15" thickBot="1">
      <c r="C217" s="47"/>
      <c r="D217" s="47"/>
      <c r="E217" s="33"/>
      <c r="F217" s="67"/>
      <c r="G217" s="67"/>
      <c r="I217" s="74"/>
      <c r="J217" s="74"/>
      <c r="K217" s="35"/>
    </row>
    <row r="218" spans="2:12" ht="18.75" customHeight="1" thickBot="1">
      <c r="C218" s="221" t="s">
        <v>81</v>
      </c>
      <c r="D218" s="221"/>
      <c r="E218" s="33">
        <f>E216+E215*C209+E214*D209+E213*E209</f>
        <v>1.0952993356744723E-2</v>
      </c>
      <c r="F218" s="68"/>
      <c r="G218" s="67"/>
      <c r="I218" s="251" t="s">
        <v>81</v>
      </c>
      <c r="J218" s="252"/>
      <c r="K218" s="75">
        <f>K216+K215*I209+K214*J209+K213*K209</f>
        <v>9.3917909173966474E-2</v>
      </c>
    </row>
    <row r="219" spans="2:12" ht="18">
      <c r="C219" s="245" t="s">
        <v>82</v>
      </c>
      <c r="D219" s="245"/>
      <c r="E219" s="71">
        <f>((1+E218)^12)-1</f>
        <v>0.13965014520578189</v>
      </c>
    </row>
    <row r="220" spans="2:12">
      <c r="I220" t="s">
        <v>94</v>
      </c>
    </row>
    <row r="223" spans="2:12">
      <c r="C223" s="73"/>
      <c r="D223" s="73"/>
      <c r="E223" s="73"/>
    </row>
    <row r="224" spans="2:12">
      <c r="C224" s="73"/>
      <c r="D224" s="73"/>
      <c r="E224" s="73"/>
    </row>
    <row r="225" spans="3:5">
      <c r="C225" s="73"/>
      <c r="D225" s="73"/>
      <c r="E225" s="73"/>
    </row>
    <row r="226" spans="3:5">
      <c r="C226" s="73"/>
      <c r="D226" s="73"/>
      <c r="E226" s="73"/>
    </row>
  </sheetData>
  <mergeCells count="23">
    <mergeCell ref="I218:J218"/>
    <mergeCell ref="I212:L212"/>
    <mergeCell ref="I213:J213"/>
    <mergeCell ref="I214:J214"/>
    <mergeCell ref="I215:J215"/>
    <mergeCell ref="I216:J216"/>
    <mergeCell ref="C219:D219"/>
    <mergeCell ref="B208:B209"/>
    <mergeCell ref="H208:H209"/>
    <mergeCell ref="C218:D218"/>
    <mergeCell ref="C212:E212"/>
    <mergeCell ref="B206:D206"/>
    <mergeCell ref="C215:D215"/>
    <mergeCell ref="C214:D214"/>
    <mergeCell ref="C216:D216"/>
    <mergeCell ref="C213:D213"/>
    <mergeCell ref="H200:H202"/>
    <mergeCell ref="F200:G202"/>
    <mergeCell ref="B192:D196"/>
    <mergeCell ref="F191:G191"/>
    <mergeCell ref="F198:G198"/>
    <mergeCell ref="F197:G197"/>
    <mergeCell ref="F195:H196"/>
  </mergeCells>
  <pageMargins left="0.7" right="0.7" top="0.75" bottom="0.75" header="0.3" footer="0.3"/>
  <ignoredErrors>
    <ignoredError sqref="G189:J189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FDD9-FE0B-481A-9DFC-C9A4800C8512}">
  <sheetPr codeName="Sheet5"/>
  <dimension ref="A1:P46"/>
  <sheetViews>
    <sheetView zoomScale="90" zoomScaleNormal="90" workbookViewId="0">
      <pane xSplit="1" topLeftCell="B1" activePane="topRight" state="frozen"/>
      <selection pane="topRight" activeCell="K21" sqref="K21"/>
    </sheetView>
  </sheetViews>
  <sheetFormatPr defaultColWidth="9.109375" defaultRowHeight="14.4"/>
  <cols>
    <col min="1" max="3" width="9.109375" style="12"/>
    <col min="4" max="4" width="9.6640625" style="12" bestFit="1" customWidth="1"/>
    <col min="5" max="12" width="9.109375" style="12"/>
    <col min="13" max="13" width="17.44140625" style="12" bestFit="1" customWidth="1"/>
    <col min="14" max="14" width="16.88671875" style="12" customWidth="1"/>
    <col min="15" max="16384" width="9.109375" style="12"/>
  </cols>
  <sheetData>
    <row r="1" spans="1:16" s="13" customFormat="1" ht="15.6">
      <c r="A1" s="269" t="s">
        <v>40</v>
      </c>
      <c r="B1" s="270"/>
      <c r="C1" s="270"/>
      <c r="D1" s="271"/>
      <c r="E1" s="269" t="s">
        <v>18</v>
      </c>
      <c r="F1" s="270"/>
      <c r="G1" s="270"/>
      <c r="H1" s="271"/>
      <c r="I1" s="14"/>
      <c r="J1" s="15" t="s">
        <v>19</v>
      </c>
      <c r="K1" s="15"/>
      <c r="L1" s="15"/>
    </row>
    <row r="2" spans="1:16" s="29" customFormat="1" ht="62.4">
      <c r="A2" s="28" t="s">
        <v>20</v>
      </c>
      <c r="B2" s="27" t="s">
        <v>61</v>
      </c>
      <c r="C2" s="26" t="s">
        <v>21</v>
      </c>
      <c r="D2" s="27" t="s">
        <v>42</v>
      </c>
      <c r="E2" s="27" t="s">
        <v>41</v>
      </c>
      <c r="F2" s="27" t="s">
        <v>22</v>
      </c>
      <c r="G2" s="30" t="s">
        <v>25</v>
      </c>
      <c r="H2" s="30" t="s">
        <v>26</v>
      </c>
      <c r="I2" s="31"/>
      <c r="J2" s="30" t="s">
        <v>27</v>
      </c>
      <c r="K2" s="30" t="s">
        <v>28</v>
      </c>
      <c r="L2" s="30" t="s">
        <v>29</v>
      </c>
    </row>
    <row r="3" spans="1:16" s="13" customFormat="1" ht="15.6">
      <c r="A3" s="16">
        <v>2004</v>
      </c>
      <c r="B3" s="32">
        <v>192.78998999999999</v>
      </c>
      <c r="C3" s="16"/>
      <c r="D3" s="9"/>
      <c r="E3" s="33">
        <v>1.308E-2</v>
      </c>
      <c r="F3" s="33">
        <v>5.1861999999999998E-2</v>
      </c>
      <c r="G3" s="9"/>
      <c r="H3" s="9"/>
      <c r="I3" s="8"/>
      <c r="J3" s="21">
        <v>1</v>
      </c>
      <c r="K3" s="21">
        <v>1</v>
      </c>
      <c r="L3" s="21">
        <v>1</v>
      </c>
    </row>
    <row r="4" spans="1:16" s="13" customFormat="1" ht="15.6">
      <c r="A4" s="16">
        <v>2005</v>
      </c>
      <c r="B4" s="32">
        <v>414.85998999999998</v>
      </c>
      <c r="C4" s="16">
        <v>0</v>
      </c>
      <c r="D4" s="9">
        <f t="shared" ref="D4:D18" si="0">(B4-B3+C4)/B3</f>
        <v>1.1518751570037429</v>
      </c>
      <c r="E4" s="33">
        <v>3.0790000000000001E-2</v>
      </c>
      <c r="F4" s="33">
        <v>3.1029999999999999E-2</v>
      </c>
      <c r="G4" s="9">
        <f t="shared" ref="G4:G18" si="1">D4-E4</f>
        <v>1.1210851570037428</v>
      </c>
      <c r="H4" s="9">
        <f t="shared" ref="H4:H18" si="2">D4-F4</f>
        <v>1.120845157003743</v>
      </c>
      <c r="I4" s="8"/>
      <c r="J4" s="21">
        <f>J3*(1+D4)</f>
        <v>2.1518751570037429</v>
      </c>
      <c r="K4" s="21">
        <f t="shared" ref="K4:L4" si="3">K3*(1+E4)</f>
        <v>1.0307900000000001</v>
      </c>
      <c r="L4" s="21">
        <f t="shared" si="3"/>
        <v>1.0310299999999999</v>
      </c>
    </row>
    <row r="5" spans="1:16" s="13" customFormat="1" ht="15.6">
      <c r="A5" s="16">
        <v>2006</v>
      </c>
      <c r="B5" s="32">
        <v>460.48000999999999</v>
      </c>
      <c r="C5" s="16">
        <v>0</v>
      </c>
      <c r="D5" s="9">
        <f t="shared" si="0"/>
        <v>0.1099648582645919</v>
      </c>
      <c r="E5" s="33">
        <v>4.8354000000000001E-2</v>
      </c>
      <c r="F5" s="33">
        <v>2.2713000000000001E-2</v>
      </c>
      <c r="G5" s="9">
        <f t="shared" si="1"/>
        <v>6.1610858264591901E-2</v>
      </c>
      <c r="H5" s="9">
        <f t="shared" si="2"/>
        <v>8.7251858264591906E-2</v>
      </c>
      <c r="I5" s="8"/>
      <c r="J5" s="21">
        <f t="shared" ref="J5:J14" si="4">J4*(1+D5)</f>
        <v>2.3885058036467561</v>
      </c>
      <c r="K5" s="21">
        <f t="shared" ref="K5:K14" si="5">K4*(1+E5)</f>
        <v>1.0806328196600001</v>
      </c>
      <c r="L5" s="21">
        <f t="shared" ref="L5:L14" si="6">L4*(1+F5)</f>
        <v>1.05444778439</v>
      </c>
    </row>
    <row r="6" spans="1:16" s="13" customFormat="1" ht="15.6">
      <c r="A6" s="16">
        <v>2007</v>
      </c>
      <c r="B6" s="32">
        <v>691.47997999999995</v>
      </c>
      <c r="C6" s="16">
        <v>0</v>
      </c>
      <c r="D6" s="9">
        <f t="shared" si="0"/>
        <v>0.50165037565908666</v>
      </c>
      <c r="E6" s="33">
        <v>5.0862999999999998E-2</v>
      </c>
      <c r="F6" s="33">
        <v>9.6431000000000003E-2</v>
      </c>
      <c r="G6" s="9">
        <f t="shared" si="1"/>
        <v>0.45078737565908666</v>
      </c>
      <c r="H6" s="9">
        <f t="shared" si="2"/>
        <v>0.40521937565908667</v>
      </c>
      <c r="I6" s="8"/>
      <c r="J6" s="21">
        <f t="shared" si="4"/>
        <v>3.5867006373100598</v>
      </c>
      <c r="K6" s="21">
        <f t="shared" si="5"/>
        <v>1.1355970467663667</v>
      </c>
      <c r="L6" s="21">
        <f t="shared" si="6"/>
        <v>1.1561292386865121</v>
      </c>
    </row>
    <row r="7" spans="1:16" s="13" customFormat="1" ht="15.6">
      <c r="A7" s="16">
        <v>2008</v>
      </c>
      <c r="B7" s="32">
        <v>307.64999</v>
      </c>
      <c r="C7" s="16">
        <v>0</v>
      </c>
      <c r="D7" s="9">
        <f t="shared" si="0"/>
        <v>-0.55508474735595381</v>
      </c>
      <c r="E7" s="33">
        <v>2.0445999999999999E-2</v>
      </c>
      <c r="F7" s="33">
        <v>0.17666399999999999</v>
      </c>
      <c r="G7" s="9">
        <f t="shared" si="1"/>
        <v>-0.57553074735595378</v>
      </c>
      <c r="H7" s="9">
        <f t="shared" si="2"/>
        <v>-0.73174874735595385</v>
      </c>
      <c r="I7" s="8"/>
      <c r="J7" s="21">
        <f t="shared" si="4"/>
        <v>1.5957778202073667</v>
      </c>
      <c r="K7" s="21">
        <f t="shared" si="5"/>
        <v>1.1588154639845518</v>
      </c>
      <c r="L7" s="21">
        <f t="shared" si="6"/>
        <v>1.360375654509826</v>
      </c>
    </row>
    <row r="8" spans="1:16" s="13" customFormat="1" ht="15.6">
      <c r="A8" s="16">
        <v>2009</v>
      </c>
      <c r="B8" s="32">
        <v>619.97997999999995</v>
      </c>
      <c r="C8" s="16">
        <v>0</v>
      </c>
      <c r="D8" s="9">
        <f t="shared" si="0"/>
        <v>1.0152120921570644</v>
      </c>
      <c r="E8" s="33">
        <v>2.232E-3</v>
      </c>
      <c r="F8" s="33">
        <v>-5.8278000000000003E-2</v>
      </c>
      <c r="G8" s="9">
        <f t="shared" si="1"/>
        <v>1.0129800921570644</v>
      </c>
      <c r="H8" s="9">
        <f t="shared" si="2"/>
        <v>1.0734900921570645</v>
      </c>
      <c r="I8" s="8"/>
      <c r="J8" s="21">
        <f t="shared" si="4"/>
        <v>3.2158307596779268</v>
      </c>
      <c r="K8" s="21">
        <f t="shared" si="5"/>
        <v>1.1614019401001654</v>
      </c>
      <c r="L8" s="21">
        <f t="shared" si="6"/>
        <v>1.2810956821163022</v>
      </c>
    </row>
    <row r="9" spans="1:16" s="13" customFormat="1" ht="15.6">
      <c r="A9" s="16">
        <v>2010</v>
      </c>
      <c r="B9" s="32">
        <v>593.96996999999999</v>
      </c>
      <c r="C9" s="16">
        <v>0</v>
      </c>
      <c r="D9" s="9">
        <f t="shared" si="0"/>
        <v>-4.1952983707635151E-2</v>
      </c>
      <c r="E9" s="33">
        <v>1.286E-3</v>
      </c>
      <c r="F9" s="33">
        <v>7.4456999999999995E-2</v>
      </c>
      <c r="G9" s="9">
        <f t="shared" si="1"/>
        <v>-4.3238983707635154E-2</v>
      </c>
      <c r="H9" s="9">
        <f t="shared" si="2"/>
        <v>-0.11640998370763514</v>
      </c>
      <c r="I9" s="8"/>
      <c r="J9" s="21">
        <f t="shared" si="4"/>
        <v>3.0809170642106469</v>
      </c>
      <c r="K9" s="21">
        <f t="shared" si="5"/>
        <v>1.162895502995134</v>
      </c>
      <c r="L9" s="21">
        <f t="shared" si="6"/>
        <v>1.3764822233196357</v>
      </c>
    </row>
    <row r="10" spans="1:16" s="13" customFormat="1" ht="15.6">
      <c r="A10" s="16">
        <v>2011</v>
      </c>
      <c r="B10" s="32">
        <v>645.90002000000004</v>
      </c>
      <c r="C10" s="16">
        <v>0</v>
      </c>
      <c r="D10" s="9">
        <f t="shared" si="0"/>
        <v>8.7428746608182992E-2</v>
      </c>
      <c r="E10" s="33">
        <v>9.8999999999999999E-4</v>
      </c>
      <c r="F10" s="33">
        <v>0.166015</v>
      </c>
      <c r="G10" s="9">
        <f t="shared" si="1"/>
        <v>8.6438746608182987E-2</v>
      </c>
      <c r="H10" s="9">
        <f t="shared" si="2"/>
        <v>-7.8586253391817004E-2</v>
      </c>
      <c r="I10" s="8"/>
      <c r="J10" s="21">
        <f t="shared" si="4"/>
        <v>3.3502777815383462</v>
      </c>
      <c r="K10" s="21">
        <f t="shared" si="5"/>
        <v>1.1640467695430992</v>
      </c>
      <c r="L10" s="21">
        <f t="shared" si="6"/>
        <v>1.6049989196240451</v>
      </c>
    </row>
    <row r="11" spans="1:16" s="13" customFormat="1" ht="15.6">
      <c r="A11" s="16">
        <v>2012</v>
      </c>
      <c r="B11" s="32">
        <v>707.38</v>
      </c>
      <c r="C11" s="16">
        <v>0</v>
      </c>
      <c r="D11" s="9">
        <f t="shared" si="0"/>
        <v>9.5184979248026574E-2</v>
      </c>
      <c r="E11" s="33">
        <v>1.0790000000000001E-3</v>
      </c>
      <c r="F11" s="33">
        <v>3.5861999999999998E-2</v>
      </c>
      <c r="G11" s="9">
        <f t="shared" si="1"/>
        <v>9.4105979248026578E-2</v>
      </c>
      <c r="H11" s="9">
        <f t="shared" si="2"/>
        <v>5.9322979248026576E-2</v>
      </c>
      <c r="I11" s="8"/>
      <c r="J11" s="21">
        <f t="shared" si="4"/>
        <v>3.6691739026491983</v>
      </c>
      <c r="K11" s="21">
        <f t="shared" si="5"/>
        <v>1.1653027760074361</v>
      </c>
      <c r="L11" s="21">
        <f t="shared" si="6"/>
        <v>1.6625573908796027</v>
      </c>
    </row>
    <row r="12" spans="1:16" s="13" customFormat="1" ht="15.6">
      <c r="A12" s="16">
        <v>2013</v>
      </c>
      <c r="B12" s="32">
        <v>1120.7099599999999</v>
      </c>
      <c r="C12" s="16">
        <v>0</v>
      </c>
      <c r="D12" s="9">
        <f t="shared" si="0"/>
        <v>0.58431106336056993</v>
      </c>
      <c r="E12" s="33">
        <v>8.1700000000000002E-4</v>
      </c>
      <c r="F12" s="33">
        <v>-6.9025000000000003E-2</v>
      </c>
      <c r="G12" s="9">
        <f t="shared" si="1"/>
        <v>0.58349406336056997</v>
      </c>
      <c r="H12" s="9">
        <f t="shared" si="2"/>
        <v>0.65333606336056993</v>
      </c>
      <c r="I12" s="8"/>
      <c r="J12" s="21">
        <f t="shared" si="4"/>
        <v>5.8131128073610032</v>
      </c>
      <c r="K12" s="21">
        <f t="shared" si="5"/>
        <v>1.1662548283754344</v>
      </c>
      <c r="L12" s="21">
        <f t="shared" si="6"/>
        <v>1.5477993669741381</v>
      </c>
    </row>
    <row r="13" spans="1:16" s="13" customFormat="1" ht="15.6">
      <c r="A13" s="16">
        <v>2014</v>
      </c>
      <c r="B13" s="32">
        <v>530.65997000000004</v>
      </c>
      <c r="C13" s="16">
        <v>0</v>
      </c>
      <c r="D13" s="9">
        <f t="shared" si="0"/>
        <v>-0.52649660577657387</v>
      </c>
      <c r="E13" s="33">
        <v>4.9799999999999996E-4</v>
      </c>
      <c r="F13" s="33">
        <v>0.10151200000000001</v>
      </c>
      <c r="G13" s="9">
        <f t="shared" si="1"/>
        <v>-0.52699460577657387</v>
      </c>
      <c r="H13" s="9">
        <f t="shared" si="2"/>
        <v>-0.62800860577657391</v>
      </c>
      <c r="I13" s="8"/>
      <c r="J13" s="21">
        <f t="shared" si="4"/>
        <v>2.7525286452891047</v>
      </c>
      <c r="K13" s="21">
        <f t="shared" si="5"/>
        <v>1.1668356232799655</v>
      </c>
      <c r="L13" s="21">
        <f t="shared" si="6"/>
        <v>1.7049195763144169</v>
      </c>
    </row>
    <row r="14" spans="1:16" s="13" customFormat="1" ht="15.6">
      <c r="A14" s="16">
        <v>2015</v>
      </c>
      <c r="B14" s="32">
        <v>778.01000999999997</v>
      </c>
      <c r="C14" s="16">
        <v>0</v>
      </c>
      <c r="D14" s="9">
        <f t="shared" si="0"/>
        <v>0.46611776652382486</v>
      </c>
      <c r="E14" s="33">
        <v>6.11E-4</v>
      </c>
      <c r="F14" s="33">
        <v>1.0664999999999999E-2</v>
      </c>
      <c r="G14" s="9">
        <f t="shared" si="1"/>
        <v>0.46550676652382489</v>
      </c>
      <c r="H14" s="9">
        <f t="shared" si="2"/>
        <v>0.45545276652382488</v>
      </c>
      <c r="I14" s="8"/>
      <c r="J14" s="21">
        <f t="shared" si="4"/>
        <v>4.035531149724112</v>
      </c>
      <c r="K14" s="21">
        <f t="shared" si="5"/>
        <v>1.1675485598457895</v>
      </c>
      <c r="L14" s="21">
        <f t="shared" si="6"/>
        <v>1.7231025435958101</v>
      </c>
    </row>
    <row r="15" spans="1:16" s="13" customFormat="1" ht="15.6">
      <c r="A15" s="16">
        <v>2016</v>
      </c>
      <c r="B15" s="32">
        <v>792.45001000000002</v>
      </c>
      <c r="C15" s="16">
        <v>0</v>
      </c>
      <c r="D15" s="9">
        <f t="shared" si="0"/>
        <v>1.8560172509862766E-2</v>
      </c>
      <c r="E15" s="33">
        <v>3.5439999999999998E-3</v>
      </c>
      <c r="F15" s="33">
        <v>7.0390000000000001E-3</v>
      </c>
      <c r="G15" s="9">
        <f t="shared" si="1"/>
        <v>1.5016172509862766E-2</v>
      </c>
      <c r="H15" s="9">
        <f t="shared" si="2"/>
        <v>1.1521172509862766E-2</v>
      </c>
      <c r="I15" s="8"/>
      <c r="J15" s="21">
        <f t="shared" ref="J15:J18" si="7">J14*(1+D15)</f>
        <v>4.1104313040319163</v>
      </c>
      <c r="K15" s="21">
        <f t="shared" ref="K15:K18" si="8">K14*(1+E15)</f>
        <v>1.171686351941883</v>
      </c>
      <c r="L15" s="21">
        <f t="shared" ref="L15:L18" si="9">L14*(1+F15)</f>
        <v>1.735231462400181</v>
      </c>
      <c r="O15" s="29"/>
      <c r="P15" s="29"/>
    </row>
    <row r="16" spans="1:16" s="13" customFormat="1" ht="15.6">
      <c r="A16" s="16">
        <v>2017</v>
      </c>
      <c r="B16" s="32">
        <v>1053.40002</v>
      </c>
      <c r="C16" s="16">
        <v>0</v>
      </c>
      <c r="D16" s="9">
        <f t="shared" si="0"/>
        <v>0.32929523213710354</v>
      </c>
      <c r="E16" s="33">
        <v>8.8540000000000008E-3</v>
      </c>
      <c r="F16" s="33">
        <v>2.8034E-2</v>
      </c>
      <c r="G16" s="9">
        <f t="shared" si="1"/>
        <v>0.32044123213710352</v>
      </c>
      <c r="H16" s="9">
        <f t="shared" si="2"/>
        <v>0.30126123213710354</v>
      </c>
      <c r="I16" s="8"/>
      <c r="J16" s="21">
        <f t="shared" si="7"/>
        <v>5.4639767344767227</v>
      </c>
      <c r="K16" s="21">
        <f t="shared" si="8"/>
        <v>1.1820604629019764</v>
      </c>
      <c r="L16" s="21">
        <f t="shared" si="9"/>
        <v>1.7838769412171074</v>
      </c>
    </row>
    <row r="17" spans="1:16" s="13" customFormat="1" ht="15.6">
      <c r="A17" s="16">
        <v>2018</v>
      </c>
      <c r="B17" s="32">
        <v>1044.9599599999999</v>
      </c>
      <c r="C17" s="16">
        <v>0</v>
      </c>
      <c r="D17" s="9">
        <f t="shared" si="0"/>
        <v>-8.0122079359749108E-3</v>
      </c>
      <c r="E17" s="33">
        <v>1.8766999999999999E-2</v>
      </c>
      <c r="F17" s="33">
        <v>4.26E-4</v>
      </c>
      <c r="G17" s="9">
        <f t="shared" si="1"/>
        <v>-2.6779207935974908E-2</v>
      </c>
      <c r="H17" s="9">
        <f t="shared" si="2"/>
        <v>-8.4382079359749101E-3</v>
      </c>
      <c r="I17" s="8"/>
      <c r="J17" s="21">
        <f t="shared" si="7"/>
        <v>5.420198216722766</v>
      </c>
      <c r="K17" s="21">
        <f t="shared" si="8"/>
        <v>1.2042441916092579</v>
      </c>
      <c r="L17" s="21">
        <f t="shared" si="9"/>
        <v>1.784636872794066</v>
      </c>
      <c r="M17" s="22"/>
    </row>
    <row r="18" spans="1:16" s="13" customFormat="1" ht="15.6">
      <c r="A18" s="16">
        <v>2019</v>
      </c>
      <c r="B18" s="32">
        <v>1339.3900100000001</v>
      </c>
      <c r="C18" s="16">
        <v>0</v>
      </c>
      <c r="D18" s="9">
        <f t="shared" si="0"/>
        <v>0.28176203995414351</v>
      </c>
      <c r="E18" s="33">
        <v>2.2608E-2</v>
      </c>
      <c r="F18" s="35">
        <v>8.2622000000000001E-2</v>
      </c>
      <c r="G18" s="36">
        <f t="shared" si="1"/>
        <v>0.25915403995414349</v>
      </c>
      <c r="H18" s="36">
        <f t="shared" si="2"/>
        <v>0.19914003995414351</v>
      </c>
      <c r="I18" s="8"/>
      <c r="J18" s="21">
        <f t="shared" si="7"/>
        <v>6.9474043232223837</v>
      </c>
      <c r="K18" s="21">
        <f t="shared" si="8"/>
        <v>1.2314697442931599</v>
      </c>
      <c r="L18" s="21">
        <f t="shared" si="9"/>
        <v>1.9320871404980573</v>
      </c>
      <c r="M18" s="22"/>
    </row>
    <row r="19" spans="1:16" s="13" customFormat="1" ht="15.6">
      <c r="A19" s="23"/>
      <c r="B19" s="23"/>
      <c r="C19" s="23"/>
      <c r="D19" s="8"/>
      <c r="E19" s="8"/>
      <c r="F19" s="23"/>
      <c r="G19" s="8"/>
      <c r="H19" s="8"/>
      <c r="I19" s="8"/>
      <c r="J19" s="8"/>
      <c r="K19" s="23"/>
      <c r="L19" s="22"/>
      <c r="M19" s="22"/>
      <c r="N19" s="22"/>
    </row>
    <row r="20" spans="1:16" s="13" customFormat="1" ht="15.6">
      <c r="A20" s="24"/>
      <c r="B20" s="8"/>
      <c r="C20" s="24"/>
      <c r="D20" s="8"/>
      <c r="E20" s="8"/>
      <c r="F20" s="8"/>
      <c r="G20" s="8"/>
      <c r="H20" s="8"/>
      <c r="I20" s="37"/>
      <c r="J20" s="25"/>
      <c r="K20" s="25"/>
      <c r="L20" s="25"/>
    </row>
    <row r="21" spans="1:16" s="13" customFormat="1" ht="31.2">
      <c r="B21" s="273" t="s">
        <v>30</v>
      </c>
      <c r="C21" s="273"/>
      <c r="D21" s="34" t="s">
        <v>9</v>
      </c>
      <c r="E21" s="34" t="s">
        <v>46</v>
      </c>
      <c r="F21" s="34" t="s">
        <v>24</v>
      </c>
      <c r="G21" s="19" t="s">
        <v>25</v>
      </c>
      <c r="H21" s="19" t="s">
        <v>26</v>
      </c>
      <c r="N21" s="76"/>
    </row>
    <row r="22" spans="1:16" s="13" customFormat="1" ht="15.6">
      <c r="B22" s="274" t="s">
        <v>43</v>
      </c>
      <c r="C22" s="274"/>
      <c r="D22" s="20">
        <f>AVERAGE(D4:D6)</f>
        <v>0.58783013030914055</v>
      </c>
      <c r="E22" s="20">
        <f>AVERAGE(E4:E6)</f>
        <v>4.3335666666666668E-2</v>
      </c>
      <c r="F22" s="20">
        <f>AVERAGE(F4:F6)</f>
        <v>5.0057999999999998E-2</v>
      </c>
      <c r="G22" s="20">
        <f>AVERAGE(G4:G6)</f>
        <v>0.54449446364247389</v>
      </c>
      <c r="H22" s="20">
        <f>AVERAGE(F4:F6)</f>
        <v>5.0057999999999998E-2</v>
      </c>
      <c r="N22" s="76"/>
    </row>
    <row r="23" spans="1:16" s="13" customFormat="1" ht="15.6">
      <c r="B23" s="255" t="s">
        <v>44</v>
      </c>
      <c r="C23" s="255"/>
      <c r="D23" s="20">
        <f>AVERAGE(D7:D9)</f>
        <v>0.13939145369782516</v>
      </c>
      <c r="E23" s="20">
        <f>AVERAGE(E7:E9)</f>
        <v>7.9880000000000003E-3</v>
      </c>
      <c r="F23" s="20">
        <f>AVERAGE(F7:F9)</f>
        <v>6.4280999999999991E-2</v>
      </c>
      <c r="G23" s="20">
        <f>AVERAGE(G7:G9)</f>
        <v>0.13140345369782516</v>
      </c>
      <c r="H23" s="20">
        <f>AVERAGE(H7:H9)</f>
        <v>7.5110453697825166E-2</v>
      </c>
    </row>
    <row r="24" spans="1:16" s="13" customFormat="1" ht="15.6">
      <c r="B24" s="255" t="s">
        <v>45</v>
      </c>
      <c r="C24" s="255"/>
      <c r="D24" s="20">
        <f>AVERAGE(D10:D18)</f>
        <v>0.14757235406990724</v>
      </c>
      <c r="E24" s="20">
        <f>AVERAGE(E10:E18)</f>
        <v>6.4186666666666663E-3</v>
      </c>
      <c r="F24" s="20">
        <f>AVERAGE(F10:F18)</f>
        <v>4.0349999999999997E-2</v>
      </c>
      <c r="G24" s="20">
        <f>AVERAGE(G10:G18)</f>
        <v>0.14115368740324058</v>
      </c>
      <c r="H24" s="20">
        <f>AVERAGE(H10:H18)</f>
        <v>0.10722235406990727</v>
      </c>
    </row>
    <row r="25" spans="1:16" s="13" customFormat="1" ht="15.6">
      <c r="B25" s="255" t="s">
        <v>67</v>
      </c>
      <c r="C25" s="255"/>
      <c r="D25" s="20">
        <f>AVERAGE(D4:D19)</f>
        <v>0.23398772924333749</v>
      </c>
      <c r="E25" s="20">
        <f>AVERAGE(E4:E18)</f>
        <v>1.4115933333333334E-2</v>
      </c>
      <c r="F25" s="20">
        <f t="shared" ref="F25:H25" si="10">AVERAGE(F4:F18)</f>
        <v>4.7077799999999996E-2</v>
      </c>
      <c r="G25" s="20">
        <f t="shared" si="10"/>
        <v>0.21987179591000419</v>
      </c>
      <c r="H25" s="20">
        <f t="shared" si="10"/>
        <v>0.18690992924333749</v>
      </c>
    </row>
    <row r="26" spans="1:16" s="13" customFormat="1" ht="15.6">
      <c r="B26" s="52"/>
      <c r="C26" s="52"/>
      <c r="D26" s="40"/>
      <c r="E26" s="40"/>
      <c r="F26" s="40"/>
      <c r="G26" s="40"/>
      <c r="H26" s="40"/>
    </row>
    <row r="27" spans="1:16" s="13" customFormat="1" ht="13.2"/>
    <row r="28" spans="1:16" s="13" customFormat="1" ht="31.5" customHeight="1">
      <c r="B28" s="273" t="s">
        <v>31</v>
      </c>
      <c r="C28" s="273"/>
      <c r="D28" s="34" t="s">
        <v>9</v>
      </c>
      <c r="E28" s="34" t="s">
        <v>46</v>
      </c>
      <c r="F28" s="17" t="s">
        <v>24</v>
      </c>
      <c r="G28" s="19" t="s">
        <v>25</v>
      </c>
      <c r="H28" s="19" t="s">
        <v>26</v>
      </c>
      <c r="I28" s="38"/>
      <c r="J28" s="275" t="s">
        <v>32</v>
      </c>
      <c r="K28" s="276"/>
      <c r="L28" s="34" t="s">
        <v>9</v>
      </c>
      <c r="M28" s="11" t="s">
        <v>23</v>
      </c>
      <c r="N28" s="18" t="s">
        <v>24</v>
      </c>
      <c r="O28" s="19" t="s">
        <v>25</v>
      </c>
      <c r="P28" s="19" t="s">
        <v>26</v>
      </c>
    </row>
    <row r="29" spans="1:16" s="13" customFormat="1" ht="15.6">
      <c r="B29" s="274" t="s">
        <v>43</v>
      </c>
      <c r="C29" s="274"/>
      <c r="D29" s="20">
        <f>_xlfn.STDEV.P(D4:D6)</f>
        <v>0.42970104354720412</v>
      </c>
      <c r="E29" s="20">
        <f t="shared" ref="E29:H29" si="11">_xlfn.STDEV.P(E4:E6)</f>
        <v>8.930064737851651E-3</v>
      </c>
      <c r="F29" s="20">
        <f t="shared" si="11"/>
        <v>3.2965987209041182E-2</v>
      </c>
      <c r="G29" s="20">
        <f t="shared" si="11"/>
        <v>0.43757453549915237</v>
      </c>
      <c r="H29" s="20">
        <f t="shared" si="11"/>
        <v>0.43224719114075466</v>
      </c>
      <c r="I29" s="40"/>
      <c r="J29" s="277" t="s">
        <v>43</v>
      </c>
      <c r="K29" s="278"/>
      <c r="L29" s="20">
        <f>D29/SQRT(COUNT(D4:D6))</f>
        <v>0.24808801316304141</v>
      </c>
      <c r="M29" s="20">
        <f>E29/SQRT(COUNT(E4:E6))</f>
        <v>5.1557752802794355E-3</v>
      </c>
      <c r="N29" s="20">
        <f>F29/SQRT(COUNT(F4:F6))</f>
        <v>1.9032921589241688E-2</v>
      </c>
      <c r="O29" s="20">
        <f>G29/SQRT(COUNT(G4:G6))</f>
        <v>0.25263377586096109</v>
      </c>
      <c r="P29" s="20">
        <f>H29/SQRT(COUNT(H4:H6))</f>
        <v>0.24955803216157435</v>
      </c>
    </row>
    <row r="30" spans="1:16" s="13" customFormat="1" ht="15.6">
      <c r="B30" s="255" t="s">
        <v>44</v>
      </c>
      <c r="C30" s="255"/>
      <c r="D30" s="20">
        <f>_xlfn.STDEV.P(D7:D9)</f>
        <v>0.65376978352708148</v>
      </c>
      <c r="E30" s="20">
        <f t="shared" ref="E30:H30" si="12">_xlfn.STDEV.P(E7:E9)</f>
        <v>8.8175980100402996E-3</v>
      </c>
      <c r="F30" s="20">
        <f t="shared" si="12"/>
        <v>9.6184195073826972E-2</v>
      </c>
      <c r="G30" s="20">
        <f t="shared" si="12"/>
        <v>0.66015990866848739</v>
      </c>
      <c r="H30" s="20">
        <f t="shared" si="12"/>
        <v>0.74932497417322719</v>
      </c>
      <c r="I30" s="40"/>
      <c r="J30" s="279" t="s">
        <v>44</v>
      </c>
      <c r="K30" s="280"/>
      <c r="L30" s="20">
        <f t="shared" ref="L30" si="13">D30/SQRT(COUNT(D5:D7))</f>
        <v>0.37745416050740388</v>
      </c>
      <c r="M30" s="20">
        <f>E30/SQRT(COUNT(E5:E7))</f>
        <v>5.090842584702676E-3</v>
      </c>
      <c r="N30" s="20">
        <f>F30/SQRT(COUNT(F5:F7))</f>
        <v>5.5531970917661481E-2</v>
      </c>
      <c r="O30" s="20">
        <f>G30/SQRT(COUNT(G5:G7))</f>
        <v>0.38114350097794997</v>
      </c>
      <c r="P30" s="20">
        <f>H30/SQRT(COUNT(H5:H7))</f>
        <v>0.43262297554942214</v>
      </c>
    </row>
    <row r="31" spans="1:16" s="13" customFormat="1" ht="15.6">
      <c r="B31" s="255" t="s">
        <v>45</v>
      </c>
      <c r="C31" s="255"/>
      <c r="D31" s="20">
        <f>_xlfn.STDEV.P(D10:D18)</f>
        <v>0.30638090096991744</v>
      </c>
      <c r="E31" s="20">
        <f t="shared" ref="E31:H31" si="14">_xlfn.STDEV.P(E10:E18)</f>
        <v>8.0754416735075371E-3</v>
      </c>
      <c r="F31" s="20">
        <f t="shared" si="14"/>
        <v>6.4151616243604229E-2</v>
      </c>
      <c r="G31" s="20">
        <f t="shared" si="14"/>
        <v>0.30599192405907322</v>
      </c>
      <c r="H31" s="20">
        <f t="shared" si="14"/>
        <v>0.34408080213816655</v>
      </c>
      <c r="I31" s="37"/>
      <c r="J31" s="279" t="s">
        <v>45</v>
      </c>
      <c r="K31" s="280"/>
      <c r="L31" s="20">
        <f>D31/SQRT(COUNT(D10:D18))</f>
        <v>0.10212696698997248</v>
      </c>
      <c r="M31" s="20">
        <f t="shared" ref="M31:P31" si="15">E31/SQRT(COUNT(E10:E18))</f>
        <v>2.6918138911691792E-3</v>
      </c>
      <c r="N31" s="20">
        <f t="shared" si="15"/>
        <v>2.1383872081201408E-2</v>
      </c>
      <c r="O31" s="20">
        <f t="shared" si="15"/>
        <v>0.10199730801969108</v>
      </c>
      <c r="P31" s="20">
        <f t="shared" si="15"/>
        <v>0.11469360071272218</v>
      </c>
    </row>
    <row r="32" spans="1:16" s="13" customFormat="1" ht="13.2"/>
    <row r="33" spans="3:13" s="13" customFormat="1" ht="13.2"/>
    <row r="34" spans="3:13" s="13" customFormat="1" ht="13.2"/>
    <row r="35" spans="3:13" s="13" customFormat="1" ht="13.2"/>
    <row r="36" spans="3:13" s="13" customFormat="1" ht="13.2">
      <c r="C36" s="258" t="s">
        <v>50</v>
      </c>
      <c r="D36" s="258"/>
      <c r="E36" s="258"/>
      <c r="F36" s="258"/>
      <c r="I36" s="260" t="s">
        <v>33</v>
      </c>
      <c r="J36" s="261"/>
      <c r="K36" s="266"/>
      <c r="L36" s="272" t="s">
        <v>49</v>
      </c>
      <c r="M36" s="272"/>
    </row>
    <row r="37" spans="3:13" s="13" customFormat="1" ht="13.2">
      <c r="C37" s="258"/>
      <c r="D37" s="258"/>
      <c r="E37" s="258"/>
      <c r="F37" s="258"/>
      <c r="I37" s="262"/>
      <c r="J37" s="263"/>
      <c r="K37" s="267"/>
      <c r="L37" s="256" t="s">
        <v>48</v>
      </c>
      <c r="M37" s="257" t="s">
        <v>47</v>
      </c>
    </row>
    <row r="38" spans="3:13" s="13" customFormat="1" ht="13.2">
      <c r="C38" s="258"/>
      <c r="D38" s="258"/>
      <c r="E38" s="258"/>
      <c r="F38" s="258"/>
      <c r="I38" s="264"/>
      <c r="J38" s="265"/>
      <c r="K38" s="268"/>
      <c r="L38" s="256"/>
      <c r="M38" s="257"/>
    </row>
    <row r="39" spans="3:13" s="13" customFormat="1" ht="13.2">
      <c r="C39" s="258"/>
      <c r="D39" s="258"/>
      <c r="E39" s="258"/>
      <c r="F39" s="258"/>
      <c r="I39" s="255" t="s">
        <v>34</v>
      </c>
      <c r="J39" s="255"/>
      <c r="K39" s="41">
        <f>B18*0.02</f>
        <v>26.787800200000003</v>
      </c>
      <c r="L39" s="42">
        <f>K39</f>
        <v>26.787800200000003</v>
      </c>
      <c r="M39" s="42">
        <f>K39</f>
        <v>26.787800200000003</v>
      </c>
    </row>
    <row r="40" spans="3:13" s="13" customFormat="1" ht="13.2">
      <c r="I40" s="255" t="s">
        <v>35</v>
      </c>
      <c r="J40" s="255"/>
      <c r="K40" s="43">
        <f>H24</f>
        <v>0.10722235406990727</v>
      </c>
      <c r="L40" s="43">
        <f>K40-1*P31</f>
        <v>-7.4712466428149132E-3</v>
      </c>
      <c r="M40" s="43">
        <f>K40+1*P31</f>
        <v>0.22191595478262943</v>
      </c>
    </row>
    <row r="41" spans="3:13" s="13" customFormat="1" ht="13.2">
      <c r="C41" s="259" t="s">
        <v>95</v>
      </c>
      <c r="D41" s="259"/>
      <c r="E41" s="259"/>
      <c r="F41" s="259"/>
      <c r="I41" s="255" t="s">
        <v>36</v>
      </c>
      <c r="J41" s="255"/>
      <c r="K41" s="43">
        <f>F24</f>
        <v>4.0349999999999997E-2</v>
      </c>
      <c r="L41" s="43">
        <f>K41</f>
        <v>4.0349999999999997E-2</v>
      </c>
      <c r="M41" s="43">
        <f>L41</f>
        <v>4.0349999999999997E-2</v>
      </c>
    </row>
    <row r="42" spans="3:13" s="13" customFormat="1" ht="13.2">
      <c r="C42" s="259"/>
      <c r="D42" s="259"/>
      <c r="E42" s="259"/>
      <c r="F42" s="259"/>
      <c r="I42" s="255" t="s">
        <v>37</v>
      </c>
      <c r="J42" s="255"/>
      <c r="K42" s="43">
        <f>K40+K41</f>
        <v>0.14757235406990726</v>
      </c>
      <c r="L42" s="43">
        <f>L40+L41</f>
        <v>3.2878753357185084E-2</v>
      </c>
      <c r="M42" s="43">
        <f>M40+M41</f>
        <v>0.26226595478262943</v>
      </c>
    </row>
    <row r="43" spans="3:13" s="13" customFormat="1" ht="13.2">
      <c r="C43" s="259"/>
      <c r="D43" s="259"/>
      <c r="E43" s="259"/>
      <c r="F43" s="259"/>
      <c r="I43" s="255" t="s">
        <v>38</v>
      </c>
      <c r="J43" s="255"/>
      <c r="K43" s="44">
        <f>AVERAGE(D9:D18)</f>
        <v>0.12861982029215299</v>
      </c>
      <c r="L43" s="44">
        <f>K43</f>
        <v>0.12861982029215299</v>
      </c>
      <c r="M43" s="44">
        <f>L43</f>
        <v>0.12861982029215299</v>
      </c>
    </row>
    <row r="44" spans="3:13" s="13" customFormat="1" ht="13.2">
      <c r="I44" s="39"/>
      <c r="J44" s="39"/>
      <c r="K44" s="39"/>
      <c r="L44" s="39"/>
      <c r="M44" s="39"/>
    </row>
    <row r="45" spans="3:13" s="13" customFormat="1">
      <c r="D45" s="12"/>
      <c r="I45" s="255" t="s">
        <v>39</v>
      </c>
      <c r="J45" s="255"/>
      <c r="K45" s="39">
        <f>K39/(K42-K43)</f>
        <v>1413.4152464322451</v>
      </c>
      <c r="L45" s="39">
        <f>L39/(L42-L43)</f>
        <v>-279.79425190859433</v>
      </c>
      <c r="M45" s="39">
        <f>M39/(M42-M43)</f>
        <v>200.43827157536597</v>
      </c>
    </row>
    <row r="46" spans="3:13" s="13" customFormat="1">
      <c r="C46" s="12"/>
      <c r="D46" s="12"/>
      <c r="E46" s="12"/>
    </row>
  </sheetData>
  <mergeCells count="28">
    <mergeCell ref="A1:D1"/>
    <mergeCell ref="E1:H1"/>
    <mergeCell ref="L36:M36"/>
    <mergeCell ref="B21:C21"/>
    <mergeCell ref="B24:C24"/>
    <mergeCell ref="B23:C23"/>
    <mergeCell ref="B22:C22"/>
    <mergeCell ref="B30:C30"/>
    <mergeCell ref="B29:C29"/>
    <mergeCell ref="B28:C28"/>
    <mergeCell ref="B31:C31"/>
    <mergeCell ref="B25:C25"/>
    <mergeCell ref="J28:K28"/>
    <mergeCell ref="J29:K29"/>
    <mergeCell ref="J30:K30"/>
    <mergeCell ref="J31:K31"/>
    <mergeCell ref="L37:L38"/>
    <mergeCell ref="M37:M38"/>
    <mergeCell ref="C36:F39"/>
    <mergeCell ref="C41:F43"/>
    <mergeCell ref="I39:J39"/>
    <mergeCell ref="I36:J38"/>
    <mergeCell ref="K36:K38"/>
    <mergeCell ref="I45:J45"/>
    <mergeCell ref="I43:J43"/>
    <mergeCell ref="I42:J42"/>
    <mergeCell ref="I41:J41"/>
    <mergeCell ref="I40:J40"/>
  </mergeCells>
  <phoneticPr fontId="23" type="noConversion"/>
  <pageMargins left="0.7" right="0.7" top="0.75" bottom="0.75" header="0.3" footer="0.3"/>
  <pageSetup orientation="portrait" horizontalDpi="300" verticalDpi="300" r:id="rId1"/>
  <ignoredErrors>
    <ignoredError sqref="H22" formulaRange="1"/>
    <ignoredError sqref="G22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CF70-68B3-4D32-90B9-08C2D2B2549F}">
  <dimension ref="A2:U25"/>
  <sheetViews>
    <sheetView showGridLines="0" workbookViewId="0">
      <selection activeCell="M21" sqref="M21"/>
    </sheetView>
  </sheetViews>
  <sheetFormatPr defaultColWidth="9.109375" defaultRowHeight="14.4"/>
  <cols>
    <col min="1" max="1" width="35.5546875" style="77" customWidth="1"/>
    <col min="2" max="2" width="9.109375" style="77" customWidth="1"/>
    <col min="3" max="4" width="7.5546875" style="77" customWidth="1"/>
    <col min="5" max="5" width="9" style="77" customWidth="1"/>
    <col min="6" max="13" width="10" style="77" customWidth="1"/>
    <col min="14" max="20" width="11" style="77" customWidth="1"/>
    <col min="21" max="21" width="4.44140625" style="77" customWidth="1"/>
    <col min="22" max="16384" width="9.109375" style="77"/>
  </cols>
  <sheetData>
    <row r="2" spans="1:21" s="103" customFormat="1" ht="15.6">
      <c r="A2" s="100" t="s">
        <v>251</v>
      </c>
      <c r="B2" s="101"/>
      <c r="C2" s="102">
        <v>2002</v>
      </c>
      <c r="D2" s="102">
        <v>2003</v>
      </c>
      <c r="E2" s="102">
        <v>2004</v>
      </c>
      <c r="F2" s="102">
        <v>2005</v>
      </c>
      <c r="G2" s="102">
        <v>2006</v>
      </c>
      <c r="H2" s="102">
        <v>2007</v>
      </c>
      <c r="I2" s="102">
        <v>2008</v>
      </c>
      <c r="J2" s="102">
        <v>2009</v>
      </c>
      <c r="K2" s="102">
        <v>2010</v>
      </c>
      <c r="L2" s="102">
        <v>2011</v>
      </c>
      <c r="M2" s="102">
        <v>2012</v>
      </c>
      <c r="N2" s="102">
        <v>2013</v>
      </c>
      <c r="O2" s="102">
        <v>2014</v>
      </c>
      <c r="P2" s="102">
        <v>2015</v>
      </c>
      <c r="Q2" s="102">
        <v>2016</v>
      </c>
      <c r="R2" s="102">
        <v>2017</v>
      </c>
      <c r="S2" s="102">
        <v>2018</v>
      </c>
      <c r="T2" s="102">
        <v>2019</v>
      </c>
      <c r="U2" s="102">
        <v>2020</v>
      </c>
    </row>
    <row r="6" spans="1:21" ht="15.6">
      <c r="A6" s="81" t="s">
        <v>448</v>
      </c>
      <c r="B6" s="99"/>
      <c r="C6" s="98">
        <v>0.45</v>
      </c>
      <c r="D6" s="98">
        <v>0.41</v>
      </c>
      <c r="E6" s="98">
        <v>1.46</v>
      </c>
      <c r="F6" s="98">
        <v>5.0199999999999996</v>
      </c>
      <c r="G6" s="98">
        <v>9.94</v>
      </c>
      <c r="H6" s="98">
        <v>13.29</v>
      </c>
      <c r="I6" s="98">
        <v>13.31</v>
      </c>
      <c r="J6" s="98">
        <v>20.41</v>
      </c>
      <c r="K6" s="98">
        <v>26.31</v>
      </c>
      <c r="L6" s="98">
        <v>29.76</v>
      </c>
      <c r="M6" s="98">
        <v>32.31</v>
      </c>
      <c r="N6" s="98">
        <v>38.130000000000003</v>
      </c>
      <c r="O6" s="98">
        <v>21.02</v>
      </c>
      <c r="P6" s="98">
        <v>22.84</v>
      </c>
      <c r="Q6" s="98">
        <v>27.85</v>
      </c>
      <c r="R6" s="98">
        <v>18</v>
      </c>
      <c r="S6" s="98">
        <v>43.7</v>
      </c>
      <c r="T6" s="98">
        <v>49.16</v>
      </c>
      <c r="U6" s="98"/>
    </row>
    <row r="7" spans="1:21" ht="15.6">
      <c r="A7" s="81" t="s">
        <v>216</v>
      </c>
      <c r="B7" s="99"/>
      <c r="C7" s="98">
        <v>286.892</v>
      </c>
      <c r="D7" s="98">
        <v>871.45799999999997</v>
      </c>
      <c r="E7" s="98">
        <v>3313.3510000000001</v>
      </c>
      <c r="F7" s="98">
        <v>10271.813</v>
      </c>
      <c r="G7" s="98">
        <v>18473.350999999999</v>
      </c>
      <c r="H7" s="98">
        <v>25335.806</v>
      </c>
      <c r="I7" s="98">
        <v>31767.575000000001</v>
      </c>
      <c r="J7" s="98">
        <v>40496.777999999998</v>
      </c>
      <c r="K7" s="98">
        <v>57851</v>
      </c>
      <c r="L7" s="98">
        <v>72574</v>
      </c>
      <c r="M7" s="98">
        <v>93798</v>
      </c>
      <c r="N7" s="98">
        <v>110920</v>
      </c>
      <c r="O7" s="98">
        <v>131133</v>
      </c>
      <c r="P7" s="98">
        <v>147461</v>
      </c>
      <c r="Q7" s="98">
        <v>167497</v>
      </c>
      <c r="R7" s="98">
        <v>197295</v>
      </c>
      <c r="S7" s="98">
        <v>232792</v>
      </c>
      <c r="T7" s="98">
        <v>275909</v>
      </c>
      <c r="U7" s="98"/>
    </row>
    <row r="8" spans="1:21" ht="15.6">
      <c r="A8" s="81" t="s">
        <v>195</v>
      </c>
      <c r="B8" s="99"/>
      <c r="C8" s="98">
        <v>187.82400000000001</v>
      </c>
      <c r="D8" s="98">
        <v>602.64099999999996</v>
      </c>
      <c r="E8" s="98">
        <v>2929.056</v>
      </c>
      <c r="F8" s="98">
        <v>9418.9570000000003</v>
      </c>
      <c r="G8" s="98">
        <v>17039.84</v>
      </c>
      <c r="H8" s="98">
        <v>22689.679</v>
      </c>
      <c r="I8" s="98">
        <v>28238.862000000001</v>
      </c>
      <c r="J8" s="98">
        <v>36004.224000000002</v>
      </c>
      <c r="K8" s="98">
        <v>46241</v>
      </c>
      <c r="L8" s="98">
        <v>58145</v>
      </c>
      <c r="M8" s="98">
        <v>71715</v>
      </c>
      <c r="N8" s="98">
        <v>87309</v>
      </c>
      <c r="O8" s="98">
        <v>104500</v>
      </c>
      <c r="P8" s="98">
        <v>120331</v>
      </c>
      <c r="Q8" s="98">
        <v>139036</v>
      </c>
      <c r="R8" s="98">
        <v>152502</v>
      </c>
      <c r="S8" s="98">
        <v>177628</v>
      </c>
      <c r="T8" s="98">
        <v>201442</v>
      </c>
      <c r="U8" s="98"/>
    </row>
    <row r="9" spans="1:21" ht="15.6">
      <c r="A9" s="81" t="s">
        <v>368</v>
      </c>
      <c r="B9" s="99"/>
      <c r="C9" s="98">
        <v>99.656000000000006</v>
      </c>
      <c r="D9" s="98">
        <v>105.648</v>
      </c>
      <c r="E9" s="98">
        <v>399.11900000000003</v>
      </c>
      <c r="F9" s="98">
        <v>1465.3969999999999</v>
      </c>
      <c r="G9" s="98">
        <v>3077.4459999999999</v>
      </c>
      <c r="H9" s="98">
        <v>4203.72</v>
      </c>
      <c r="I9" s="98">
        <v>4226.8580000000002</v>
      </c>
      <c r="J9" s="98">
        <v>6520.4480000000003</v>
      </c>
      <c r="K9" s="98">
        <v>8505</v>
      </c>
      <c r="L9" s="98">
        <v>9737</v>
      </c>
      <c r="M9" s="98">
        <v>10737</v>
      </c>
      <c r="N9" s="98">
        <v>12920</v>
      </c>
      <c r="O9" s="98">
        <v>14444</v>
      </c>
      <c r="P9" s="98">
        <v>16348</v>
      </c>
      <c r="Q9" s="98">
        <v>19478</v>
      </c>
      <c r="R9" s="98">
        <v>12662</v>
      </c>
      <c r="S9" s="98">
        <v>30736</v>
      </c>
      <c r="T9" s="98">
        <v>34343</v>
      </c>
      <c r="U9" s="98"/>
    </row>
    <row r="10" spans="1:21" ht="15.6">
      <c r="A10" s="81" t="s">
        <v>194</v>
      </c>
      <c r="B10" s="92"/>
      <c r="C10" s="79">
        <v>439.50799999999998</v>
      </c>
      <c r="D10" s="79">
        <v>1465.934</v>
      </c>
      <c r="E10" s="79">
        <v>3189.223</v>
      </c>
      <c r="F10" s="79">
        <v>6138.56</v>
      </c>
      <c r="G10" s="79">
        <v>10604.916999999999</v>
      </c>
      <c r="H10" s="79">
        <v>16593.986000000001</v>
      </c>
      <c r="I10" s="79">
        <v>21795.55</v>
      </c>
      <c r="J10" s="79">
        <v>23650.562999999998</v>
      </c>
      <c r="K10" s="79">
        <v>29321</v>
      </c>
      <c r="L10" s="79">
        <v>37905</v>
      </c>
      <c r="M10" s="79">
        <v>50175</v>
      </c>
      <c r="N10" s="79">
        <v>59825</v>
      </c>
      <c r="O10" s="79">
        <v>66001</v>
      </c>
      <c r="P10" s="79">
        <v>74989</v>
      </c>
      <c r="Q10" s="79">
        <v>90272</v>
      </c>
      <c r="R10" s="79">
        <v>110855</v>
      </c>
      <c r="S10" s="79">
        <v>136819</v>
      </c>
      <c r="T10" s="79">
        <v>161857</v>
      </c>
      <c r="U10" s="79"/>
    </row>
    <row r="12" spans="1:21" ht="15.6">
      <c r="A12" s="97" t="s">
        <v>447</v>
      </c>
    </row>
    <row r="13" spans="1:21">
      <c r="A13" s="77" t="s">
        <v>444</v>
      </c>
      <c r="C13" s="77">
        <v>0.22670000000000001</v>
      </c>
      <c r="D13" s="77">
        <v>7.2099999999999997E-2</v>
      </c>
      <c r="E13" s="77">
        <v>0.12514600000000001</v>
      </c>
      <c r="F13" s="77">
        <v>0.23871999999999999</v>
      </c>
      <c r="G13" s="77">
        <v>0.29019050000000002</v>
      </c>
      <c r="H13" s="77">
        <v>0.25332789999999999</v>
      </c>
      <c r="I13" s="77">
        <v>0.1939322</v>
      </c>
      <c r="J13" s="77">
        <v>0.27569949999999999</v>
      </c>
      <c r="K13" s="77">
        <v>0.29006510000000002</v>
      </c>
      <c r="L13" s="77">
        <v>0.25687900000000002</v>
      </c>
      <c r="M13" s="77">
        <v>0.21399099999999999</v>
      </c>
      <c r="N13" s="77">
        <v>0.21596323000000001</v>
      </c>
      <c r="O13" s="77">
        <v>0.21884517000000001</v>
      </c>
      <c r="P13" s="77">
        <v>0.21800531000000001</v>
      </c>
      <c r="Q13" s="77">
        <v>0.21577012000000001</v>
      </c>
      <c r="R13" s="77">
        <v>0.11422127999999999</v>
      </c>
      <c r="S13" s="77">
        <v>0.22464716000000001</v>
      </c>
      <c r="T13" s="77">
        <v>0.21218112</v>
      </c>
    </row>
    <row r="14" spans="1:21">
      <c r="A14" s="77" t="s">
        <v>446</v>
      </c>
      <c r="C14" s="77">
        <v>1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I14" s="77">
        <v>1</v>
      </c>
      <c r="J14" s="77">
        <v>1</v>
      </c>
      <c r="K14" s="77">
        <v>1</v>
      </c>
      <c r="L14" s="77">
        <v>1</v>
      </c>
      <c r="M14" s="77">
        <v>1</v>
      </c>
      <c r="N14" s="77">
        <v>1</v>
      </c>
      <c r="O14" s="77">
        <v>1</v>
      </c>
      <c r="P14" s="77">
        <v>1</v>
      </c>
      <c r="Q14" s="77">
        <v>1</v>
      </c>
      <c r="R14" s="77">
        <v>1</v>
      </c>
      <c r="S14" s="77">
        <v>1</v>
      </c>
      <c r="T14" s="77">
        <v>1</v>
      </c>
    </row>
    <row r="15" spans="1:21">
      <c r="A15" s="77" t="s">
        <v>440</v>
      </c>
      <c r="C15" s="77">
        <v>0.75890000000000002</v>
      </c>
      <c r="D15" s="77">
        <v>0.7006</v>
      </c>
      <c r="E15" s="77">
        <v>0.46951599999999999</v>
      </c>
      <c r="F15" s="77">
        <v>0.42710209999999998</v>
      </c>
      <c r="G15" s="77">
        <v>0.48414160000000001</v>
      </c>
      <c r="H15" s="77">
        <v>0.58119100000000001</v>
      </c>
      <c r="I15" s="77">
        <v>0.60321720000000001</v>
      </c>
      <c r="J15" s="77">
        <v>0.48095769999999999</v>
      </c>
      <c r="K15" s="77">
        <v>0.44962239999999998</v>
      </c>
      <c r="L15" s="77">
        <v>0.4556656</v>
      </c>
      <c r="M15" s="77">
        <v>0.49018650000000002</v>
      </c>
      <c r="N15" s="77">
        <v>0.49431322999999999</v>
      </c>
      <c r="O15" s="77">
        <v>0.47381494000000002</v>
      </c>
      <c r="P15" s="77">
        <v>0.47618412999999998</v>
      </c>
      <c r="Q15" s="77">
        <v>0.49492312999999999</v>
      </c>
      <c r="R15" s="77">
        <v>0.51550035000000005</v>
      </c>
      <c r="S15" s="77">
        <v>0.53791520000000004</v>
      </c>
      <c r="T15" s="77">
        <v>0.58663182000000003</v>
      </c>
    </row>
    <row r="16" spans="1:21">
      <c r="A16" s="77" t="s">
        <v>438</v>
      </c>
      <c r="C16" s="77">
        <v>1.4654</v>
      </c>
      <c r="D16" s="77">
        <v>1.1849000000000001</v>
      </c>
      <c r="E16" s="77">
        <v>1.10019</v>
      </c>
      <c r="F16" s="77">
        <v>1.0864123999999999</v>
      </c>
      <c r="G16" s="77">
        <v>1.1026853000000001</v>
      </c>
      <c r="H16" s="77">
        <v>1.1212451999999999</v>
      </c>
      <c r="I16" s="77">
        <v>1.1248581</v>
      </c>
      <c r="J16" s="77">
        <v>1.1957871</v>
      </c>
      <c r="K16" s="77">
        <v>1.2494491999999999</v>
      </c>
      <c r="L16" s="77">
        <v>1.2811642999999999</v>
      </c>
      <c r="M16" s="77">
        <v>1.2873403000000001</v>
      </c>
      <c r="N16" s="77">
        <v>1.26194808</v>
      </c>
      <c r="O16" s="77">
        <v>1.23912628</v>
      </c>
      <c r="P16" s="77">
        <v>1.2143333599999999</v>
      </c>
      <c r="Q16" s="77">
        <v>1.25126742</v>
      </c>
      <c r="R16" s="77">
        <v>1.3027807199999999</v>
      </c>
      <c r="S16" s="77">
        <v>1.3419711400000001</v>
      </c>
      <c r="T16" s="77">
        <v>1.3696696799999999</v>
      </c>
    </row>
    <row r="19" spans="1:5">
      <c r="A19" s="96"/>
      <c r="B19" s="95"/>
      <c r="C19" s="281" t="s">
        <v>445</v>
      </c>
      <c r="D19" s="282"/>
      <c r="E19" s="283"/>
    </row>
    <row r="20" spans="1:5">
      <c r="A20" s="94" t="s">
        <v>444</v>
      </c>
      <c r="B20" s="284" t="s">
        <v>443</v>
      </c>
      <c r="C20" s="285"/>
      <c r="D20" s="286"/>
      <c r="E20" s="93">
        <v>0.21424399999999999</v>
      </c>
    </row>
    <row r="21" spans="1:5">
      <c r="A21" s="94" t="s">
        <v>442</v>
      </c>
      <c r="B21" s="284" t="s">
        <v>441</v>
      </c>
      <c r="C21" s="285"/>
      <c r="D21" s="286"/>
      <c r="E21" s="93">
        <v>1</v>
      </c>
    </row>
    <row r="22" spans="1:5">
      <c r="A22" s="94" t="s">
        <v>440</v>
      </c>
      <c r="B22" s="284" t="s">
        <v>439</v>
      </c>
      <c r="C22" s="285"/>
      <c r="D22" s="286"/>
      <c r="E22" s="93">
        <v>0.50342399999999998</v>
      </c>
    </row>
    <row r="23" spans="1:5">
      <c r="A23" s="94" t="s">
        <v>438</v>
      </c>
      <c r="B23" s="284" t="s">
        <v>437</v>
      </c>
      <c r="C23" s="285"/>
      <c r="D23" s="286"/>
      <c r="E23" s="93">
        <v>1.228669</v>
      </c>
    </row>
    <row r="24" spans="1:5">
      <c r="A24" s="94"/>
      <c r="B24" s="93"/>
      <c r="C24" s="93"/>
      <c r="D24" s="93"/>
      <c r="E24" s="93"/>
    </row>
    <row r="25" spans="1:5">
      <c r="A25" s="94" t="s">
        <v>436</v>
      </c>
      <c r="B25" s="93"/>
      <c r="C25" s="93"/>
      <c r="D25" s="93"/>
      <c r="E25" s="93">
        <v>0.132519</v>
      </c>
    </row>
  </sheetData>
  <mergeCells count="5">
    <mergeCell ref="C19:E19"/>
    <mergeCell ref="B20:D20"/>
    <mergeCell ref="B21:D21"/>
    <mergeCell ref="B22:D22"/>
    <mergeCell ref="B23:D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94"/>
  <sheetViews>
    <sheetView workbookViewId="0">
      <pane xSplit="1" ySplit="1" topLeftCell="B172" activePane="bottomRight" state="frozen"/>
      <selection activeCell="D18" sqref="D18"/>
      <selection pane="topRight" activeCell="D18" sqref="D18"/>
      <selection pane="bottomLeft" activeCell="D18" sqref="D18"/>
      <selection pane="bottomRight" activeCell="D18" sqref="D18"/>
    </sheetView>
  </sheetViews>
  <sheetFormatPr defaultRowHeight="14.4"/>
  <cols>
    <col min="1" max="1" width="15.6640625" customWidth="1"/>
    <col min="2" max="2" width="14" customWidth="1"/>
    <col min="3" max="3" width="13" customWidth="1"/>
    <col min="4" max="4" width="16.88671875" customWidth="1"/>
    <col min="5" max="6" width="12" customWidth="1"/>
    <col min="7" max="7" width="15.5546875" customWidth="1"/>
    <col min="8" max="8" width="14.109375" customWidth="1"/>
    <col min="9" max="9" width="12.6640625" customWidth="1"/>
    <col min="10" max="10" width="15.88671875" customWidth="1"/>
    <col min="11" max="11" width="18.5546875" customWidth="1"/>
    <col min="12" max="12" width="13.6640625" customWidth="1"/>
  </cols>
  <sheetData>
    <row r="1" spans="1:12" ht="46.8">
      <c r="A1" s="2" t="s">
        <v>17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 t="s">
        <v>12</v>
      </c>
      <c r="I1" s="3" t="s">
        <v>13</v>
      </c>
      <c r="J1" s="3" t="s">
        <v>14</v>
      </c>
      <c r="K1" s="4" t="s">
        <v>16</v>
      </c>
      <c r="L1" s="2" t="s">
        <v>15</v>
      </c>
    </row>
    <row r="2" spans="1:12">
      <c r="A2">
        <v>20040730</v>
      </c>
      <c r="H2">
        <v>-4.0599999999999997E-2</v>
      </c>
      <c r="I2">
        <v>-3.8100000000000002E-2</v>
      </c>
      <c r="J2">
        <v>4.1099999999999998E-2</v>
      </c>
      <c r="K2">
        <v>1E-3</v>
      </c>
      <c r="L2">
        <v>-2.29E-2</v>
      </c>
    </row>
    <row r="3" spans="1:12">
      <c r="A3">
        <v>20040831</v>
      </c>
      <c r="B3" t="s">
        <v>6</v>
      </c>
      <c r="C3" t="s">
        <v>7</v>
      </c>
      <c r="D3">
        <v>102.37</v>
      </c>
      <c r="E3">
        <v>669547</v>
      </c>
      <c r="F3" t="s">
        <v>8</v>
      </c>
      <c r="G3">
        <v>33603</v>
      </c>
      <c r="H3">
        <v>8.0000000000000004E-4</v>
      </c>
      <c r="I3">
        <v>-1.6199999999999999E-2</v>
      </c>
      <c r="J3">
        <v>1.03E-2</v>
      </c>
      <c r="K3">
        <v>1.1000000000000001E-3</v>
      </c>
      <c r="L3">
        <v>-1.55E-2</v>
      </c>
    </row>
    <row r="4" spans="1:12">
      <c r="A4">
        <v>20040930</v>
      </c>
      <c r="B4" t="s">
        <v>6</v>
      </c>
      <c r="C4" t="s">
        <v>7</v>
      </c>
      <c r="D4">
        <v>129.60001</v>
      </c>
      <c r="E4">
        <v>1066083</v>
      </c>
      <c r="F4">
        <v>0.26599600000000001</v>
      </c>
      <c r="G4">
        <v>57857</v>
      </c>
      <c r="H4">
        <v>1.6E-2</v>
      </c>
      <c r="I4">
        <v>3.0300000000000001E-2</v>
      </c>
      <c r="J4">
        <v>-2.5000000000000001E-3</v>
      </c>
      <c r="K4">
        <v>1.1000000000000001E-3</v>
      </c>
      <c r="L4">
        <v>5.2400000000000002E-2</v>
      </c>
    </row>
    <row r="5" spans="1:12">
      <c r="A5">
        <v>20041029</v>
      </c>
      <c r="B5" t="s">
        <v>6</v>
      </c>
      <c r="C5" t="s">
        <v>7</v>
      </c>
      <c r="D5">
        <v>190.64</v>
      </c>
      <c r="E5">
        <v>2580994</v>
      </c>
      <c r="F5">
        <v>0.47098800000000002</v>
      </c>
      <c r="G5">
        <v>57857</v>
      </c>
      <c r="H5">
        <v>1.43E-2</v>
      </c>
      <c r="I5">
        <v>3.0999999999999999E-3</v>
      </c>
      <c r="J5">
        <v>-6.3E-3</v>
      </c>
      <c r="K5">
        <v>1.1000000000000001E-3</v>
      </c>
      <c r="L5">
        <v>-1.52E-2</v>
      </c>
    </row>
    <row r="6" spans="1:12">
      <c r="A6">
        <v>20041130</v>
      </c>
      <c r="B6" t="s">
        <v>6</v>
      </c>
      <c r="C6" t="s">
        <v>7</v>
      </c>
      <c r="D6">
        <v>181.98</v>
      </c>
      <c r="E6">
        <v>2788008</v>
      </c>
      <c r="F6">
        <v>-4.5426000000000001E-2</v>
      </c>
      <c r="G6">
        <v>57857</v>
      </c>
      <c r="H6">
        <v>4.5400000000000003E-2</v>
      </c>
      <c r="I6">
        <v>3.9E-2</v>
      </c>
      <c r="J6">
        <v>1.7899999999999999E-2</v>
      </c>
      <c r="K6">
        <v>1.5E-3</v>
      </c>
      <c r="L6">
        <v>3.2300000000000002E-2</v>
      </c>
    </row>
    <row r="7" spans="1:12">
      <c r="A7">
        <v>20041231</v>
      </c>
      <c r="B7" t="s">
        <v>6</v>
      </c>
      <c r="C7" t="s">
        <v>7</v>
      </c>
      <c r="D7">
        <v>192.78998999999999</v>
      </c>
      <c r="E7">
        <v>1457027</v>
      </c>
      <c r="F7">
        <v>5.9402000000000003E-2</v>
      </c>
      <c r="G7">
        <v>95542</v>
      </c>
      <c r="H7">
        <v>3.4299999999999997E-2</v>
      </c>
      <c r="I7">
        <v>1.1000000000000001E-3</v>
      </c>
      <c r="J7">
        <v>-8.0000000000000004E-4</v>
      </c>
      <c r="K7">
        <v>1.6000000000000001E-3</v>
      </c>
      <c r="L7">
        <v>-2.8400000000000002E-2</v>
      </c>
    </row>
    <row r="8" spans="1:12">
      <c r="A8">
        <v>20050131</v>
      </c>
      <c r="B8" t="s">
        <v>6</v>
      </c>
      <c r="C8" t="s">
        <v>7</v>
      </c>
      <c r="D8">
        <v>195.62</v>
      </c>
      <c r="E8">
        <v>2049127</v>
      </c>
      <c r="F8">
        <v>1.4678999999999999E-2</v>
      </c>
      <c r="G8">
        <v>95542</v>
      </c>
      <c r="H8">
        <v>-2.76E-2</v>
      </c>
      <c r="I8">
        <v>-1.5100000000000001E-2</v>
      </c>
      <c r="J8">
        <v>1.9599999999999999E-2</v>
      </c>
      <c r="K8">
        <v>1.6000000000000001E-3</v>
      </c>
      <c r="L8">
        <v>3.2000000000000001E-2</v>
      </c>
    </row>
    <row r="9" spans="1:12">
      <c r="A9">
        <v>20050228</v>
      </c>
      <c r="B9" t="s">
        <v>6</v>
      </c>
      <c r="C9" t="s">
        <v>7</v>
      </c>
      <c r="D9">
        <v>187.99001000000001</v>
      </c>
      <c r="E9">
        <v>3270253</v>
      </c>
      <c r="F9">
        <v>-3.9003999999999997E-2</v>
      </c>
      <c r="G9">
        <v>95542</v>
      </c>
      <c r="H9">
        <v>1.89E-2</v>
      </c>
      <c r="I9">
        <v>-5.0000000000000001E-3</v>
      </c>
      <c r="J9">
        <v>1.6500000000000001E-2</v>
      </c>
      <c r="K9">
        <v>1.6000000000000001E-3</v>
      </c>
      <c r="L9">
        <v>3.1699999999999999E-2</v>
      </c>
    </row>
    <row r="10" spans="1:12">
      <c r="A10">
        <v>20050331</v>
      </c>
      <c r="B10" t="s">
        <v>6</v>
      </c>
      <c r="C10" t="s">
        <v>7</v>
      </c>
      <c r="D10">
        <v>180.50998999999999</v>
      </c>
      <c r="E10">
        <v>1729960</v>
      </c>
      <c r="F10">
        <v>-3.9788999999999998E-2</v>
      </c>
      <c r="G10">
        <v>114754</v>
      </c>
      <c r="H10">
        <v>-1.9699999999999999E-2</v>
      </c>
      <c r="I10">
        <v>-1.37E-2</v>
      </c>
      <c r="J10">
        <v>1.61E-2</v>
      </c>
      <c r="K10">
        <v>2.0999999999999999E-3</v>
      </c>
      <c r="L10">
        <v>5.4999999999999997E-3</v>
      </c>
    </row>
    <row r="11" spans="1:12">
      <c r="A11">
        <v>20050429</v>
      </c>
      <c r="B11" t="s">
        <v>6</v>
      </c>
      <c r="C11" t="s">
        <v>7</v>
      </c>
      <c r="D11">
        <v>220</v>
      </c>
      <c r="E11">
        <v>2287125</v>
      </c>
      <c r="F11">
        <v>0.21876899999999999</v>
      </c>
      <c r="G11">
        <v>171218</v>
      </c>
      <c r="H11">
        <v>-2.6100000000000002E-2</v>
      </c>
      <c r="I11">
        <v>-3.9800000000000002E-2</v>
      </c>
      <c r="J11">
        <v>-3.5000000000000001E-3</v>
      </c>
      <c r="K11">
        <v>2.0999999999999999E-3</v>
      </c>
      <c r="L11">
        <v>-8.6E-3</v>
      </c>
    </row>
    <row r="12" spans="1:12">
      <c r="A12">
        <v>20050531</v>
      </c>
      <c r="B12" t="s">
        <v>6</v>
      </c>
      <c r="C12" t="s">
        <v>7</v>
      </c>
      <c r="D12">
        <v>277.26999000000001</v>
      </c>
      <c r="E12">
        <v>2550630</v>
      </c>
      <c r="F12">
        <v>0.26031799999999999</v>
      </c>
      <c r="G12">
        <v>171218</v>
      </c>
      <c r="H12">
        <v>3.6499999999999998E-2</v>
      </c>
      <c r="I12">
        <v>2.8799999999999999E-2</v>
      </c>
      <c r="J12">
        <v>-8.0999999999999996E-3</v>
      </c>
      <c r="K12">
        <v>2.3999999999999998E-3</v>
      </c>
      <c r="L12">
        <v>4.4000000000000003E-3</v>
      </c>
    </row>
    <row r="13" spans="1:12">
      <c r="A13">
        <v>20050630</v>
      </c>
      <c r="B13" t="s">
        <v>6</v>
      </c>
      <c r="C13" t="s">
        <v>7</v>
      </c>
      <c r="D13">
        <v>294.14999</v>
      </c>
      <c r="E13">
        <v>3933185</v>
      </c>
      <c r="F13">
        <v>6.0879000000000003E-2</v>
      </c>
      <c r="G13">
        <v>171218</v>
      </c>
      <c r="H13">
        <v>5.7000000000000002E-3</v>
      </c>
      <c r="I13">
        <v>2.6200000000000001E-2</v>
      </c>
      <c r="J13">
        <v>2.63E-2</v>
      </c>
      <c r="K13">
        <v>2.3E-3</v>
      </c>
      <c r="L13">
        <v>2.0500000000000001E-2</v>
      </c>
    </row>
    <row r="14" spans="1:12">
      <c r="A14">
        <v>20050729</v>
      </c>
      <c r="B14" t="s">
        <v>6</v>
      </c>
      <c r="C14" t="s">
        <v>7</v>
      </c>
      <c r="D14">
        <v>287.76001000000002</v>
      </c>
      <c r="E14">
        <v>2074660</v>
      </c>
      <c r="F14">
        <v>-2.1724E-2</v>
      </c>
      <c r="G14">
        <v>179123</v>
      </c>
      <c r="H14">
        <v>3.9199999999999999E-2</v>
      </c>
      <c r="I14">
        <v>2.93E-2</v>
      </c>
      <c r="J14">
        <v>-5.1999999999999998E-3</v>
      </c>
      <c r="K14">
        <v>2.3999999999999998E-3</v>
      </c>
      <c r="L14">
        <v>0</v>
      </c>
    </row>
    <row r="15" spans="1:12">
      <c r="A15">
        <v>20050831</v>
      </c>
      <c r="B15" t="s">
        <v>6</v>
      </c>
      <c r="C15" t="s">
        <v>7</v>
      </c>
      <c r="D15">
        <v>286</v>
      </c>
      <c r="E15">
        <v>1437427</v>
      </c>
      <c r="F15">
        <v>-6.1159999999999999E-3</v>
      </c>
      <c r="G15">
        <v>179123</v>
      </c>
      <c r="H15">
        <v>-1.2200000000000001E-2</v>
      </c>
      <c r="I15">
        <v>-9.1999999999999998E-3</v>
      </c>
      <c r="J15">
        <v>1.2699999999999999E-2</v>
      </c>
      <c r="K15">
        <v>3.0000000000000001E-3</v>
      </c>
      <c r="L15">
        <v>2.2700000000000001E-2</v>
      </c>
    </row>
    <row r="16" spans="1:12">
      <c r="A16">
        <v>20050930</v>
      </c>
      <c r="B16" t="s">
        <v>6</v>
      </c>
      <c r="C16" t="s">
        <v>7</v>
      </c>
      <c r="D16">
        <v>316.45999</v>
      </c>
      <c r="E16">
        <v>1706402</v>
      </c>
      <c r="F16">
        <v>0.106503</v>
      </c>
      <c r="G16">
        <v>179123</v>
      </c>
      <c r="H16">
        <v>4.8999999999999998E-3</v>
      </c>
      <c r="I16">
        <v>-5.7999999999999996E-3</v>
      </c>
      <c r="J16">
        <v>7.7000000000000002E-3</v>
      </c>
      <c r="K16">
        <v>2.8999999999999998E-3</v>
      </c>
      <c r="L16">
        <v>3.4500000000000003E-2</v>
      </c>
    </row>
    <row r="17" spans="1:12">
      <c r="A17">
        <v>20051031</v>
      </c>
      <c r="B17" t="s">
        <v>6</v>
      </c>
      <c r="C17" t="s">
        <v>7</v>
      </c>
      <c r="D17">
        <v>372.14001000000002</v>
      </c>
      <c r="E17">
        <v>1943227</v>
      </c>
      <c r="F17">
        <v>0.17594599999999999</v>
      </c>
      <c r="G17">
        <v>199503</v>
      </c>
      <c r="H17">
        <v>-2.0199999999999999E-2</v>
      </c>
      <c r="I17">
        <v>-1.21E-2</v>
      </c>
      <c r="J17">
        <v>2.2000000000000001E-3</v>
      </c>
      <c r="K17">
        <v>2.7000000000000001E-3</v>
      </c>
      <c r="L17">
        <v>-1.29E-2</v>
      </c>
    </row>
    <row r="18" spans="1:12">
      <c r="A18">
        <v>20051130</v>
      </c>
      <c r="B18" t="s">
        <v>6</v>
      </c>
      <c r="C18" t="s">
        <v>7</v>
      </c>
      <c r="D18">
        <v>404.91251</v>
      </c>
      <c r="E18">
        <v>2122959</v>
      </c>
      <c r="F18">
        <v>8.8065000000000004E-2</v>
      </c>
      <c r="G18">
        <v>199503</v>
      </c>
      <c r="H18">
        <v>3.61E-2</v>
      </c>
      <c r="I18">
        <v>8.9999999999999993E-3</v>
      </c>
      <c r="J18">
        <v>-1.1900000000000001E-2</v>
      </c>
      <c r="K18">
        <v>3.0999999999999999E-3</v>
      </c>
      <c r="L18">
        <v>2.5000000000000001E-3</v>
      </c>
    </row>
    <row r="19" spans="1:12">
      <c r="A19">
        <v>20051230</v>
      </c>
      <c r="B19" t="s">
        <v>6</v>
      </c>
      <c r="C19" t="s">
        <v>7</v>
      </c>
      <c r="D19">
        <v>414.85998999999998</v>
      </c>
      <c r="E19">
        <v>1995561</v>
      </c>
      <c r="F19">
        <v>2.4566999999999999E-2</v>
      </c>
      <c r="G19">
        <v>199495</v>
      </c>
      <c r="H19">
        <v>-2.5000000000000001E-3</v>
      </c>
      <c r="I19">
        <v>-4.5999999999999999E-3</v>
      </c>
      <c r="J19">
        <v>4.4000000000000003E-3</v>
      </c>
      <c r="K19">
        <v>3.2000000000000002E-3</v>
      </c>
      <c r="L19">
        <v>7.7000000000000002E-3</v>
      </c>
    </row>
    <row r="20" spans="1:12">
      <c r="A20">
        <v>20060131</v>
      </c>
      <c r="B20" t="s">
        <v>6</v>
      </c>
      <c r="C20" t="s">
        <v>7</v>
      </c>
      <c r="D20">
        <v>432.6601</v>
      </c>
      <c r="E20">
        <v>3005793</v>
      </c>
      <c r="F20">
        <v>4.2906E-2</v>
      </c>
      <c r="G20">
        <v>199495</v>
      </c>
      <c r="H20">
        <v>3.04E-2</v>
      </c>
      <c r="I20">
        <v>5.4199999999999998E-2</v>
      </c>
      <c r="J20">
        <v>1.1299999999999999E-2</v>
      </c>
      <c r="K20">
        <v>3.5000000000000001E-3</v>
      </c>
      <c r="L20">
        <v>2.6800000000000001E-2</v>
      </c>
    </row>
    <row r="21" spans="1:12">
      <c r="A21">
        <v>20060228</v>
      </c>
      <c r="B21" t="s">
        <v>6</v>
      </c>
      <c r="C21" t="s">
        <v>7</v>
      </c>
      <c r="D21">
        <v>362.62</v>
      </c>
      <c r="E21">
        <v>2980687</v>
      </c>
      <c r="F21">
        <v>-0.161883</v>
      </c>
      <c r="G21">
        <v>207096</v>
      </c>
      <c r="H21">
        <v>-3.0000000000000001E-3</v>
      </c>
      <c r="I21">
        <v>-3.7000000000000002E-3</v>
      </c>
      <c r="J21">
        <v>-2.5000000000000001E-3</v>
      </c>
      <c r="K21">
        <v>3.3999999999999998E-3</v>
      </c>
      <c r="L21">
        <v>-1.84E-2</v>
      </c>
    </row>
    <row r="22" spans="1:12">
      <c r="A22">
        <v>20060331</v>
      </c>
      <c r="B22" t="s">
        <v>6</v>
      </c>
      <c r="C22" t="s">
        <v>7</v>
      </c>
      <c r="D22">
        <v>390</v>
      </c>
      <c r="E22">
        <v>3085112</v>
      </c>
      <c r="F22">
        <v>7.5506000000000004E-2</v>
      </c>
      <c r="G22">
        <v>212396</v>
      </c>
      <c r="H22">
        <v>1.46E-2</v>
      </c>
      <c r="I22">
        <v>3.5400000000000001E-2</v>
      </c>
      <c r="J22">
        <v>6.0000000000000001E-3</v>
      </c>
      <c r="K22">
        <v>3.7000000000000002E-3</v>
      </c>
      <c r="L22">
        <v>1.26E-2</v>
      </c>
    </row>
    <row r="23" spans="1:12">
      <c r="A23">
        <v>20060428</v>
      </c>
      <c r="B23" t="s">
        <v>6</v>
      </c>
      <c r="C23" t="s">
        <v>7</v>
      </c>
      <c r="D23">
        <v>417.94</v>
      </c>
      <c r="E23">
        <v>1860789</v>
      </c>
      <c r="F23">
        <v>7.1640999999999996E-2</v>
      </c>
      <c r="G23">
        <v>214947</v>
      </c>
      <c r="H23">
        <v>7.3000000000000001E-3</v>
      </c>
      <c r="I23">
        <v>-1.34E-2</v>
      </c>
      <c r="J23">
        <v>2.6100000000000002E-2</v>
      </c>
      <c r="K23">
        <v>3.5999999999999999E-3</v>
      </c>
      <c r="L23">
        <v>6.1000000000000004E-3</v>
      </c>
    </row>
    <row r="24" spans="1:12">
      <c r="A24">
        <v>20060531</v>
      </c>
      <c r="B24" t="s">
        <v>6</v>
      </c>
      <c r="C24" t="s">
        <v>7</v>
      </c>
      <c r="D24">
        <v>371.82001000000002</v>
      </c>
      <c r="E24">
        <v>1751990</v>
      </c>
      <c r="F24">
        <v>-0.110351</v>
      </c>
      <c r="G24">
        <v>214947</v>
      </c>
      <c r="H24">
        <v>-3.5700000000000003E-2</v>
      </c>
      <c r="I24">
        <v>-3.0499999999999999E-2</v>
      </c>
      <c r="J24">
        <v>2.5399999999999999E-2</v>
      </c>
      <c r="K24">
        <v>4.3E-3</v>
      </c>
      <c r="L24">
        <v>-3.6499999999999998E-2</v>
      </c>
    </row>
    <row r="25" spans="1:12">
      <c r="A25">
        <v>20060630</v>
      </c>
      <c r="B25" t="s">
        <v>6</v>
      </c>
      <c r="C25" t="s">
        <v>7</v>
      </c>
      <c r="D25">
        <v>419.32999000000001</v>
      </c>
      <c r="E25">
        <v>1429713</v>
      </c>
      <c r="F25">
        <v>0.127777</v>
      </c>
      <c r="G25">
        <v>214947</v>
      </c>
      <c r="H25">
        <v>-3.5000000000000001E-3</v>
      </c>
      <c r="I25">
        <v>-3.5000000000000001E-3</v>
      </c>
      <c r="J25">
        <v>8.6999999999999994E-3</v>
      </c>
      <c r="K25">
        <v>4.0000000000000001E-3</v>
      </c>
      <c r="L25">
        <v>1.4800000000000001E-2</v>
      </c>
    </row>
    <row r="26" spans="1:12">
      <c r="A26">
        <v>20060731</v>
      </c>
      <c r="B26" t="s">
        <v>6</v>
      </c>
      <c r="C26" t="s">
        <v>7</v>
      </c>
      <c r="D26">
        <v>386.60001</v>
      </c>
      <c r="E26">
        <v>1283161</v>
      </c>
      <c r="F26">
        <v>-7.8052999999999997E-2</v>
      </c>
      <c r="G26">
        <v>219194</v>
      </c>
      <c r="H26">
        <v>-7.7999999999999996E-3</v>
      </c>
      <c r="I26">
        <v>-4.07E-2</v>
      </c>
      <c r="J26">
        <v>2.9399999999999999E-2</v>
      </c>
      <c r="K26">
        <v>4.0000000000000001E-3</v>
      </c>
      <c r="L26">
        <v>-2.2200000000000001E-2</v>
      </c>
    </row>
    <row r="27" spans="1:12">
      <c r="A27">
        <v>20060831</v>
      </c>
      <c r="B27" t="s">
        <v>6</v>
      </c>
      <c r="C27" t="s">
        <v>7</v>
      </c>
      <c r="D27">
        <v>378.53</v>
      </c>
      <c r="E27">
        <v>1073442</v>
      </c>
      <c r="F27">
        <v>-2.0874E-2</v>
      </c>
      <c r="G27">
        <v>219194</v>
      </c>
      <c r="H27">
        <v>2.0299999999999999E-2</v>
      </c>
      <c r="I27">
        <v>9.1000000000000004E-3</v>
      </c>
      <c r="J27">
        <v>-1.7100000000000001E-2</v>
      </c>
      <c r="K27">
        <v>4.1999999999999997E-3</v>
      </c>
      <c r="L27">
        <v>-3.4599999999999999E-2</v>
      </c>
    </row>
    <row r="28" spans="1:12">
      <c r="A28">
        <v>20060929</v>
      </c>
      <c r="B28" t="s">
        <v>6</v>
      </c>
      <c r="C28" t="s">
        <v>7</v>
      </c>
      <c r="D28">
        <v>401.89999</v>
      </c>
      <c r="E28">
        <v>1220121</v>
      </c>
      <c r="F28">
        <v>6.1739000000000002E-2</v>
      </c>
      <c r="G28">
        <v>220441</v>
      </c>
      <c r="H28">
        <v>1.84E-2</v>
      </c>
      <c r="I28">
        <v>-1.37E-2</v>
      </c>
      <c r="J28">
        <v>4.0000000000000002E-4</v>
      </c>
      <c r="K28">
        <v>4.1000000000000003E-3</v>
      </c>
      <c r="L28">
        <v>-9.4999999999999998E-3</v>
      </c>
    </row>
    <row r="29" spans="1:12">
      <c r="A29">
        <v>20061031</v>
      </c>
      <c r="B29" t="s">
        <v>6</v>
      </c>
      <c r="C29" t="s">
        <v>7</v>
      </c>
      <c r="D29">
        <v>476.39001000000002</v>
      </c>
      <c r="E29">
        <v>1591003</v>
      </c>
      <c r="F29">
        <v>0.18534500000000001</v>
      </c>
      <c r="G29">
        <v>223387</v>
      </c>
      <c r="H29">
        <v>3.2300000000000002E-2</v>
      </c>
      <c r="I29">
        <v>1.7299999999999999E-2</v>
      </c>
      <c r="J29">
        <v>-2.9999999999999997E-4</v>
      </c>
      <c r="K29">
        <v>4.1000000000000003E-3</v>
      </c>
      <c r="L29">
        <v>-2.3E-3</v>
      </c>
    </row>
    <row r="30" spans="1:12">
      <c r="A30">
        <v>20061130</v>
      </c>
      <c r="B30" t="s">
        <v>6</v>
      </c>
      <c r="C30" t="s">
        <v>7</v>
      </c>
      <c r="D30">
        <v>484.81</v>
      </c>
      <c r="E30">
        <v>1185340</v>
      </c>
      <c r="F30">
        <v>1.7675E-2</v>
      </c>
      <c r="G30">
        <v>223387</v>
      </c>
      <c r="H30">
        <v>1.7100000000000001E-2</v>
      </c>
      <c r="I30">
        <v>8.6E-3</v>
      </c>
      <c r="J30">
        <v>8.0000000000000004E-4</v>
      </c>
      <c r="K30">
        <v>4.1999999999999997E-3</v>
      </c>
      <c r="L30">
        <v>-1.01E-2</v>
      </c>
    </row>
    <row r="31" spans="1:12">
      <c r="A31">
        <v>20061229</v>
      </c>
      <c r="B31" t="s">
        <v>6</v>
      </c>
      <c r="C31" t="s">
        <v>7</v>
      </c>
      <c r="D31">
        <v>460.48000999999999</v>
      </c>
      <c r="E31">
        <v>921713</v>
      </c>
      <c r="F31">
        <v>-5.0185E-2</v>
      </c>
      <c r="G31">
        <v>227670</v>
      </c>
      <c r="H31">
        <v>8.6999999999999994E-3</v>
      </c>
      <c r="I31">
        <v>-1.0999999999999999E-2</v>
      </c>
      <c r="J31">
        <v>3.1600000000000003E-2</v>
      </c>
      <c r="K31">
        <v>4.0000000000000001E-3</v>
      </c>
      <c r="L31">
        <v>8.3999999999999995E-3</v>
      </c>
    </row>
    <row r="32" spans="1:12">
      <c r="A32">
        <v>20070131</v>
      </c>
      <c r="B32" t="s">
        <v>6</v>
      </c>
      <c r="C32" t="s">
        <v>7</v>
      </c>
      <c r="D32">
        <v>501.5</v>
      </c>
      <c r="E32">
        <v>1251505</v>
      </c>
      <c r="F32">
        <v>8.9080999999999994E-2</v>
      </c>
      <c r="G32">
        <v>227670</v>
      </c>
      <c r="H32">
        <v>1.4E-2</v>
      </c>
      <c r="I32">
        <v>1E-3</v>
      </c>
      <c r="J32">
        <v>-1.1000000000000001E-3</v>
      </c>
      <c r="K32">
        <v>4.4000000000000003E-3</v>
      </c>
      <c r="L32">
        <v>2.0999999999999999E-3</v>
      </c>
    </row>
    <row r="33" spans="1:12">
      <c r="A33">
        <v>20070228</v>
      </c>
      <c r="B33" t="s">
        <v>6</v>
      </c>
      <c r="C33" t="s">
        <v>7</v>
      </c>
      <c r="D33">
        <v>449.45001000000002</v>
      </c>
      <c r="E33">
        <v>1142896</v>
      </c>
      <c r="F33">
        <v>-0.10378900000000001</v>
      </c>
      <c r="G33">
        <v>230097</v>
      </c>
      <c r="H33">
        <v>-1.9599999999999999E-2</v>
      </c>
      <c r="I33">
        <v>1.32E-2</v>
      </c>
      <c r="J33">
        <v>-1E-3</v>
      </c>
      <c r="K33">
        <v>3.8E-3</v>
      </c>
      <c r="L33">
        <v>-1.35E-2</v>
      </c>
    </row>
    <row r="34" spans="1:12">
      <c r="A34">
        <v>20070330</v>
      </c>
      <c r="B34" t="s">
        <v>6</v>
      </c>
      <c r="C34" t="s">
        <v>7</v>
      </c>
      <c r="D34">
        <v>458.16</v>
      </c>
      <c r="E34">
        <v>1183525</v>
      </c>
      <c r="F34">
        <v>1.9379E-2</v>
      </c>
      <c r="G34">
        <v>230168</v>
      </c>
      <c r="H34">
        <v>6.7999999999999996E-3</v>
      </c>
      <c r="I34">
        <v>-5.0000000000000001E-4</v>
      </c>
      <c r="J34">
        <v>-2.2000000000000001E-3</v>
      </c>
      <c r="K34">
        <v>4.3E-3</v>
      </c>
      <c r="L34">
        <v>2.4899999999999999E-2</v>
      </c>
    </row>
    <row r="35" spans="1:12">
      <c r="A35">
        <v>20070430</v>
      </c>
      <c r="B35" t="s">
        <v>6</v>
      </c>
      <c r="C35" t="s">
        <v>7</v>
      </c>
      <c r="D35">
        <v>471.38</v>
      </c>
      <c r="E35">
        <v>934070</v>
      </c>
      <c r="F35">
        <v>2.8854999999999999E-2</v>
      </c>
      <c r="G35">
        <v>231472</v>
      </c>
      <c r="H35">
        <v>3.49E-2</v>
      </c>
      <c r="I35">
        <v>-2.06E-2</v>
      </c>
      <c r="J35">
        <v>-1.15E-2</v>
      </c>
      <c r="K35">
        <v>4.4000000000000003E-3</v>
      </c>
      <c r="L35">
        <v>-1.6000000000000001E-3</v>
      </c>
    </row>
    <row r="36" spans="1:12">
      <c r="A36">
        <v>20070531</v>
      </c>
      <c r="B36" t="s">
        <v>6</v>
      </c>
      <c r="C36" t="s">
        <v>7</v>
      </c>
      <c r="D36">
        <v>497.90899999999999</v>
      </c>
      <c r="E36">
        <v>1010372</v>
      </c>
      <c r="F36">
        <v>5.6279000000000003E-2</v>
      </c>
      <c r="G36">
        <v>231472</v>
      </c>
      <c r="H36">
        <v>3.2399999999999998E-2</v>
      </c>
      <c r="I36">
        <v>2.0000000000000001E-4</v>
      </c>
      <c r="J36">
        <v>-4.0000000000000002E-4</v>
      </c>
      <c r="K36">
        <v>4.1000000000000003E-3</v>
      </c>
      <c r="L36">
        <v>-2.7000000000000001E-3</v>
      </c>
    </row>
    <row r="37" spans="1:12">
      <c r="A37">
        <v>20070629</v>
      </c>
      <c r="B37" t="s">
        <v>6</v>
      </c>
      <c r="C37" t="s">
        <v>7</v>
      </c>
      <c r="D37">
        <v>522.70006999999998</v>
      </c>
      <c r="E37">
        <v>1294012</v>
      </c>
      <c r="F37">
        <v>4.9790000000000001E-2</v>
      </c>
      <c r="G37">
        <v>231855</v>
      </c>
      <c r="H37">
        <v>-1.9599999999999999E-2</v>
      </c>
      <c r="I37">
        <v>7.7000000000000002E-3</v>
      </c>
      <c r="J37">
        <v>-1.12E-2</v>
      </c>
      <c r="K37">
        <v>4.0000000000000001E-3</v>
      </c>
      <c r="L37">
        <v>3.8E-3</v>
      </c>
    </row>
    <row r="38" spans="1:12">
      <c r="A38">
        <v>20070731</v>
      </c>
      <c r="B38" t="s">
        <v>6</v>
      </c>
      <c r="C38" t="s">
        <v>7</v>
      </c>
      <c r="D38">
        <v>510</v>
      </c>
      <c r="E38">
        <v>1169390</v>
      </c>
      <c r="F38">
        <v>-2.4296999999999999E-2</v>
      </c>
      <c r="G38">
        <v>232901</v>
      </c>
      <c r="H38">
        <v>-3.73E-2</v>
      </c>
      <c r="I38">
        <v>-2.5100000000000001E-2</v>
      </c>
      <c r="J38">
        <v>-3.3300000000000003E-2</v>
      </c>
      <c r="K38">
        <v>4.0000000000000001E-3</v>
      </c>
      <c r="L38">
        <v>2.8000000000000001E-2</v>
      </c>
    </row>
    <row r="39" spans="1:12">
      <c r="A39">
        <v>20070831</v>
      </c>
      <c r="B39" t="s">
        <v>6</v>
      </c>
      <c r="C39" t="s">
        <v>7</v>
      </c>
      <c r="D39">
        <v>515.25</v>
      </c>
      <c r="E39">
        <v>888128</v>
      </c>
      <c r="F39">
        <v>1.0293999999999999E-2</v>
      </c>
      <c r="G39">
        <v>232901</v>
      </c>
      <c r="H39">
        <v>9.1999999999999998E-3</v>
      </c>
      <c r="I39">
        <v>-1.2999999999999999E-3</v>
      </c>
      <c r="J39">
        <v>-2.24E-2</v>
      </c>
      <c r="K39">
        <v>4.1999999999999997E-3</v>
      </c>
      <c r="L39">
        <v>1.1000000000000001E-3</v>
      </c>
    </row>
    <row r="40" spans="1:12">
      <c r="A40">
        <v>20070928</v>
      </c>
      <c r="B40" t="s">
        <v>6</v>
      </c>
      <c r="C40" t="s">
        <v>7</v>
      </c>
      <c r="D40">
        <v>567.27002000000005</v>
      </c>
      <c r="E40">
        <v>695757</v>
      </c>
      <c r="F40">
        <v>0.100961</v>
      </c>
      <c r="G40">
        <v>233300</v>
      </c>
      <c r="H40">
        <v>3.2199999999999999E-2</v>
      </c>
      <c r="I40">
        <v>-2.29E-2</v>
      </c>
      <c r="J40">
        <v>-1.8599999999999998E-2</v>
      </c>
      <c r="K40">
        <v>3.2000000000000002E-3</v>
      </c>
      <c r="L40">
        <v>4.5900000000000003E-2</v>
      </c>
    </row>
    <row r="41" spans="1:12">
      <c r="A41">
        <v>20071031</v>
      </c>
      <c r="B41" t="s">
        <v>6</v>
      </c>
      <c r="C41" t="s">
        <v>7</v>
      </c>
      <c r="D41">
        <v>707</v>
      </c>
      <c r="E41">
        <v>1555578</v>
      </c>
      <c r="F41">
        <v>0.24632000000000001</v>
      </c>
      <c r="G41">
        <v>235493</v>
      </c>
      <c r="H41">
        <v>1.7999999999999999E-2</v>
      </c>
      <c r="I41">
        <v>2.2000000000000001E-3</v>
      </c>
      <c r="J41">
        <v>-2.5999999999999999E-2</v>
      </c>
      <c r="K41">
        <v>3.2000000000000002E-3</v>
      </c>
      <c r="L41">
        <v>4.9599999999999998E-2</v>
      </c>
    </row>
    <row r="42" spans="1:12">
      <c r="A42">
        <v>20071130</v>
      </c>
      <c r="B42" t="s">
        <v>6</v>
      </c>
      <c r="C42" t="s">
        <v>7</v>
      </c>
      <c r="D42">
        <v>693</v>
      </c>
      <c r="E42">
        <v>1715504</v>
      </c>
      <c r="F42">
        <v>-1.9802E-2</v>
      </c>
      <c r="G42">
        <v>235493</v>
      </c>
      <c r="H42">
        <v>-4.8300000000000003E-2</v>
      </c>
      <c r="I42">
        <v>-2.6200000000000001E-2</v>
      </c>
      <c r="J42">
        <v>-1.18E-2</v>
      </c>
      <c r="K42">
        <v>3.3999999999999998E-3</v>
      </c>
      <c r="L42">
        <v>9.2999999999999992E-3</v>
      </c>
    </row>
    <row r="43" spans="1:12">
      <c r="A43">
        <v>20071231</v>
      </c>
      <c r="B43" t="s">
        <v>6</v>
      </c>
      <c r="C43" t="s">
        <v>7</v>
      </c>
      <c r="D43">
        <v>691.47997999999995</v>
      </c>
      <c r="E43">
        <v>849369</v>
      </c>
      <c r="F43">
        <v>-2.1930000000000001E-3</v>
      </c>
      <c r="G43">
        <v>236097</v>
      </c>
      <c r="H43">
        <v>-8.6999999999999994E-3</v>
      </c>
      <c r="I43">
        <v>2E-3</v>
      </c>
      <c r="J43">
        <v>-5.1000000000000004E-3</v>
      </c>
      <c r="K43">
        <v>2.7000000000000001E-3</v>
      </c>
      <c r="L43">
        <v>6.5199999999999994E-2</v>
      </c>
    </row>
    <row r="44" spans="1:12">
      <c r="A44">
        <v>20080131</v>
      </c>
      <c r="B44" t="s">
        <v>6</v>
      </c>
      <c r="C44" t="s">
        <v>7</v>
      </c>
      <c r="D44">
        <v>564.29998999999998</v>
      </c>
      <c r="E44">
        <v>1578814</v>
      </c>
      <c r="F44">
        <v>-0.183924</v>
      </c>
      <c r="G44">
        <v>236750</v>
      </c>
      <c r="H44">
        <v>-6.3600000000000004E-2</v>
      </c>
      <c r="I44">
        <v>-8.9999999999999993E-3</v>
      </c>
      <c r="J44">
        <v>3.6499999999999998E-2</v>
      </c>
      <c r="K44">
        <v>2.0999999999999999E-3</v>
      </c>
      <c r="L44">
        <v>-7.8899999999999998E-2</v>
      </c>
    </row>
    <row r="45" spans="1:12">
      <c r="A45">
        <v>20080229</v>
      </c>
      <c r="B45" t="s">
        <v>6</v>
      </c>
      <c r="C45" t="s">
        <v>7</v>
      </c>
      <c r="D45">
        <v>471.17998999999998</v>
      </c>
      <c r="E45">
        <v>1773771</v>
      </c>
      <c r="F45">
        <v>-0.165019</v>
      </c>
      <c r="G45">
        <v>236891</v>
      </c>
      <c r="H45">
        <v>-3.09E-2</v>
      </c>
      <c r="I45">
        <v>-2.3999999999999998E-3</v>
      </c>
      <c r="J45">
        <v>-9.4000000000000004E-3</v>
      </c>
      <c r="K45">
        <v>1.2999999999999999E-3</v>
      </c>
      <c r="L45">
        <v>6.1100000000000002E-2</v>
      </c>
    </row>
    <row r="46" spans="1:12">
      <c r="A46">
        <v>20080331</v>
      </c>
      <c r="B46" t="s">
        <v>6</v>
      </c>
      <c r="C46" t="s">
        <v>7</v>
      </c>
      <c r="D46">
        <v>440.47</v>
      </c>
      <c r="E46">
        <v>1457614</v>
      </c>
      <c r="F46">
        <v>-6.5176999999999999E-2</v>
      </c>
      <c r="G46">
        <v>236097</v>
      </c>
      <c r="H46">
        <v>-9.2999999999999992E-3</v>
      </c>
      <c r="I46">
        <v>9.4999999999999998E-3</v>
      </c>
      <c r="J46">
        <v>-1.4E-3</v>
      </c>
      <c r="K46">
        <v>1.6999999999999999E-3</v>
      </c>
      <c r="L46">
        <v>4.1000000000000002E-2</v>
      </c>
    </row>
    <row r="47" spans="1:12">
      <c r="A47">
        <v>20080430</v>
      </c>
      <c r="B47" t="s">
        <v>6</v>
      </c>
      <c r="C47" t="s">
        <v>7</v>
      </c>
      <c r="D47">
        <v>574.28998000000001</v>
      </c>
      <c r="E47">
        <v>1433911</v>
      </c>
      <c r="F47">
        <v>0.30381200000000003</v>
      </c>
      <c r="G47">
        <v>238581</v>
      </c>
      <c r="H47">
        <v>4.5999999999999999E-2</v>
      </c>
      <c r="I47">
        <v>-1.6400000000000001E-2</v>
      </c>
      <c r="J47">
        <v>-9.4999999999999998E-3</v>
      </c>
      <c r="K47">
        <v>1.8E-3</v>
      </c>
      <c r="L47">
        <v>-2E-3</v>
      </c>
    </row>
    <row r="48" spans="1:12">
      <c r="A48">
        <v>20080530</v>
      </c>
      <c r="B48" t="s">
        <v>6</v>
      </c>
      <c r="C48" t="s">
        <v>7</v>
      </c>
      <c r="D48">
        <v>585.79998999999998</v>
      </c>
      <c r="E48">
        <v>1046111</v>
      </c>
      <c r="F48">
        <v>2.0042000000000001E-2</v>
      </c>
      <c r="G48">
        <v>238581</v>
      </c>
      <c r="H48">
        <v>1.8599999999999998E-2</v>
      </c>
      <c r="I48">
        <v>3.2199999999999999E-2</v>
      </c>
      <c r="J48">
        <v>-1.38E-2</v>
      </c>
      <c r="K48">
        <v>1.8E-3</v>
      </c>
      <c r="L48">
        <v>3.2099999999999997E-2</v>
      </c>
    </row>
    <row r="49" spans="1:12">
      <c r="A49">
        <v>20080630</v>
      </c>
      <c r="B49" t="s">
        <v>6</v>
      </c>
      <c r="C49" t="s">
        <v>7</v>
      </c>
      <c r="D49">
        <v>526.41998000000001</v>
      </c>
      <c r="E49">
        <v>938537</v>
      </c>
      <c r="F49">
        <v>-0.101366</v>
      </c>
      <c r="G49">
        <v>238889</v>
      </c>
      <c r="H49">
        <v>-8.4400000000000003E-2</v>
      </c>
      <c r="I49">
        <v>1.2800000000000001E-2</v>
      </c>
      <c r="J49">
        <v>-2.4199999999999999E-2</v>
      </c>
      <c r="K49">
        <v>1.6999999999999999E-3</v>
      </c>
      <c r="L49">
        <v>0.12529999999999999</v>
      </c>
    </row>
    <row r="50" spans="1:12">
      <c r="A50">
        <v>20080731</v>
      </c>
      <c r="B50" t="s">
        <v>6</v>
      </c>
      <c r="C50" t="s">
        <v>7</v>
      </c>
      <c r="D50">
        <v>473.75</v>
      </c>
      <c r="E50">
        <v>1037605</v>
      </c>
      <c r="F50">
        <v>-0.100053</v>
      </c>
      <c r="G50">
        <v>239110</v>
      </c>
      <c r="H50">
        <v>-7.7000000000000002E-3</v>
      </c>
      <c r="I50">
        <v>2.4500000000000001E-2</v>
      </c>
      <c r="J50">
        <v>5.8799999999999998E-2</v>
      </c>
      <c r="K50">
        <v>1.5E-3</v>
      </c>
      <c r="L50">
        <v>-5.1400000000000001E-2</v>
      </c>
    </row>
    <row r="51" spans="1:12">
      <c r="A51">
        <v>20080829</v>
      </c>
      <c r="B51" t="s">
        <v>6</v>
      </c>
      <c r="C51" t="s">
        <v>7</v>
      </c>
      <c r="D51">
        <v>463.29001</v>
      </c>
      <c r="E51">
        <v>688428</v>
      </c>
      <c r="F51">
        <v>-2.2079000000000001E-2</v>
      </c>
      <c r="G51">
        <v>239110</v>
      </c>
      <c r="H51">
        <v>1.5299999999999999E-2</v>
      </c>
      <c r="I51">
        <v>3.61E-2</v>
      </c>
      <c r="J51">
        <v>1.52E-2</v>
      </c>
      <c r="K51">
        <v>1.2999999999999999E-3</v>
      </c>
      <c r="L51">
        <v>-4.0399999999999998E-2</v>
      </c>
    </row>
    <row r="52" spans="1:12">
      <c r="A52">
        <v>20080930</v>
      </c>
      <c r="B52" t="s">
        <v>6</v>
      </c>
      <c r="C52" t="s">
        <v>7</v>
      </c>
      <c r="D52">
        <v>400.51999000000001</v>
      </c>
      <c r="E52">
        <v>1399122</v>
      </c>
      <c r="F52">
        <v>-0.135488</v>
      </c>
      <c r="G52">
        <v>239364</v>
      </c>
      <c r="H52">
        <v>-9.2399999999999996E-2</v>
      </c>
      <c r="I52">
        <v>-1.1599999999999999E-2</v>
      </c>
      <c r="J52">
        <v>6.3299999999999995E-2</v>
      </c>
      <c r="K52">
        <v>1.5E-3</v>
      </c>
      <c r="L52">
        <v>3.5000000000000001E-3</v>
      </c>
    </row>
    <row r="53" spans="1:12">
      <c r="A53">
        <v>20081031</v>
      </c>
      <c r="B53" t="s">
        <v>6</v>
      </c>
      <c r="C53" t="s">
        <v>7</v>
      </c>
      <c r="D53">
        <v>359.35998999999998</v>
      </c>
      <c r="E53">
        <v>1996126</v>
      </c>
      <c r="F53">
        <v>-0.102766</v>
      </c>
      <c r="G53">
        <v>239534</v>
      </c>
      <c r="H53">
        <v>-0.17230000000000001</v>
      </c>
      <c r="I53">
        <v>-2.3199999999999998E-2</v>
      </c>
      <c r="J53">
        <v>-2.8899999999999999E-2</v>
      </c>
      <c r="K53">
        <v>8.0000000000000004E-4</v>
      </c>
      <c r="L53">
        <v>7.7899999999999997E-2</v>
      </c>
    </row>
    <row r="54" spans="1:12">
      <c r="A54">
        <v>20081128</v>
      </c>
      <c r="B54" t="s">
        <v>6</v>
      </c>
      <c r="C54" t="s">
        <v>7</v>
      </c>
      <c r="D54">
        <v>292.95999</v>
      </c>
      <c r="E54">
        <v>1581598</v>
      </c>
      <c r="F54">
        <v>-0.18477299999999999</v>
      </c>
      <c r="G54">
        <v>239534</v>
      </c>
      <c r="H54">
        <v>-7.8600000000000003E-2</v>
      </c>
      <c r="I54">
        <v>-2.9600000000000001E-2</v>
      </c>
      <c r="J54">
        <v>-6.0199999999999997E-2</v>
      </c>
      <c r="K54">
        <v>2.9999999999999997E-4</v>
      </c>
      <c r="L54">
        <v>7.0999999999999994E-2</v>
      </c>
    </row>
    <row r="55" spans="1:12">
      <c r="A55">
        <v>20081231</v>
      </c>
      <c r="B55" t="s">
        <v>6</v>
      </c>
      <c r="C55" t="s">
        <v>7</v>
      </c>
      <c r="D55">
        <v>307.64999</v>
      </c>
      <c r="E55">
        <v>1146900</v>
      </c>
      <c r="F55">
        <v>5.0143E-2</v>
      </c>
      <c r="G55">
        <v>240073</v>
      </c>
      <c r="H55">
        <v>1.7399999999999999E-2</v>
      </c>
      <c r="I55">
        <v>3.61E-2</v>
      </c>
      <c r="J55">
        <v>-2.5000000000000001E-3</v>
      </c>
      <c r="K55">
        <v>0</v>
      </c>
      <c r="L55">
        <v>-5.0799999999999998E-2</v>
      </c>
    </row>
    <row r="56" spans="1:12">
      <c r="A56">
        <v>20090130</v>
      </c>
      <c r="B56" t="s">
        <v>6</v>
      </c>
      <c r="C56" t="s">
        <v>7</v>
      </c>
      <c r="D56">
        <v>338.53</v>
      </c>
      <c r="E56">
        <v>1162305</v>
      </c>
      <c r="F56">
        <v>0.100374</v>
      </c>
      <c r="G56">
        <v>240289</v>
      </c>
      <c r="H56">
        <v>-8.1199999999999994E-2</v>
      </c>
      <c r="I56">
        <v>8.0000000000000004E-4</v>
      </c>
      <c r="J56">
        <v>-0.1118</v>
      </c>
      <c r="K56">
        <v>0</v>
      </c>
      <c r="L56">
        <v>-1.84E-2</v>
      </c>
    </row>
    <row r="57" spans="1:12">
      <c r="A57">
        <v>20090227</v>
      </c>
      <c r="B57" t="s">
        <v>6</v>
      </c>
      <c r="C57" t="s">
        <v>7</v>
      </c>
      <c r="D57">
        <v>337.98998999999998</v>
      </c>
      <c r="E57">
        <v>1222911</v>
      </c>
      <c r="F57">
        <v>-1.5950000000000001E-3</v>
      </c>
      <c r="G57">
        <v>240507</v>
      </c>
      <c r="H57">
        <v>-0.10100000000000001</v>
      </c>
      <c r="I57">
        <v>2.2000000000000001E-3</v>
      </c>
      <c r="J57">
        <v>-7.2700000000000001E-2</v>
      </c>
      <c r="K57">
        <v>1E-4</v>
      </c>
      <c r="L57">
        <v>4.1599999999999998E-2</v>
      </c>
    </row>
    <row r="58" spans="1:12">
      <c r="A58">
        <v>20090331</v>
      </c>
      <c r="B58" t="s">
        <v>6</v>
      </c>
      <c r="C58" t="s">
        <v>7</v>
      </c>
      <c r="D58">
        <v>348.06</v>
      </c>
      <c r="E58">
        <v>1230393</v>
      </c>
      <c r="F58">
        <v>2.9794000000000001E-2</v>
      </c>
      <c r="G58">
        <v>240872</v>
      </c>
      <c r="H58">
        <v>8.9499999999999996E-2</v>
      </c>
      <c r="I58">
        <v>-8.0000000000000004E-4</v>
      </c>
      <c r="J58">
        <v>3.56E-2</v>
      </c>
      <c r="K58">
        <v>2.0000000000000001E-4</v>
      </c>
      <c r="L58">
        <v>-0.1138</v>
      </c>
    </row>
    <row r="59" spans="1:12">
      <c r="A59">
        <v>20090430</v>
      </c>
      <c r="B59" t="s">
        <v>6</v>
      </c>
      <c r="C59" t="s">
        <v>7</v>
      </c>
      <c r="D59">
        <v>395.97</v>
      </c>
      <c r="E59">
        <v>940963</v>
      </c>
      <c r="F59">
        <v>0.13764899999999999</v>
      </c>
      <c r="G59">
        <v>241087</v>
      </c>
      <c r="H59">
        <v>0.1019</v>
      </c>
      <c r="I59">
        <v>4.7699999999999999E-2</v>
      </c>
      <c r="J59">
        <v>5.5300000000000002E-2</v>
      </c>
      <c r="K59">
        <v>1E-4</v>
      </c>
      <c r="L59">
        <v>-0.34389999999999998</v>
      </c>
    </row>
    <row r="60" spans="1:12">
      <c r="A60">
        <v>20090529</v>
      </c>
      <c r="B60" t="s">
        <v>6</v>
      </c>
      <c r="C60" t="s">
        <v>7</v>
      </c>
      <c r="D60">
        <v>417.23000999999999</v>
      </c>
      <c r="E60">
        <v>610203</v>
      </c>
      <c r="F60">
        <v>5.3691000000000003E-2</v>
      </c>
      <c r="G60">
        <v>241087</v>
      </c>
      <c r="H60">
        <v>5.21E-2</v>
      </c>
      <c r="I60">
        <v>-2.3400000000000001E-2</v>
      </c>
      <c r="J60">
        <v>-2.3E-3</v>
      </c>
      <c r="K60">
        <v>0</v>
      </c>
      <c r="L60">
        <v>-0.1244</v>
      </c>
    </row>
    <row r="61" spans="1:12">
      <c r="A61">
        <v>20090630</v>
      </c>
      <c r="B61" t="s">
        <v>6</v>
      </c>
      <c r="C61" t="s">
        <v>7</v>
      </c>
      <c r="D61">
        <v>421.59</v>
      </c>
      <c r="E61">
        <v>749067</v>
      </c>
      <c r="F61">
        <v>1.0449999999999999E-2</v>
      </c>
      <c r="G61">
        <v>241785</v>
      </c>
      <c r="H61">
        <v>4.3E-3</v>
      </c>
      <c r="I61">
        <v>2.6200000000000001E-2</v>
      </c>
      <c r="J61">
        <v>-2.7199999999999998E-2</v>
      </c>
      <c r="K61">
        <v>1E-4</v>
      </c>
      <c r="L61">
        <v>5.2900000000000003E-2</v>
      </c>
    </row>
    <row r="62" spans="1:12">
      <c r="A62">
        <v>20090731</v>
      </c>
      <c r="B62" t="s">
        <v>6</v>
      </c>
      <c r="C62" t="s">
        <v>7</v>
      </c>
      <c r="D62">
        <v>443.04998999999998</v>
      </c>
      <c r="E62">
        <v>777709</v>
      </c>
      <c r="F62">
        <v>5.0902999999999997E-2</v>
      </c>
      <c r="G62">
        <v>241972</v>
      </c>
      <c r="H62">
        <v>7.7200000000000005E-2</v>
      </c>
      <c r="I62">
        <v>2.07E-2</v>
      </c>
      <c r="J62">
        <v>5.28E-2</v>
      </c>
      <c r="K62">
        <v>1E-4</v>
      </c>
      <c r="L62">
        <v>-5.3600000000000002E-2</v>
      </c>
    </row>
    <row r="63" spans="1:12">
      <c r="A63">
        <v>20090831</v>
      </c>
      <c r="B63" t="s">
        <v>6</v>
      </c>
      <c r="C63" t="s">
        <v>7</v>
      </c>
      <c r="D63">
        <v>461.67000999999999</v>
      </c>
      <c r="E63">
        <v>527920</v>
      </c>
      <c r="F63">
        <v>4.2027000000000002E-2</v>
      </c>
      <c r="G63">
        <v>241972</v>
      </c>
      <c r="H63">
        <v>3.3300000000000003E-2</v>
      </c>
      <c r="I63">
        <v>-8.9999999999999993E-3</v>
      </c>
      <c r="J63">
        <v>7.7499999999999999E-2</v>
      </c>
      <c r="K63">
        <v>1E-4</v>
      </c>
      <c r="L63">
        <v>-8.8400000000000006E-2</v>
      </c>
    </row>
    <row r="64" spans="1:12">
      <c r="A64">
        <v>20090930</v>
      </c>
      <c r="B64" t="s">
        <v>6</v>
      </c>
      <c r="C64" t="s">
        <v>7</v>
      </c>
      <c r="D64">
        <v>495.85001</v>
      </c>
      <c r="E64">
        <v>549698</v>
      </c>
      <c r="F64">
        <v>7.4036000000000005E-2</v>
      </c>
      <c r="G64">
        <v>240073</v>
      </c>
      <c r="H64">
        <v>4.0800000000000003E-2</v>
      </c>
      <c r="I64">
        <v>2.46E-2</v>
      </c>
      <c r="J64">
        <v>9.2999999999999992E-3</v>
      </c>
      <c r="K64">
        <v>1E-4</v>
      </c>
      <c r="L64">
        <v>-4.9299999999999997E-2</v>
      </c>
    </row>
    <row r="65" spans="1:12">
      <c r="A65">
        <v>20091030</v>
      </c>
      <c r="B65" t="s">
        <v>6</v>
      </c>
      <c r="C65" t="s">
        <v>7</v>
      </c>
      <c r="D65">
        <v>536.12</v>
      </c>
      <c r="E65">
        <v>828187</v>
      </c>
      <c r="F65">
        <v>8.1213999999999995E-2</v>
      </c>
      <c r="G65">
        <v>242999</v>
      </c>
      <c r="H65">
        <v>-2.5899999999999999E-2</v>
      </c>
      <c r="I65">
        <v>-4.2299999999999997E-2</v>
      </c>
      <c r="J65">
        <v>-4.1799999999999997E-2</v>
      </c>
      <c r="K65">
        <v>0</v>
      </c>
      <c r="L65">
        <v>2.6599999999999999E-2</v>
      </c>
    </row>
    <row r="66" spans="1:12">
      <c r="A66">
        <v>20091130</v>
      </c>
      <c r="B66" t="s">
        <v>6</v>
      </c>
      <c r="C66" t="s">
        <v>7</v>
      </c>
      <c r="D66">
        <v>583</v>
      </c>
      <c r="E66">
        <v>450233</v>
      </c>
      <c r="F66">
        <v>8.7443000000000007E-2</v>
      </c>
      <c r="G66">
        <v>242999</v>
      </c>
      <c r="H66">
        <v>5.5599999999999997E-2</v>
      </c>
      <c r="I66">
        <v>-2.5000000000000001E-2</v>
      </c>
      <c r="J66">
        <v>-1.6999999999999999E-3</v>
      </c>
      <c r="K66">
        <v>0</v>
      </c>
      <c r="L66">
        <v>2.8999999999999998E-3</v>
      </c>
    </row>
    <row r="67" spans="1:12">
      <c r="A67">
        <v>20091231</v>
      </c>
      <c r="B67" t="s">
        <v>6</v>
      </c>
      <c r="C67" t="s">
        <v>7</v>
      </c>
      <c r="D67">
        <v>619.97997999999995</v>
      </c>
      <c r="E67">
        <v>463338</v>
      </c>
      <c r="F67">
        <v>6.343E-2</v>
      </c>
      <c r="G67">
        <v>243611</v>
      </c>
      <c r="H67">
        <v>2.75E-2</v>
      </c>
      <c r="I67">
        <v>6.0999999999999999E-2</v>
      </c>
      <c r="J67">
        <v>0</v>
      </c>
      <c r="K67">
        <v>1E-4</v>
      </c>
      <c r="L67">
        <v>2.9100000000000001E-2</v>
      </c>
    </row>
    <row r="68" spans="1:12">
      <c r="A68">
        <v>20100129</v>
      </c>
      <c r="B68" t="s">
        <v>6</v>
      </c>
      <c r="C68" t="s">
        <v>7</v>
      </c>
      <c r="D68">
        <v>529.94397000000004</v>
      </c>
      <c r="E68">
        <v>961972</v>
      </c>
      <c r="F68">
        <v>-0.14522399999999999</v>
      </c>
      <c r="G68">
        <v>243873</v>
      </c>
      <c r="H68">
        <v>-3.3599999999999998E-2</v>
      </c>
      <c r="I68">
        <v>3.8E-3</v>
      </c>
      <c r="J68">
        <v>3.0000000000000001E-3</v>
      </c>
      <c r="K68">
        <v>0</v>
      </c>
      <c r="L68">
        <v>-5.3800000000000001E-2</v>
      </c>
    </row>
    <row r="69" spans="1:12">
      <c r="A69">
        <v>20100226</v>
      </c>
      <c r="B69" t="s">
        <v>6</v>
      </c>
      <c r="C69" t="s">
        <v>7</v>
      </c>
      <c r="D69">
        <v>526.79998999999998</v>
      </c>
      <c r="E69">
        <v>563320</v>
      </c>
      <c r="F69">
        <v>-5.9329999999999999E-3</v>
      </c>
      <c r="G69">
        <v>244139</v>
      </c>
      <c r="H69">
        <v>3.4000000000000002E-2</v>
      </c>
      <c r="I69">
        <v>1.21E-2</v>
      </c>
      <c r="J69">
        <v>3.1600000000000003E-2</v>
      </c>
      <c r="K69">
        <v>0</v>
      </c>
      <c r="L69">
        <v>3.5999999999999997E-2</v>
      </c>
    </row>
    <row r="70" spans="1:12">
      <c r="A70">
        <v>20100331</v>
      </c>
      <c r="B70" t="s">
        <v>6</v>
      </c>
      <c r="C70" t="s">
        <v>7</v>
      </c>
      <c r="D70">
        <v>567.12</v>
      </c>
      <c r="E70">
        <v>891407</v>
      </c>
      <c r="F70">
        <v>7.6537999999999995E-2</v>
      </c>
      <c r="G70">
        <v>244843</v>
      </c>
      <c r="H70">
        <v>6.3100000000000003E-2</v>
      </c>
      <c r="I70">
        <v>1.43E-2</v>
      </c>
      <c r="J70">
        <v>2.1100000000000001E-2</v>
      </c>
      <c r="K70">
        <v>1E-4</v>
      </c>
      <c r="L70">
        <v>3.6600000000000001E-2</v>
      </c>
    </row>
    <row r="71" spans="1:12">
      <c r="A71">
        <v>20100430</v>
      </c>
      <c r="B71" t="s">
        <v>6</v>
      </c>
      <c r="C71" t="s">
        <v>7</v>
      </c>
      <c r="D71">
        <v>525.69501000000002</v>
      </c>
      <c r="E71">
        <v>780591</v>
      </c>
      <c r="F71">
        <v>-7.3043999999999998E-2</v>
      </c>
      <c r="G71">
        <v>245600</v>
      </c>
      <c r="H71">
        <v>0.02</v>
      </c>
      <c r="I71">
        <v>4.9700000000000001E-2</v>
      </c>
      <c r="J71">
        <v>2.81E-2</v>
      </c>
      <c r="K71">
        <v>1E-4</v>
      </c>
      <c r="L71">
        <v>3.2199999999999999E-2</v>
      </c>
    </row>
    <row r="72" spans="1:12">
      <c r="A72">
        <v>20100528</v>
      </c>
      <c r="B72" t="s">
        <v>6</v>
      </c>
      <c r="C72" t="s">
        <v>7</v>
      </c>
      <c r="D72">
        <v>485.63</v>
      </c>
      <c r="E72">
        <v>875601</v>
      </c>
      <c r="F72">
        <v>-7.6213000000000003E-2</v>
      </c>
      <c r="G72">
        <v>245600</v>
      </c>
      <c r="H72">
        <v>-7.8899999999999998E-2</v>
      </c>
      <c r="I72">
        <v>5.0000000000000001E-4</v>
      </c>
      <c r="J72">
        <v>-2.3800000000000002E-2</v>
      </c>
      <c r="K72">
        <v>1E-4</v>
      </c>
      <c r="L72">
        <v>-1.2999999999999999E-3</v>
      </c>
    </row>
    <row r="73" spans="1:12">
      <c r="A73">
        <v>20100630</v>
      </c>
      <c r="B73" t="s">
        <v>6</v>
      </c>
      <c r="C73" t="s">
        <v>7</v>
      </c>
      <c r="D73">
        <v>444.95001000000002</v>
      </c>
      <c r="E73">
        <v>656011</v>
      </c>
      <c r="F73">
        <v>-8.3766999999999994E-2</v>
      </c>
      <c r="G73">
        <v>246165</v>
      </c>
      <c r="H73">
        <v>-5.5599999999999997E-2</v>
      </c>
      <c r="I73">
        <v>-1.9699999999999999E-2</v>
      </c>
      <c r="J73">
        <v>-4.4999999999999998E-2</v>
      </c>
      <c r="K73">
        <v>1E-4</v>
      </c>
      <c r="L73">
        <v>-0.03</v>
      </c>
    </row>
    <row r="74" spans="1:12">
      <c r="A74">
        <v>20100730</v>
      </c>
      <c r="B74" t="s">
        <v>6</v>
      </c>
      <c r="C74" t="s">
        <v>7</v>
      </c>
      <c r="D74">
        <v>484.85001</v>
      </c>
      <c r="E74">
        <v>750695</v>
      </c>
      <c r="F74">
        <v>8.9673000000000003E-2</v>
      </c>
      <c r="G74">
        <v>246464</v>
      </c>
      <c r="H74">
        <v>6.93E-2</v>
      </c>
      <c r="I74">
        <v>1.6999999999999999E-3</v>
      </c>
      <c r="J74">
        <v>-2.5999999999999999E-3</v>
      </c>
      <c r="K74">
        <v>1E-4</v>
      </c>
      <c r="L74">
        <v>1.8800000000000001E-2</v>
      </c>
    </row>
    <row r="75" spans="1:12">
      <c r="A75">
        <v>20100831</v>
      </c>
      <c r="B75" t="s">
        <v>6</v>
      </c>
      <c r="C75" t="s">
        <v>7</v>
      </c>
      <c r="D75">
        <v>450.01999000000001</v>
      </c>
      <c r="E75">
        <v>574652</v>
      </c>
      <c r="F75">
        <v>-7.1836999999999998E-2</v>
      </c>
      <c r="G75">
        <v>246464</v>
      </c>
      <c r="H75">
        <v>-4.7699999999999999E-2</v>
      </c>
      <c r="I75">
        <v>-0.03</v>
      </c>
      <c r="J75">
        <v>-1.95E-2</v>
      </c>
      <c r="K75">
        <v>1E-4</v>
      </c>
      <c r="L75">
        <v>-1.9E-3</v>
      </c>
    </row>
    <row r="76" spans="1:12">
      <c r="A76">
        <v>20100930</v>
      </c>
      <c r="B76" t="s">
        <v>6</v>
      </c>
      <c r="C76" t="s">
        <v>7</v>
      </c>
      <c r="D76">
        <v>525.78998000000001</v>
      </c>
      <c r="E76">
        <v>641563</v>
      </c>
      <c r="F76">
        <v>0.16836999999999999</v>
      </c>
      <c r="G76">
        <v>247489</v>
      </c>
      <c r="H76">
        <v>9.5399999999999999E-2</v>
      </c>
      <c r="I76">
        <v>3.9199999999999999E-2</v>
      </c>
      <c r="J76">
        <v>-3.1300000000000001E-2</v>
      </c>
      <c r="K76">
        <v>1E-4</v>
      </c>
      <c r="L76">
        <v>1.35E-2</v>
      </c>
    </row>
    <row r="77" spans="1:12">
      <c r="A77">
        <v>20101029</v>
      </c>
      <c r="B77" t="s">
        <v>6</v>
      </c>
      <c r="C77" t="s">
        <v>7</v>
      </c>
      <c r="D77">
        <v>613.70001000000002</v>
      </c>
      <c r="E77">
        <v>852522</v>
      </c>
      <c r="F77">
        <v>0.16719600000000001</v>
      </c>
      <c r="G77">
        <v>248407</v>
      </c>
      <c r="H77">
        <v>3.8800000000000001E-2</v>
      </c>
      <c r="I77">
        <v>1.1299999999999999E-2</v>
      </c>
      <c r="J77">
        <v>-2.5999999999999999E-2</v>
      </c>
      <c r="K77">
        <v>1E-4</v>
      </c>
      <c r="L77">
        <v>1.6400000000000001E-2</v>
      </c>
    </row>
    <row r="78" spans="1:12">
      <c r="A78">
        <v>20101130</v>
      </c>
      <c r="B78" t="s">
        <v>6</v>
      </c>
      <c r="C78" t="s">
        <v>7</v>
      </c>
      <c r="D78">
        <v>555.71001999999999</v>
      </c>
      <c r="E78">
        <v>633236</v>
      </c>
      <c r="F78">
        <v>-9.4492000000000007E-2</v>
      </c>
      <c r="G78">
        <v>248407</v>
      </c>
      <c r="H78">
        <v>6.0000000000000001E-3</v>
      </c>
      <c r="I78">
        <v>3.6999999999999998E-2</v>
      </c>
      <c r="J78">
        <v>-8.9999999999999993E-3</v>
      </c>
      <c r="K78">
        <v>1E-4</v>
      </c>
      <c r="L78">
        <v>2.5399999999999999E-2</v>
      </c>
    </row>
    <row r="79" spans="1:12">
      <c r="A79">
        <v>20101231</v>
      </c>
      <c r="B79" t="s">
        <v>6</v>
      </c>
      <c r="C79" t="s">
        <v>7</v>
      </c>
      <c r="D79">
        <v>593.96996999999999</v>
      </c>
      <c r="E79">
        <v>455652</v>
      </c>
      <c r="F79">
        <v>6.8848999999999994E-2</v>
      </c>
      <c r="G79">
        <v>243611</v>
      </c>
      <c r="H79">
        <v>6.8199999999999997E-2</v>
      </c>
      <c r="I79">
        <v>6.8999999999999999E-3</v>
      </c>
      <c r="J79">
        <v>3.8199999999999998E-2</v>
      </c>
      <c r="K79">
        <v>1E-4</v>
      </c>
      <c r="L79">
        <v>-3.1899999999999998E-2</v>
      </c>
    </row>
    <row r="80" spans="1:12">
      <c r="A80">
        <v>20110131</v>
      </c>
      <c r="B80" t="s">
        <v>6</v>
      </c>
      <c r="C80" t="s">
        <v>7</v>
      </c>
      <c r="D80">
        <v>600.35999000000004</v>
      </c>
      <c r="E80">
        <v>647887</v>
      </c>
      <c r="F80">
        <v>1.0758E-2</v>
      </c>
      <c r="G80">
        <v>250869</v>
      </c>
      <c r="H80">
        <v>1.9900000000000001E-2</v>
      </c>
      <c r="I80">
        <v>-2.47E-2</v>
      </c>
      <c r="J80">
        <v>8.2000000000000007E-3</v>
      </c>
      <c r="K80">
        <v>1E-4</v>
      </c>
      <c r="L80">
        <v>-3.2000000000000002E-3</v>
      </c>
    </row>
    <row r="81" spans="1:12">
      <c r="A81">
        <v>20110228</v>
      </c>
      <c r="B81" t="s">
        <v>6</v>
      </c>
      <c r="C81" t="s">
        <v>7</v>
      </c>
      <c r="D81">
        <v>613.40002000000004</v>
      </c>
      <c r="E81">
        <v>471293</v>
      </c>
      <c r="F81">
        <v>2.172E-2</v>
      </c>
      <c r="G81">
        <v>250869</v>
      </c>
      <c r="H81">
        <v>3.49E-2</v>
      </c>
      <c r="I81">
        <v>1.5299999999999999E-2</v>
      </c>
      <c r="J81">
        <v>1.0999999999999999E-2</v>
      </c>
      <c r="K81">
        <v>1E-4</v>
      </c>
      <c r="L81">
        <v>2.0299999999999999E-2</v>
      </c>
    </row>
    <row r="82" spans="1:12">
      <c r="A82">
        <v>20110331</v>
      </c>
      <c r="B82" t="s">
        <v>6</v>
      </c>
      <c r="C82" t="s">
        <v>7</v>
      </c>
      <c r="D82">
        <v>586.76000999999997</v>
      </c>
      <c r="E82">
        <v>657025</v>
      </c>
      <c r="F82">
        <v>-4.3430000000000003E-2</v>
      </c>
      <c r="G82">
        <v>252670</v>
      </c>
      <c r="H82">
        <v>4.4999999999999997E-3</v>
      </c>
      <c r="I82">
        <v>2.5999999999999999E-2</v>
      </c>
      <c r="J82">
        <v>-1.5800000000000002E-2</v>
      </c>
      <c r="K82">
        <v>1E-4</v>
      </c>
      <c r="L82">
        <v>3.5099999999999999E-2</v>
      </c>
    </row>
    <row r="83" spans="1:12">
      <c r="A83">
        <v>20110429</v>
      </c>
      <c r="B83" t="s">
        <v>6</v>
      </c>
      <c r="C83" t="s">
        <v>7</v>
      </c>
      <c r="D83">
        <v>544.09997999999996</v>
      </c>
      <c r="E83">
        <v>756677</v>
      </c>
      <c r="F83">
        <v>-7.2704000000000005E-2</v>
      </c>
      <c r="G83">
        <v>252672</v>
      </c>
      <c r="H83">
        <v>2.9000000000000001E-2</v>
      </c>
      <c r="I83">
        <v>-3.3999999999999998E-3</v>
      </c>
      <c r="J83">
        <v>-2.52E-2</v>
      </c>
      <c r="K83">
        <v>0</v>
      </c>
      <c r="L83">
        <v>5.9999999999999995E-4</v>
      </c>
    </row>
    <row r="84" spans="1:12">
      <c r="A84">
        <v>20110531</v>
      </c>
      <c r="B84" t="s">
        <v>6</v>
      </c>
      <c r="C84" t="s">
        <v>7</v>
      </c>
      <c r="D84">
        <v>529.02002000000005</v>
      </c>
      <c r="E84">
        <v>500758</v>
      </c>
      <c r="F84">
        <v>-2.7715E-2</v>
      </c>
      <c r="G84">
        <v>252993</v>
      </c>
      <c r="H84">
        <v>-1.2699999999999999E-2</v>
      </c>
      <c r="I84">
        <v>-7.0000000000000001E-3</v>
      </c>
      <c r="J84">
        <v>-2.0799999999999999E-2</v>
      </c>
      <c r="K84">
        <v>0</v>
      </c>
      <c r="L84">
        <v>-5.7999999999999996E-3</v>
      </c>
    </row>
    <row r="85" spans="1:12">
      <c r="A85">
        <v>20110630</v>
      </c>
      <c r="B85" t="s">
        <v>6</v>
      </c>
      <c r="C85" t="s">
        <v>7</v>
      </c>
      <c r="D85">
        <v>506.38</v>
      </c>
      <c r="E85">
        <v>647748</v>
      </c>
      <c r="F85">
        <v>-4.2796000000000001E-2</v>
      </c>
      <c r="G85">
        <v>253830</v>
      </c>
      <c r="H85">
        <v>-1.7500000000000002E-2</v>
      </c>
      <c r="I85">
        <v>-1.6000000000000001E-3</v>
      </c>
      <c r="J85">
        <v>-3.2000000000000002E-3</v>
      </c>
      <c r="K85">
        <v>0</v>
      </c>
      <c r="L85">
        <v>1.77E-2</v>
      </c>
    </row>
    <row r="86" spans="1:12">
      <c r="A86">
        <v>20110729</v>
      </c>
      <c r="B86" t="s">
        <v>6</v>
      </c>
      <c r="C86" t="s">
        <v>7</v>
      </c>
      <c r="D86">
        <v>603.69000000000005</v>
      </c>
      <c r="E86">
        <v>870970</v>
      </c>
      <c r="F86">
        <v>0.19216800000000001</v>
      </c>
      <c r="G86">
        <v>254220</v>
      </c>
      <c r="H86">
        <v>-2.3599999999999999E-2</v>
      </c>
      <c r="I86">
        <v>-1.35E-2</v>
      </c>
      <c r="J86">
        <v>-1.21E-2</v>
      </c>
      <c r="K86">
        <v>0</v>
      </c>
      <c r="L86">
        <v>2.0000000000000001E-4</v>
      </c>
    </row>
    <row r="87" spans="1:12">
      <c r="A87">
        <v>20110831</v>
      </c>
      <c r="B87" t="s">
        <v>6</v>
      </c>
      <c r="C87" t="s">
        <v>7</v>
      </c>
      <c r="D87">
        <v>540.96001999999999</v>
      </c>
      <c r="E87">
        <v>1147218</v>
      </c>
      <c r="F87">
        <v>-0.103911</v>
      </c>
      <c r="G87">
        <v>254220</v>
      </c>
      <c r="H87">
        <v>-5.9900000000000002E-2</v>
      </c>
      <c r="I87">
        <v>-3.0499999999999999E-2</v>
      </c>
      <c r="J87">
        <v>-2.4799999999999999E-2</v>
      </c>
      <c r="K87">
        <v>1E-4</v>
      </c>
      <c r="L87">
        <v>-3.3E-3</v>
      </c>
    </row>
    <row r="88" spans="1:12">
      <c r="A88">
        <v>20110930</v>
      </c>
      <c r="B88" t="s">
        <v>6</v>
      </c>
      <c r="C88" t="s">
        <v>7</v>
      </c>
      <c r="D88">
        <v>515.03998000000001</v>
      </c>
      <c r="E88">
        <v>631252</v>
      </c>
      <c r="F88">
        <v>-4.7914999999999999E-2</v>
      </c>
      <c r="G88">
        <v>250413</v>
      </c>
      <c r="H88">
        <v>-7.5899999999999995E-2</v>
      </c>
      <c r="I88">
        <v>-3.5299999999999998E-2</v>
      </c>
      <c r="J88">
        <v>-1.41E-2</v>
      </c>
      <c r="K88">
        <v>0</v>
      </c>
      <c r="L88">
        <v>-2.5700000000000001E-2</v>
      </c>
    </row>
    <row r="89" spans="1:12">
      <c r="A89">
        <v>20111031</v>
      </c>
      <c r="B89" t="s">
        <v>6</v>
      </c>
      <c r="C89" t="s">
        <v>7</v>
      </c>
      <c r="D89">
        <v>592.64000999999996</v>
      </c>
      <c r="E89">
        <v>834398</v>
      </c>
      <c r="F89">
        <v>0.150668</v>
      </c>
      <c r="G89">
        <v>256001</v>
      </c>
      <c r="H89">
        <v>0.1135</v>
      </c>
      <c r="I89">
        <v>3.4200000000000001E-2</v>
      </c>
      <c r="J89">
        <v>-1.8E-3</v>
      </c>
      <c r="K89">
        <v>0</v>
      </c>
      <c r="L89">
        <v>-1.4200000000000001E-2</v>
      </c>
    </row>
    <row r="90" spans="1:12">
      <c r="A90">
        <v>20111130</v>
      </c>
      <c r="B90" t="s">
        <v>6</v>
      </c>
      <c r="C90" t="s">
        <v>7</v>
      </c>
      <c r="D90">
        <v>599.39000999999996</v>
      </c>
      <c r="E90">
        <v>645906</v>
      </c>
      <c r="F90">
        <v>1.1390000000000001E-2</v>
      </c>
      <c r="G90">
        <v>256001</v>
      </c>
      <c r="H90">
        <v>-2.8E-3</v>
      </c>
      <c r="I90">
        <v>-1.6999999999999999E-3</v>
      </c>
      <c r="J90">
        <v>-3.3999999999999998E-3</v>
      </c>
      <c r="K90">
        <v>0</v>
      </c>
      <c r="L90">
        <v>3.9800000000000002E-2</v>
      </c>
    </row>
    <row r="91" spans="1:12">
      <c r="A91">
        <v>20111230</v>
      </c>
      <c r="B91" t="s">
        <v>6</v>
      </c>
      <c r="C91" t="s">
        <v>7</v>
      </c>
      <c r="D91">
        <v>645.90002000000004</v>
      </c>
      <c r="E91">
        <v>589093</v>
      </c>
      <c r="F91">
        <v>7.7595999999999998E-2</v>
      </c>
      <c r="G91">
        <v>259876</v>
      </c>
      <c r="H91">
        <v>7.4000000000000003E-3</v>
      </c>
      <c r="I91">
        <v>-7.0000000000000001E-3</v>
      </c>
      <c r="J91">
        <v>1.77E-2</v>
      </c>
      <c r="K91">
        <v>0</v>
      </c>
      <c r="L91">
        <v>1.95E-2</v>
      </c>
    </row>
    <row r="92" spans="1:12">
      <c r="A92">
        <v>20120131</v>
      </c>
      <c r="B92" t="s">
        <v>6</v>
      </c>
      <c r="C92" t="s">
        <v>7</v>
      </c>
      <c r="D92">
        <v>580.10999000000004</v>
      </c>
      <c r="E92">
        <v>791732</v>
      </c>
      <c r="F92">
        <v>-0.101858</v>
      </c>
      <c r="G92">
        <v>257961</v>
      </c>
      <c r="H92">
        <v>5.0500000000000003E-2</v>
      </c>
      <c r="I92">
        <v>2.1499999999999998E-2</v>
      </c>
      <c r="J92">
        <v>-1.1299999999999999E-2</v>
      </c>
      <c r="K92">
        <v>0</v>
      </c>
      <c r="L92">
        <v>-7.9600000000000004E-2</v>
      </c>
    </row>
    <row r="93" spans="1:12">
      <c r="A93">
        <v>20120229</v>
      </c>
      <c r="B93" t="s">
        <v>6</v>
      </c>
      <c r="C93" t="s">
        <v>7</v>
      </c>
      <c r="D93">
        <v>618.25</v>
      </c>
      <c r="E93">
        <v>512081</v>
      </c>
      <c r="F93">
        <v>6.5745999999999999E-2</v>
      </c>
      <c r="G93">
        <v>257961</v>
      </c>
      <c r="H93">
        <v>4.4200000000000003E-2</v>
      </c>
      <c r="I93">
        <v>-1.7500000000000002E-2</v>
      </c>
      <c r="J93">
        <v>8.0000000000000004E-4</v>
      </c>
      <c r="K93">
        <v>0</v>
      </c>
      <c r="L93">
        <v>-2.8E-3</v>
      </c>
    </row>
    <row r="94" spans="1:12">
      <c r="A94">
        <v>20120330</v>
      </c>
      <c r="B94" t="s">
        <v>6</v>
      </c>
      <c r="C94" t="s">
        <v>7</v>
      </c>
      <c r="D94">
        <v>641.23999000000003</v>
      </c>
      <c r="E94">
        <v>514975</v>
      </c>
      <c r="F94">
        <v>3.7185999999999997E-2</v>
      </c>
      <c r="G94">
        <v>259502</v>
      </c>
      <c r="H94">
        <v>3.1099999999999999E-2</v>
      </c>
      <c r="I94">
        <v>-6.1999999999999998E-3</v>
      </c>
      <c r="J94">
        <v>9.1999999999999998E-3</v>
      </c>
      <c r="K94">
        <v>0</v>
      </c>
      <c r="L94">
        <v>1.49E-2</v>
      </c>
    </row>
    <row r="95" spans="1:12">
      <c r="A95">
        <v>20120430</v>
      </c>
      <c r="B95" t="s">
        <v>6</v>
      </c>
      <c r="C95" t="s">
        <v>7</v>
      </c>
      <c r="D95">
        <v>604.84997999999996</v>
      </c>
      <c r="E95">
        <v>644306</v>
      </c>
      <c r="F95">
        <v>-5.6749000000000001E-2</v>
      </c>
      <c r="G95">
        <v>259979</v>
      </c>
      <c r="H95">
        <v>-8.5000000000000006E-3</v>
      </c>
      <c r="I95">
        <v>-5.1999999999999998E-3</v>
      </c>
      <c r="J95">
        <v>-4.7999999999999996E-3</v>
      </c>
      <c r="K95">
        <v>0</v>
      </c>
      <c r="L95">
        <v>3.8399999999999997E-2</v>
      </c>
    </row>
    <row r="96" spans="1:12">
      <c r="A96">
        <v>20120531</v>
      </c>
      <c r="B96" t="s">
        <v>6</v>
      </c>
      <c r="C96" t="s">
        <v>7</v>
      </c>
      <c r="D96">
        <v>580.85999000000004</v>
      </c>
      <c r="E96">
        <v>633737</v>
      </c>
      <c r="F96">
        <v>-3.9662999999999997E-2</v>
      </c>
      <c r="G96">
        <v>259979</v>
      </c>
      <c r="H96">
        <v>-6.1899999999999997E-2</v>
      </c>
      <c r="I96">
        <v>0</v>
      </c>
      <c r="J96">
        <v>-5.8999999999999999E-3</v>
      </c>
      <c r="K96">
        <v>1E-4</v>
      </c>
      <c r="L96">
        <v>6.59E-2</v>
      </c>
    </row>
    <row r="97" spans="1:12">
      <c r="A97">
        <v>20120629</v>
      </c>
      <c r="B97" t="s">
        <v>6</v>
      </c>
      <c r="C97" t="s">
        <v>7</v>
      </c>
      <c r="D97">
        <v>580.07001000000002</v>
      </c>
      <c r="E97">
        <v>503601</v>
      </c>
      <c r="F97">
        <v>-1.3600000000000001E-3</v>
      </c>
      <c r="G97">
        <v>261584</v>
      </c>
      <c r="H97">
        <v>3.8899999999999997E-2</v>
      </c>
      <c r="I97">
        <v>7.6E-3</v>
      </c>
      <c r="J97">
        <v>4.4000000000000003E-3</v>
      </c>
      <c r="K97">
        <v>0</v>
      </c>
      <c r="L97">
        <v>-7.1999999999999998E-3</v>
      </c>
    </row>
    <row r="98" spans="1:12">
      <c r="A98">
        <v>20120731</v>
      </c>
      <c r="B98" t="s">
        <v>6</v>
      </c>
      <c r="C98" t="s">
        <v>7</v>
      </c>
      <c r="D98">
        <v>632.96996999999999</v>
      </c>
      <c r="E98">
        <v>557831</v>
      </c>
      <c r="F98">
        <v>9.1195999999999999E-2</v>
      </c>
      <c r="G98">
        <v>261972</v>
      </c>
      <c r="H98">
        <v>7.9000000000000008E-3</v>
      </c>
      <c r="I98">
        <v>-2.6100000000000002E-2</v>
      </c>
      <c r="J98">
        <v>-2.7000000000000001E-3</v>
      </c>
      <c r="K98">
        <v>0</v>
      </c>
      <c r="L98">
        <v>3.1600000000000003E-2</v>
      </c>
    </row>
    <row r="99" spans="1:12">
      <c r="A99">
        <v>20120831</v>
      </c>
      <c r="B99" t="s">
        <v>6</v>
      </c>
      <c r="C99" t="s">
        <v>7</v>
      </c>
      <c r="D99">
        <v>685.09002999999996</v>
      </c>
      <c r="E99">
        <v>507522</v>
      </c>
      <c r="F99">
        <v>8.2341999999999999E-2</v>
      </c>
      <c r="G99">
        <v>261972</v>
      </c>
      <c r="H99">
        <v>2.5499999999999998E-2</v>
      </c>
      <c r="I99">
        <v>4.0000000000000001E-3</v>
      </c>
      <c r="J99">
        <v>1.3100000000000001E-2</v>
      </c>
      <c r="K99">
        <v>1E-4</v>
      </c>
      <c r="L99">
        <v>-2.4799999999999999E-2</v>
      </c>
    </row>
    <row r="100" spans="1:12">
      <c r="A100">
        <v>20120928</v>
      </c>
      <c r="B100" t="s">
        <v>6</v>
      </c>
      <c r="C100" t="s">
        <v>7</v>
      </c>
      <c r="D100">
        <v>754.5</v>
      </c>
      <c r="E100">
        <v>647954</v>
      </c>
      <c r="F100">
        <v>0.101315</v>
      </c>
      <c r="G100">
        <v>264515</v>
      </c>
      <c r="H100">
        <v>2.7300000000000001E-2</v>
      </c>
      <c r="I100">
        <v>4.8999999999999998E-3</v>
      </c>
      <c r="J100">
        <v>1.5299999999999999E-2</v>
      </c>
      <c r="K100">
        <v>1E-4</v>
      </c>
      <c r="L100">
        <v>-1.04E-2</v>
      </c>
    </row>
    <row r="101" spans="1:12">
      <c r="A101">
        <v>20121031</v>
      </c>
      <c r="B101" t="s">
        <v>6</v>
      </c>
      <c r="C101" t="s">
        <v>7</v>
      </c>
      <c r="D101">
        <v>680.29760999999996</v>
      </c>
      <c r="E101">
        <v>767865</v>
      </c>
      <c r="F101">
        <v>-9.8346000000000003E-2</v>
      </c>
      <c r="G101">
        <v>264957</v>
      </c>
      <c r="H101">
        <v>-1.7600000000000001E-2</v>
      </c>
      <c r="I101">
        <v>-1.15E-2</v>
      </c>
      <c r="J101">
        <v>3.7900000000000003E-2</v>
      </c>
      <c r="K101">
        <v>1E-4</v>
      </c>
      <c r="L101">
        <v>1E-3</v>
      </c>
    </row>
    <row r="102" spans="1:12">
      <c r="A102">
        <v>20121130</v>
      </c>
      <c r="B102" t="s">
        <v>6</v>
      </c>
      <c r="C102" t="s">
        <v>7</v>
      </c>
      <c r="D102">
        <v>698.37</v>
      </c>
      <c r="E102">
        <v>474687</v>
      </c>
      <c r="F102">
        <v>2.6564999999999998E-2</v>
      </c>
      <c r="G102">
        <v>264957</v>
      </c>
      <c r="H102">
        <v>7.7999999999999996E-3</v>
      </c>
      <c r="I102">
        <v>5.8999999999999999E-3</v>
      </c>
      <c r="J102">
        <v>-9.7000000000000003E-3</v>
      </c>
      <c r="K102">
        <v>1E-4</v>
      </c>
      <c r="L102">
        <v>3.3999999999999998E-3</v>
      </c>
    </row>
    <row r="103" spans="1:12">
      <c r="A103">
        <v>20121231</v>
      </c>
      <c r="B103" t="s">
        <v>6</v>
      </c>
      <c r="C103" t="s">
        <v>7</v>
      </c>
      <c r="D103">
        <v>707.38</v>
      </c>
      <c r="E103">
        <v>444030</v>
      </c>
      <c r="F103">
        <v>1.2900999999999999E-2</v>
      </c>
      <c r="G103">
        <v>267448</v>
      </c>
      <c r="H103">
        <v>1.18E-2</v>
      </c>
      <c r="I103">
        <v>1.4800000000000001E-2</v>
      </c>
      <c r="J103">
        <v>3.5799999999999998E-2</v>
      </c>
      <c r="K103">
        <v>1E-4</v>
      </c>
      <c r="L103">
        <v>-2.9700000000000001E-2</v>
      </c>
    </row>
    <row r="104" spans="1:12">
      <c r="A104">
        <v>20130131</v>
      </c>
      <c r="B104" t="s">
        <v>6</v>
      </c>
      <c r="C104" t="s">
        <v>7</v>
      </c>
      <c r="D104">
        <v>755.69</v>
      </c>
      <c r="E104">
        <v>567193</v>
      </c>
      <c r="F104">
        <v>6.8293999999999994E-2</v>
      </c>
      <c r="G104">
        <v>267500</v>
      </c>
      <c r="H104">
        <v>5.57E-2</v>
      </c>
      <c r="I104">
        <v>3.8999999999999998E-3</v>
      </c>
      <c r="J104">
        <v>9.4999999999999998E-3</v>
      </c>
      <c r="K104">
        <v>0</v>
      </c>
      <c r="L104">
        <v>-1.8599999999999998E-2</v>
      </c>
    </row>
    <row r="105" spans="1:12">
      <c r="A105">
        <v>20130228</v>
      </c>
      <c r="B105" t="s">
        <v>6</v>
      </c>
      <c r="C105" t="s">
        <v>7</v>
      </c>
      <c r="D105">
        <v>801.20001000000002</v>
      </c>
      <c r="E105">
        <v>501759</v>
      </c>
      <c r="F105">
        <v>6.0222999999999999E-2</v>
      </c>
      <c r="G105">
        <v>267500</v>
      </c>
      <c r="H105">
        <v>1.29E-2</v>
      </c>
      <c r="I105">
        <v>-4.4999999999999997E-3</v>
      </c>
      <c r="J105">
        <v>2.9999999999999997E-4</v>
      </c>
      <c r="K105">
        <v>0</v>
      </c>
      <c r="L105">
        <v>1.32E-2</v>
      </c>
    </row>
    <row r="106" spans="1:12">
      <c r="A106">
        <v>20130328</v>
      </c>
      <c r="B106" t="s">
        <v>6</v>
      </c>
      <c r="C106" t="s">
        <v>7</v>
      </c>
      <c r="D106">
        <v>794.18799000000001</v>
      </c>
      <c r="E106">
        <v>464670</v>
      </c>
      <c r="F106">
        <v>-8.7519999999999994E-3</v>
      </c>
      <c r="G106">
        <v>270165</v>
      </c>
      <c r="H106">
        <v>4.0300000000000002E-2</v>
      </c>
      <c r="I106">
        <v>8.0999999999999996E-3</v>
      </c>
      <c r="J106">
        <v>-3.0000000000000001E-3</v>
      </c>
      <c r="K106">
        <v>0</v>
      </c>
      <c r="L106">
        <v>1.9699999999999999E-2</v>
      </c>
    </row>
    <row r="107" spans="1:12">
      <c r="A107">
        <v>20130430</v>
      </c>
      <c r="B107" t="s">
        <v>6</v>
      </c>
      <c r="C107" t="s">
        <v>7</v>
      </c>
      <c r="D107">
        <v>824.57001000000002</v>
      </c>
      <c r="E107">
        <v>581493</v>
      </c>
      <c r="F107">
        <v>3.8254999999999997E-2</v>
      </c>
      <c r="G107">
        <v>271123</v>
      </c>
      <c r="H107">
        <v>1.55E-2</v>
      </c>
      <c r="I107">
        <v>-2.4199999999999999E-2</v>
      </c>
      <c r="J107">
        <v>6.1999999999999998E-3</v>
      </c>
      <c r="K107">
        <v>0</v>
      </c>
      <c r="L107">
        <v>2.7000000000000001E-3</v>
      </c>
    </row>
    <row r="108" spans="1:12">
      <c r="A108">
        <v>20130531</v>
      </c>
      <c r="B108" t="s">
        <v>6</v>
      </c>
      <c r="C108" t="s">
        <v>7</v>
      </c>
      <c r="D108">
        <v>871.21802000000002</v>
      </c>
      <c r="E108">
        <v>536406</v>
      </c>
      <c r="F108">
        <v>5.6572999999999998E-2</v>
      </c>
      <c r="G108">
        <v>271123</v>
      </c>
      <c r="H108">
        <v>2.8000000000000001E-2</v>
      </c>
      <c r="I108">
        <v>1.66E-2</v>
      </c>
      <c r="J108">
        <v>2.5999999999999999E-2</v>
      </c>
      <c r="K108">
        <v>0</v>
      </c>
      <c r="L108">
        <v>-1.78E-2</v>
      </c>
    </row>
    <row r="109" spans="1:12">
      <c r="A109">
        <v>20130628</v>
      </c>
      <c r="B109" t="s">
        <v>6</v>
      </c>
      <c r="C109" t="s">
        <v>7</v>
      </c>
      <c r="D109">
        <v>880.37</v>
      </c>
      <c r="E109">
        <v>522624</v>
      </c>
      <c r="F109">
        <v>1.0505E-2</v>
      </c>
      <c r="G109">
        <v>273938</v>
      </c>
      <c r="H109">
        <v>-1.2E-2</v>
      </c>
      <c r="I109">
        <v>1.17E-2</v>
      </c>
      <c r="J109">
        <v>-1.6999999999999999E-3</v>
      </c>
      <c r="K109">
        <v>0</v>
      </c>
      <c r="L109">
        <v>5.8999999999999999E-3</v>
      </c>
    </row>
    <row r="110" spans="1:12">
      <c r="A110">
        <v>20130731</v>
      </c>
      <c r="B110" t="s">
        <v>6</v>
      </c>
      <c r="C110" t="s">
        <v>7</v>
      </c>
      <c r="D110">
        <v>887.75</v>
      </c>
      <c r="E110">
        <v>549294</v>
      </c>
      <c r="F110">
        <v>8.3829999999999998E-3</v>
      </c>
      <c r="G110">
        <v>273938</v>
      </c>
      <c r="H110">
        <v>5.6500000000000002E-2</v>
      </c>
      <c r="I110">
        <v>1.8599999999999998E-2</v>
      </c>
      <c r="J110">
        <v>5.5999999999999999E-3</v>
      </c>
      <c r="K110">
        <v>0</v>
      </c>
      <c r="L110">
        <v>1.7500000000000002E-2</v>
      </c>
    </row>
    <row r="111" spans="1:12">
      <c r="A111">
        <v>20130830</v>
      </c>
      <c r="B111" t="s">
        <v>6</v>
      </c>
      <c r="C111" t="s">
        <v>7</v>
      </c>
      <c r="D111">
        <v>846.90002000000004</v>
      </c>
      <c r="E111">
        <v>365980</v>
      </c>
      <c r="F111">
        <v>-4.6015E-2</v>
      </c>
      <c r="G111">
        <v>273938</v>
      </c>
      <c r="H111">
        <v>-2.7099999999999999E-2</v>
      </c>
      <c r="I111">
        <v>3.0999999999999999E-3</v>
      </c>
      <c r="J111">
        <v>-2.7799999999999998E-2</v>
      </c>
      <c r="K111">
        <v>0</v>
      </c>
      <c r="L111">
        <v>5.0000000000000001E-4</v>
      </c>
    </row>
    <row r="112" spans="1:12">
      <c r="A112">
        <v>20130930</v>
      </c>
      <c r="B112" t="s">
        <v>6</v>
      </c>
      <c r="C112" t="s">
        <v>7</v>
      </c>
      <c r="D112">
        <v>875.90997000000004</v>
      </c>
      <c r="E112">
        <v>361648</v>
      </c>
      <c r="F112">
        <v>3.4254E-2</v>
      </c>
      <c r="G112">
        <v>276681</v>
      </c>
      <c r="H112">
        <v>3.7699999999999997E-2</v>
      </c>
      <c r="I112">
        <v>2.92E-2</v>
      </c>
      <c r="J112">
        <v>-1.1900000000000001E-2</v>
      </c>
      <c r="K112">
        <v>0</v>
      </c>
      <c r="L112">
        <v>2.9600000000000001E-2</v>
      </c>
    </row>
    <row r="113" spans="1:12">
      <c r="A113">
        <v>20131031</v>
      </c>
      <c r="B113" t="s">
        <v>6</v>
      </c>
      <c r="C113" t="s">
        <v>7</v>
      </c>
      <c r="D113">
        <v>1030.57996</v>
      </c>
      <c r="E113">
        <v>605090</v>
      </c>
      <c r="F113">
        <v>0.17658199999999999</v>
      </c>
      <c r="G113">
        <v>276722</v>
      </c>
      <c r="H113">
        <v>4.1799999999999997E-2</v>
      </c>
      <c r="I113">
        <v>-1.5100000000000001E-2</v>
      </c>
      <c r="J113">
        <v>1.14E-2</v>
      </c>
      <c r="K113">
        <v>0</v>
      </c>
      <c r="L113">
        <v>1.5E-3</v>
      </c>
    </row>
    <row r="114" spans="1:12">
      <c r="A114">
        <v>20131129</v>
      </c>
      <c r="B114" t="s">
        <v>6</v>
      </c>
      <c r="C114" t="s">
        <v>7</v>
      </c>
      <c r="D114">
        <v>1059.58997</v>
      </c>
      <c r="E114">
        <v>292384</v>
      </c>
      <c r="F114">
        <v>2.8149E-2</v>
      </c>
      <c r="G114">
        <v>276722</v>
      </c>
      <c r="H114">
        <v>3.1199999999999999E-2</v>
      </c>
      <c r="I114">
        <v>1.2200000000000001E-2</v>
      </c>
      <c r="J114">
        <v>2.3999999999999998E-3</v>
      </c>
      <c r="K114">
        <v>0</v>
      </c>
      <c r="L114">
        <v>4.0000000000000001E-3</v>
      </c>
    </row>
    <row r="115" spans="1:12">
      <c r="A115">
        <v>20131231</v>
      </c>
      <c r="B115" t="s">
        <v>6</v>
      </c>
      <c r="C115" t="s">
        <v>7</v>
      </c>
      <c r="D115">
        <v>1120.7099599999999</v>
      </c>
      <c r="E115">
        <v>343998</v>
      </c>
      <c r="F115">
        <v>5.7682999999999998E-2</v>
      </c>
      <c r="G115">
        <v>279325</v>
      </c>
      <c r="H115">
        <v>2.81E-2</v>
      </c>
      <c r="I115">
        <v>-5.0000000000000001E-3</v>
      </c>
      <c r="J115">
        <v>-3.0999999999999999E-3</v>
      </c>
      <c r="K115">
        <v>0</v>
      </c>
      <c r="L115">
        <v>4.0000000000000002E-4</v>
      </c>
    </row>
    <row r="116" spans="1:12">
      <c r="A116">
        <v>20140131</v>
      </c>
      <c r="B116" t="s">
        <v>6</v>
      </c>
      <c r="C116" t="s">
        <v>7</v>
      </c>
      <c r="D116">
        <v>1180.9699700000001</v>
      </c>
      <c r="E116">
        <v>544462</v>
      </c>
      <c r="F116">
        <v>5.3768999999999997E-2</v>
      </c>
      <c r="G116">
        <v>279883</v>
      </c>
      <c r="H116">
        <v>-3.32E-2</v>
      </c>
      <c r="I116">
        <v>8.5000000000000006E-3</v>
      </c>
      <c r="J116">
        <v>-2.0899999999999998E-2</v>
      </c>
      <c r="K116">
        <v>0</v>
      </c>
      <c r="L116">
        <v>1.7000000000000001E-2</v>
      </c>
    </row>
    <row r="117" spans="1:12">
      <c r="A117">
        <v>20140228</v>
      </c>
      <c r="B117" t="s">
        <v>6</v>
      </c>
      <c r="C117" t="s">
        <v>7</v>
      </c>
      <c r="D117">
        <v>1215.65002</v>
      </c>
      <c r="E117">
        <v>406458</v>
      </c>
      <c r="F117">
        <v>2.9366E-2</v>
      </c>
      <c r="G117">
        <v>279883</v>
      </c>
      <c r="H117">
        <v>4.65E-2</v>
      </c>
      <c r="I117">
        <v>3.3999999999999998E-3</v>
      </c>
      <c r="J117">
        <v>-4.0000000000000001E-3</v>
      </c>
      <c r="K117">
        <v>0</v>
      </c>
      <c r="L117">
        <v>2.07E-2</v>
      </c>
    </row>
    <row r="118" spans="1:12">
      <c r="A118">
        <v>20140331</v>
      </c>
      <c r="B118" t="s">
        <v>6</v>
      </c>
      <c r="C118" t="s">
        <v>7</v>
      </c>
      <c r="D118">
        <v>1114.51001</v>
      </c>
      <c r="E118">
        <v>437178</v>
      </c>
      <c r="F118">
        <v>-8.3197999999999994E-2</v>
      </c>
      <c r="G118">
        <v>281557</v>
      </c>
      <c r="H118">
        <v>4.3E-3</v>
      </c>
      <c r="I118">
        <v>-1.89E-2</v>
      </c>
      <c r="J118">
        <v>5.0900000000000001E-2</v>
      </c>
      <c r="K118">
        <v>0</v>
      </c>
      <c r="L118">
        <v>-3.3399999999999999E-2</v>
      </c>
    </row>
    <row r="119" spans="1:12">
      <c r="A119">
        <v>20140430</v>
      </c>
      <c r="B119" t="s">
        <v>9</v>
      </c>
      <c r="C119" t="s">
        <v>7</v>
      </c>
      <c r="D119">
        <v>534.88</v>
      </c>
      <c r="E119">
        <v>668562</v>
      </c>
      <c r="F119">
        <v>-4.1640000000000003E-2</v>
      </c>
      <c r="G119">
        <v>281668</v>
      </c>
      <c r="H119">
        <v>-1.9E-3</v>
      </c>
      <c r="I119">
        <v>-4.24E-2</v>
      </c>
      <c r="J119">
        <v>1.14E-2</v>
      </c>
      <c r="K119">
        <v>0</v>
      </c>
      <c r="L119">
        <v>-3.8600000000000002E-2</v>
      </c>
    </row>
    <row r="120" spans="1:12">
      <c r="A120">
        <v>20140530</v>
      </c>
      <c r="B120" t="s">
        <v>9</v>
      </c>
      <c r="C120" t="s">
        <v>7</v>
      </c>
      <c r="D120">
        <v>571.65002000000004</v>
      </c>
      <c r="E120">
        <v>414818</v>
      </c>
      <c r="F120">
        <v>6.8744E-2</v>
      </c>
      <c r="G120">
        <v>281668</v>
      </c>
      <c r="H120">
        <v>2.06E-2</v>
      </c>
      <c r="I120">
        <v>-1.8599999999999998E-2</v>
      </c>
      <c r="J120">
        <v>-2.7000000000000001E-3</v>
      </c>
      <c r="K120">
        <v>0</v>
      </c>
      <c r="L120">
        <v>1.15E-2</v>
      </c>
    </row>
    <row r="121" spans="1:12">
      <c r="A121">
        <v>20140630</v>
      </c>
      <c r="B121" t="s">
        <v>9</v>
      </c>
      <c r="C121" t="s">
        <v>7</v>
      </c>
      <c r="D121">
        <v>584.66998000000001</v>
      </c>
      <c r="E121">
        <v>395524</v>
      </c>
      <c r="F121">
        <v>2.2776000000000001E-2</v>
      </c>
      <c r="G121">
        <v>279325</v>
      </c>
      <c r="H121">
        <v>2.6100000000000002E-2</v>
      </c>
      <c r="I121">
        <v>3.0800000000000001E-2</v>
      </c>
      <c r="J121">
        <v>-7.4000000000000003E-3</v>
      </c>
      <c r="K121">
        <v>0</v>
      </c>
      <c r="L121">
        <v>6.7000000000000002E-3</v>
      </c>
    </row>
    <row r="122" spans="1:12">
      <c r="A122">
        <v>20140731</v>
      </c>
      <c r="B122" t="s">
        <v>9</v>
      </c>
      <c r="C122" t="s">
        <v>7</v>
      </c>
      <c r="D122">
        <v>579.54998999999998</v>
      </c>
      <c r="E122">
        <v>386303</v>
      </c>
      <c r="F122">
        <v>-8.7569999999999992E-3</v>
      </c>
      <c r="G122">
        <v>283356</v>
      </c>
      <c r="H122">
        <v>-2.0400000000000001E-2</v>
      </c>
      <c r="I122">
        <v>-4.2500000000000003E-2</v>
      </c>
      <c r="J122">
        <v>1E-4</v>
      </c>
      <c r="K122">
        <v>0</v>
      </c>
      <c r="L122">
        <v>-2.5000000000000001E-3</v>
      </c>
    </row>
    <row r="123" spans="1:12">
      <c r="A123">
        <v>20140829</v>
      </c>
      <c r="B123" t="s">
        <v>9</v>
      </c>
      <c r="C123" t="s">
        <v>7</v>
      </c>
      <c r="D123">
        <v>582.35999000000004</v>
      </c>
      <c r="E123">
        <v>291337</v>
      </c>
      <c r="F123">
        <v>4.849E-3</v>
      </c>
      <c r="G123">
        <v>283356</v>
      </c>
      <c r="H123">
        <v>4.24E-2</v>
      </c>
      <c r="I123">
        <v>3.5999999999999999E-3</v>
      </c>
      <c r="J123">
        <v>-5.8999999999999999E-3</v>
      </c>
      <c r="K123">
        <v>0</v>
      </c>
      <c r="L123">
        <v>8.0000000000000002E-3</v>
      </c>
    </row>
    <row r="124" spans="1:12">
      <c r="A124">
        <v>20140930</v>
      </c>
      <c r="B124" t="s">
        <v>9</v>
      </c>
      <c r="C124" t="s">
        <v>7</v>
      </c>
      <c r="D124">
        <v>588.40997000000004</v>
      </c>
      <c r="E124">
        <v>354659</v>
      </c>
      <c r="F124">
        <v>1.0389000000000001E-2</v>
      </c>
      <c r="G124">
        <v>284674</v>
      </c>
      <c r="H124">
        <v>-1.9699999999999999E-2</v>
      </c>
      <c r="I124">
        <v>-3.8300000000000001E-2</v>
      </c>
      <c r="J124">
        <v>-1.23E-2</v>
      </c>
      <c r="K124">
        <v>0</v>
      </c>
      <c r="L124">
        <v>5.1999999999999998E-3</v>
      </c>
    </row>
    <row r="125" spans="1:12">
      <c r="A125">
        <v>20141031</v>
      </c>
      <c r="B125" t="s">
        <v>9</v>
      </c>
      <c r="C125" t="s">
        <v>7</v>
      </c>
      <c r="D125">
        <v>567.87</v>
      </c>
      <c r="E125">
        <v>555098</v>
      </c>
      <c r="F125">
        <v>-3.4908000000000002E-2</v>
      </c>
      <c r="G125">
        <v>284816</v>
      </c>
      <c r="H125">
        <v>2.52E-2</v>
      </c>
      <c r="I125">
        <v>4.2099999999999999E-2</v>
      </c>
      <c r="J125">
        <v>-1.7000000000000001E-2</v>
      </c>
      <c r="K125">
        <v>0</v>
      </c>
      <c r="L125">
        <v>0</v>
      </c>
    </row>
    <row r="126" spans="1:12">
      <c r="A126">
        <v>20141128</v>
      </c>
      <c r="B126" t="s">
        <v>9</v>
      </c>
      <c r="C126" t="s">
        <v>7</v>
      </c>
      <c r="D126">
        <v>549.08001999999999</v>
      </c>
      <c r="E126">
        <v>297813</v>
      </c>
      <c r="F126">
        <v>-3.3089E-2</v>
      </c>
      <c r="G126">
        <v>284816</v>
      </c>
      <c r="H126">
        <v>2.5499999999999998E-2</v>
      </c>
      <c r="I126">
        <v>-2.0899999999999998E-2</v>
      </c>
      <c r="J126">
        <v>-0.03</v>
      </c>
      <c r="K126">
        <v>0</v>
      </c>
      <c r="L126">
        <v>1.06E-2</v>
      </c>
    </row>
    <row r="127" spans="1:12">
      <c r="A127">
        <v>20141231</v>
      </c>
      <c r="B127" t="s">
        <v>9</v>
      </c>
      <c r="C127" t="s">
        <v>7</v>
      </c>
      <c r="D127">
        <v>530.65997000000004</v>
      </c>
      <c r="E127">
        <v>545641</v>
      </c>
      <c r="F127">
        <v>-3.3547E-2</v>
      </c>
      <c r="G127">
        <v>286560</v>
      </c>
      <c r="H127">
        <v>-5.9999999999999995E-4</v>
      </c>
      <c r="I127">
        <v>2.5499999999999998E-2</v>
      </c>
      <c r="J127">
        <v>2.06E-2</v>
      </c>
      <c r="K127">
        <v>0</v>
      </c>
      <c r="L127">
        <v>1.09E-2</v>
      </c>
    </row>
    <row r="128" spans="1:12">
      <c r="A128">
        <v>20150130</v>
      </c>
      <c r="B128" t="s">
        <v>9</v>
      </c>
      <c r="C128" t="s">
        <v>7</v>
      </c>
      <c r="D128">
        <v>537.54998999999998</v>
      </c>
      <c r="E128">
        <v>528858</v>
      </c>
      <c r="F128">
        <v>1.2984000000000001E-2</v>
      </c>
      <c r="G128">
        <v>286938</v>
      </c>
      <c r="H128">
        <v>-3.1099999999999999E-2</v>
      </c>
      <c r="I128">
        <v>-5.5999999999999999E-3</v>
      </c>
      <c r="J128">
        <v>-3.4799999999999998E-2</v>
      </c>
      <c r="K128">
        <v>0</v>
      </c>
      <c r="L128">
        <v>3.8399999999999997E-2</v>
      </c>
    </row>
    <row r="129" spans="1:12">
      <c r="A129">
        <v>20150227</v>
      </c>
      <c r="B129" t="s">
        <v>9</v>
      </c>
      <c r="C129" t="s">
        <v>7</v>
      </c>
      <c r="D129">
        <v>562.63</v>
      </c>
      <c r="E129">
        <v>404272</v>
      </c>
      <c r="F129">
        <v>4.6656000000000003E-2</v>
      </c>
      <c r="G129">
        <v>286938</v>
      </c>
      <c r="H129">
        <v>6.13E-2</v>
      </c>
      <c r="I129">
        <v>4.8999999999999998E-3</v>
      </c>
      <c r="J129">
        <v>-1.8100000000000002E-2</v>
      </c>
      <c r="K129">
        <v>0</v>
      </c>
      <c r="L129">
        <v>-2.8299999999999999E-2</v>
      </c>
    </row>
    <row r="130" spans="1:12">
      <c r="A130">
        <v>20150331</v>
      </c>
      <c r="B130" t="s">
        <v>9</v>
      </c>
      <c r="C130" t="s">
        <v>7</v>
      </c>
      <c r="D130">
        <v>554.70001000000002</v>
      </c>
      <c r="E130">
        <v>432093</v>
      </c>
      <c r="F130">
        <v>-1.4095E-2</v>
      </c>
      <c r="G130">
        <v>288198</v>
      </c>
      <c r="H130">
        <v>-1.12E-2</v>
      </c>
      <c r="I130">
        <v>3.0300000000000001E-2</v>
      </c>
      <c r="J130">
        <v>-4.5999999999999999E-3</v>
      </c>
      <c r="K130">
        <v>0</v>
      </c>
      <c r="L130">
        <v>3.0200000000000001E-2</v>
      </c>
    </row>
    <row r="131" spans="1:12">
      <c r="A131">
        <v>20150430</v>
      </c>
      <c r="B131" t="s">
        <v>9</v>
      </c>
      <c r="C131" t="s">
        <v>7</v>
      </c>
      <c r="D131">
        <v>548.77002000000005</v>
      </c>
      <c r="E131">
        <v>438535</v>
      </c>
      <c r="F131">
        <v>-1.069E-2</v>
      </c>
      <c r="G131">
        <v>288265</v>
      </c>
      <c r="H131">
        <v>5.8999999999999999E-3</v>
      </c>
      <c r="I131">
        <v>-2.98E-2</v>
      </c>
      <c r="J131">
        <v>1.8499999999999999E-2</v>
      </c>
      <c r="K131">
        <v>0</v>
      </c>
      <c r="L131">
        <v>-7.3899999999999993E-2</v>
      </c>
    </row>
    <row r="132" spans="1:12">
      <c r="A132">
        <v>20150529</v>
      </c>
      <c r="B132" t="s">
        <v>9</v>
      </c>
      <c r="C132" t="s">
        <v>7</v>
      </c>
      <c r="D132">
        <v>545.32001000000002</v>
      </c>
      <c r="E132">
        <v>324229</v>
      </c>
      <c r="F132">
        <v>-6.2870000000000001E-3</v>
      </c>
      <c r="G132">
        <v>288265</v>
      </c>
      <c r="H132">
        <v>1.3599999999999999E-2</v>
      </c>
      <c r="I132">
        <v>8.6999999999999994E-3</v>
      </c>
      <c r="J132">
        <v>-1.37E-2</v>
      </c>
      <c r="K132">
        <v>0</v>
      </c>
      <c r="L132">
        <v>6.0100000000000001E-2</v>
      </c>
    </row>
    <row r="133" spans="1:12">
      <c r="A133">
        <v>20150630</v>
      </c>
      <c r="B133" t="s">
        <v>9</v>
      </c>
      <c r="C133" t="s">
        <v>7</v>
      </c>
      <c r="D133">
        <v>540.03998000000001</v>
      </c>
      <c r="E133">
        <v>354183</v>
      </c>
      <c r="F133">
        <v>-9.6819999999999996E-3</v>
      </c>
      <c r="G133">
        <v>289834</v>
      </c>
      <c r="H133">
        <v>-1.5299999999999999E-2</v>
      </c>
      <c r="I133">
        <v>2.8299999999999999E-2</v>
      </c>
      <c r="J133">
        <v>-7.9000000000000008E-3</v>
      </c>
      <c r="K133">
        <v>0</v>
      </c>
      <c r="L133">
        <v>3.0300000000000001E-2</v>
      </c>
    </row>
    <row r="134" spans="1:12">
      <c r="A134">
        <v>20150731</v>
      </c>
      <c r="B134" t="s">
        <v>9</v>
      </c>
      <c r="C134" t="s">
        <v>7</v>
      </c>
      <c r="D134">
        <v>657.5</v>
      </c>
      <c r="E134">
        <v>685601</v>
      </c>
      <c r="F134">
        <v>0.217502</v>
      </c>
      <c r="G134">
        <v>289886</v>
      </c>
      <c r="H134">
        <v>1.54E-2</v>
      </c>
      <c r="I134">
        <v>-4.1500000000000002E-2</v>
      </c>
      <c r="J134">
        <v>-4.1200000000000001E-2</v>
      </c>
      <c r="K134">
        <v>0</v>
      </c>
      <c r="L134">
        <v>0.1033</v>
      </c>
    </row>
    <row r="135" spans="1:12">
      <c r="A135">
        <v>20150831</v>
      </c>
      <c r="B135" t="s">
        <v>9</v>
      </c>
      <c r="C135" t="s">
        <v>7</v>
      </c>
      <c r="D135">
        <v>647.82001000000002</v>
      </c>
      <c r="E135">
        <v>553590</v>
      </c>
      <c r="F135">
        <v>-1.4722000000000001E-2</v>
      </c>
      <c r="G135">
        <v>289886</v>
      </c>
      <c r="H135">
        <v>-6.0400000000000002E-2</v>
      </c>
      <c r="I135">
        <v>4.8999999999999998E-3</v>
      </c>
      <c r="J135">
        <v>2.6599999999999999E-2</v>
      </c>
      <c r="K135">
        <v>0</v>
      </c>
      <c r="L135">
        <v>-2.12E-2</v>
      </c>
    </row>
    <row r="136" spans="1:12">
      <c r="A136">
        <v>20150930</v>
      </c>
      <c r="B136" t="s">
        <v>9</v>
      </c>
      <c r="C136" t="s">
        <v>7</v>
      </c>
      <c r="D136">
        <v>638.37</v>
      </c>
      <c r="E136">
        <v>436385</v>
      </c>
      <c r="F136">
        <v>-1.4586999999999999E-2</v>
      </c>
      <c r="G136">
        <v>291214</v>
      </c>
      <c r="H136">
        <v>-3.0800000000000001E-2</v>
      </c>
      <c r="I136">
        <v>-2.64E-2</v>
      </c>
      <c r="J136">
        <v>5.3E-3</v>
      </c>
      <c r="K136">
        <v>0</v>
      </c>
      <c r="L136">
        <v>5.33E-2</v>
      </c>
    </row>
    <row r="137" spans="1:12">
      <c r="A137">
        <v>20151030</v>
      </c>
      <c r="B137" t="s">
        <v>9</v>
      </c>
      <c r="C137" t="s">
        <v>10</v>
      </c>
      <c r="D137">
        <v>737.39000999999996</v>
      </c>
      <c r="E137">
        <v>503467</v>
      </c>
      <c r="F137">
        <v>0.155114</v>
      </c>
      <c r="G137">
        <v>291328</v>
      </c>
      <c r="H137">
        <v>7.7499999999999999E-2</v>
      </c>
      <c r="I137">
        <v>-1.9699999999999999E-2</v>
      </c>
      <c r="J137">
        <v>-6.9999999999999999E-4</v>
      </c>
      <c r="K137">
        <v>0</v>
      </c>
      <c r="L137">
        <v>-4.0399999999999998E-2</v>
      </c>
    </row>
    <row r="138" spans="1:12">
      <c r="A138">
        <v>20151130</v>
      </c>
      <c r="B138" t="s">
        <v>9</v>
      </c>
      <c r="C138" t="s">
        <v>10</v>
      </c>
      <c r="D138">
        <v>762.84997999999996</v>
      </c>
      <c r="E138">
        <v>375780</v>
      </c>
      <c r="F138">
        <v>3.4527000000000002E-2</v>
      </c>
      <c r="G138">
        <v>291328</v>
      </c>
      <c r="H138">
        <v>5.5999999999999999E-3</v>
      </c>
      <c r="I138">
        <v>3.6400000000000002E-2</v>
      </c>
      <c r="J138">
        <v>-5.1000000000000004E-3</v>
      </c>
      <c r="K138">
        <v>0</v>
      </c>
      <c r="L138">
        <v>2.3199999999999998E-2</v>
      </c>
    </row>
    <row r="139" spans="1:12">
      <c r="A139">
        <v>20151231</v>
      </c>
      <c r="B139" t="s">
        <v>9</v>
      </c>
      <c r="C139" t="s">
        <v>10</v>
      </c>
      <c r="D139">
        <v>778.01000999999997</v>
      </c>
      <c r="E139">
        <v>437061</v>
      </c>
      <c r="F139">
        <v>1.9872999999999998E-2</v>
      </c>
      <c r="G139">
        <v>292581</v>
      </c>
      <c r="H139">
        <v>-2.1700000000000001E-2</v>
      </c>
      <c r="I139">
        <v>-2.8299999999999999E-2</v>
      </c>
      <c r="J139">
        <v>-2.5899999999999999E-2</v>
      </c>
      <c r="K139">
        <v>1E-4</v>
      </c>
      <c r="L139">
        <v>3.4500000000000003E-2</v>
      </c>
    </row>
    <row r="140" spans="1:12">
      <c r="A140">
        <v>20160129</v>
      </c>
      <c r="B140" t="s">
        <v>9</v>
      </c>
      <c r="C140" t="s">
        <v>10</v>
      </c>
      <c r="D140">
        <v>761.34997999999996</v>
      </c>
      <c r="E140">
        <v>520818</v>
      </c>
      <c r="F140">
        <v>-2.1413999999999999E-2</v>
      </c>
      <c r="G140">
        <v>292581</v>
      </c>
      <c r="H140">
        <v>-5.7700000000000001E-2</v>
      </c>
      <c r="I140">
        <v>-3.3500000000000002E-2</v>
      </c>
      <c r="J140">
        <v>2.0799999999999999E-2</v>
      </c>
      <c r="K140">
        <v>1E-4</v>
      </c>
      <c r="L140">
        <v>1.3299999999999999E-2</v>
      </c>
    </row>
    <row r="141" spans="1:12">
      <c r="A141">
        <v>20160229</v>
      </c>
      <c r="B141" t="s">
        <v>9</v>
      </c>
      <c r="C141" t="s">
        <v>10</v>
      </c>
      <c r="D141">
        <v>717.21996999999999</v>
      </c>
      <c r="E141">
        <v>676575</v>
      </c>
      <c r="F141">
        <v>-5.7963000000000001E-2</v>
      </c>
      <c r="G141">
        <v>292586</v>
      </c>
      <c r="H141">
        <v>-6.9999999999999999E-4</v>
      </c>
      <c r="I141">
        <v>7.9000000000000008E-3</v>
      </c>
      <c r="J141">
        <v>-5.0000000000000001E-3</v>
      </c>
      <c r="K141">
        <v>2.0000000000000001E-4</v>
      </c>
      <c r="L141">
        <v>-4.1099999999999998E-2</v>
      </c>
    </row>
    <row r="142" spans="1:12">
      <c r="A142">
        <v>20160331</v>
      </c>
      <c r="B142" t="s">
        <v>9</v>
      </c>
      <c r="C142" t="s">
        <v>10</v>
      </c>
      <c r="D142">
        <v>762.90002000000004</v>
      </c>
      <c r="E142">
        <v>426873</v>
      </c>
      <c r="F142">
        <v>6.3689999999999997E-2</v>
      </c>
      <c r="G142">
        <v>293573</v>
      </c>
      <c r="H142">
        <v>6.9599999999999995E-2</v>
      </c>
      <c r="I142">
        <v>8.6999999999999994E-3</v>
      </c>
      <c r="J142">
        <v>1.1599999999999999E-2</v>
      </c>
      <c r="K142">
        <v>2.0000000000000001E-4</v>
      </c>
      <c r="L142">
        <v>-5.1299999999999998E-2</v>
      </c>
    </row>
    <row r="143" spans="1:12">
      <c r="A143">
        <v>20160429</v>
      </c>
      <c r="B143" t="s">
        <v>9</v>
      </c>
      <c r="C143" t="s">
        <v>10</v>
      </c>
      <c r="D143">
        <v>707.88</v>
      </c>
      <c r="E143">
        <v>467039</v>
      </c>
      <c r="F143">
        <v>-7.2120000000000004E-2</v>
      </c>
      <c r="G143">
        <v>293675</v>
      </c>
      <c r="H143">
        <v>9.1999999999999998E-3</v>
      </c>
      <c r="I143">
        <v>6.8999999999999999E-3</v>
      </c>
      <c r="J143">
        <v>3.2599999999999997E-2</v>
      </c>
      <c r="K143">
        <v>1E-4</v>
      </c>
      <c r="L143">
        <v>-6.2700000000000006E-2</v>
      </c>
    </row>
    <row r="144" spans="1:12">
      <c r="A144">
        <v>20160531</v>
      </c>
      <c r="B144" t="s">
        <v>9</v>
      </c>
      <c r="C144" t="s">
        <v>10</v>
      </c>
      <c r="D144">
        <v>748.84997999999996</v>
      </c>
      <c r="E144">
        <v>341084</v>
      </c>
      <c r="F144">
        <v>5.7876999999999998E-2</v>
      </c>
      <c r="G144">
        <v>293675</v>
      </c>
      <c r="H144">
        <v>1.78E-2</v>
      </c>
      <c r="I144">
        <v>-2.7000000000000001E-3</v>
      </c>
      <c r="J144">
        <v>-1.8100000000000002E-2</v>
      </c>
      <c r="K144">
        <v>1E-4</v>
      </c>
      <c r="L144">
        <v>1.9199999999999998E-2</v>
      </c>
    </row>
    <row r="145" spans="1:12">
      <c r="A145">
        <v>20160630</v>
      </c>
      <c r="B145" t="s">
        <v>9</v>
      </c>
      <c r="C145" t="s">
        <v>10</v>
      </c>
      <c r="D145">
        <v>703.53003000000001</v>
      </c>
      <c r="E145">
        <v>420045</v>
      </c>
      <c r="F145">
        <v>-6.0519000000000003E-2</v>
      </c>
      <c r="G145">
        <v>294686</v>
      </c>
      <c r="H145">
        <v>-5.0000000000000001E-4</v>
      </c>
      <c r="I145">
        <v>6.4999999999999997E-3</v>
      </c>
      <c r="J145">
        <v>-1.47E-2</v>
      </c>
      <c r="K145">
        <v>2.0000000000000001E-4</v>
      </c>
      <c r="L145">
        <v>4.2200000000000001E-2</v>
      </c>
    </row>
    <row r="146" spans="1:12">
      <c r="A146">
        <v>20160729</v>
      </c>
      <c r="B146" t="s">
        <v>9</v>
      </c>
      <c r="C146" t="s">
        <v>10</v>
      </c>
      <c r="D146">
        <v>791.34002999999996</v>
      </c>
      <c r="E146">
        <v>326676</v>
      </c>
      <c r="F146">
        <v>0.12481299999999999</v>
      </c>
      <c r="G146">
        <v>294844</v>
      </c>
      <c r="H146">
        <v>3.95E-2</v>
      </c>
      <c r="I146">
        <v>2.64E-2</v>
      </c>
      <c r="J146">
        <v>-1.11E-2</v>
      </c>
      <c r="K146">
        <v>2.0000000000000001E-4</v>
      </c>
      <c r="L146">
        <v>-2.9899999999999999E-2</v>
      </c>
    </row>
    <row r="147" spans="1:12">
      <c r="A147">
        <v>20160831</v>
      </c>
      <c r="B147" t="s">
        <v>9</v>
      </c>
      <c r="C147" t="s">
        <v>10</v>
      </c>
      <c r="D147">
        <v>789.84997999999996</v>
      </c>
      <c r="E147">
        <v>288571</v>
      </c>
      <c r="F147">
        <v>-1.8829999999999999E-3</v>
      </c>
      <c r="G147">
        <v>294844</v>
      </c>
      <c r="H147">
        <v>5.0000000000000001E-3</v>
      </c>
      <c r="I147">
        <v>1.1599999999999999E-2</v>
      </c>
      <c r="J147">
        <v>3.3399999999999999E-2</v>
      </c>
      <c r="K147">
        <v>2.0000000000000001E-4</v>
      </c>
      <c r="L147">
        <v>-3.1199999999999999E-2</v>
      </c>
    </row>
    <row r="148" spans="1:12">
      <c r="A148">
        <v>20160930</v>
      </c>
      <c r="B148" t="s">
        <v>9</v>
      </c>
      <c r="C148" t="s">
        <v>10</v>
      </c>
      <c r="D148">
        <v>804.06</v>
      </c>
      <c r="E148">
        <v>315825</v>
      </c>
      <c r="F148">
        <v>1.7991E-2</v>
      </c>
      <c r="G148">
        <v>295995</v>
      </c>
      <c r="H148">
        <v>2.5000000000000001E-3</v>
      </c>
      <c r="I148">
        <v>2.0199999999999999E-2</v>
      </c>
      <c r="J148">
        <v>-1.49E-2</v>
      </c>
      <c r="K148">
        <v>2.0000000000000001E-4</v>
      </c>
      <c r="L148">
        <v>-5.7999999999999996E-3</v>
      </c>
    </row>
    <row r="149" spans="1:12">
      <c r="A149">
        <v>20161031</v>
      </c>
      <c r="B149" t="s">
        <v>9</v>
      </c>
      <c r="C149" t="s">
        <v>10</v>
      </c>
      <c r="D149">
        <v>809.90002000000004</v>
      </c>
      <c r="E149">
        <v>353948</v>
      </c>
      <c r="F149">
        <v>7.2630000000000004E-3</v>
      </c>
      <c r="G149">
        <v>296087</v>
      </c>
      <c r="H149">
        <v>-2.0199999999999999E-2</v>
      </c>
      <c r="I149">
        <v>-4.3900000000000002E-2</v>
      </c>
      <c r="J149">
        <v>4.1599999999999998E-2</v>
      </c>
      <c r="K149">
        <v>2.0000000000000001E-4</v>
      </c>
      <c r="L149">
        <v>6.4999999999999997E-3</v>
      </c>
    </row>
    <row r="150" spans="1:12">
      <c r="A150">
        <v>20161130</v>
      </c>
      <c r="B150" t="s">
        <v>9</v>
      </c>
      <c r="C150" t="s">
        <v>10</v>
      </c>
      <c r="D150">
        <v>775.88</v>
      </c>
      <c r="E150">
        <v>483544</v>
      </c>
      <c r="F150">
        <v>-4.2005000000000001E-2</v>
      </c>
      <c r="G150">
        <v>296087</v>
      </c>
      <c r="H150">
        <v>4.8599999999999997E-2</v>
      </c>
      <c r="I150">
        <v>5.4699999999999999E-2</v>
      </c>
      <c r="J150">
        <v>8.2900000000000001E-2</v>
      </c>
      <c r="K150">
        <v>1E-4</v>
      </c>
      <c r="L150">
        <v>-4.1500000000000002E-2</v>
      </c>
    </row>
    <row r="151" spans="1:12">
      <c r="A151">
        <v>20161230</v>
      </c>
      <c r="B151" t="s">
        <v>9</v>
      </c>
      <c r="C151" t="s">
        <v>10</v>
      </c>
      <c r="D151">
        <v>792.45001000000002</v>
      </c>
      <c r="E151">
        <v>343572</v>
      </c>
      <c r="F151">
        <v>2.1356E-2</v>
      </c>
      <c r="G151">
        <v>296992</v>
      </c>
      <c r="H151">
        <v>1.8200000000000001E-2</v>
      </c>
      <c r="I151">
        <v>1E-3</v>
      </c>
      <c r="J151">
        <v>3.5799999999999998E-2</v>
      </c>
      <c r="K151">
        <v>2.9999999999999997E-4</v>
      </c>
      <c r="L151">
        <v>-4.1999999999999997E-3</v>
      </c>
    </row>
    <row r="152" spans="1:12">
      <c r="A152">
        <v>20170131</v>
      </c>
      <c r="B152" t="s">
        <v>9</v>
      </c>
      <c r="C152" t="s">
        <v>10</v>
      </c>
      <c r="D152">
        <v>820.19</v>
      </c>
      <c r="E152">
        <v>368415</v>
      </c>
      <c r="F152">
        <v>3.5005000000000001E-2</v>
      </c>
      <c r="G152">
        <v>297118</v>
      </c>
      <c r="H152">
        <v>1.9400000000000001E-2</v>
      </c>
      <c r="I152">
        <v>-1.04E-2</v>
      </c>
      <c r="J152">
        <v>-2.7799999999999998E-2</v>
      </c>
      <c r="K152">
        <v>4.0000000000000002E-4</v>
      </c>
      <c r="L152">
        <v>-9.4000000000000004E-3</v>
      </c>
    </row>
    <row r="153" spans="1:12">
      <c r="A153">
        <v>20170228</v>
      </c>
      <c r="B153" t="s">
        <v>9</v>
      </c>
      <c r="C153" t="s">
        <v>10</v>
      </c>
      <c r="D153">
        <v>844.92998999999998</v>
      </c>
      <c r="E153">
        <v>264928</v>
      </c>
      <c r="F153">
        <v>3.0164E-2</v>
      </c>
      <c r="G153">
        <v>297118</v>
      </c>
      <c r="H153">
        <v>3.5700000000000003E-2</v>
      </c>
      <c r="I153">
        <v>-2.0199999999999999E-2</v>
      </c>
      <c r="J153">
        <v>-1.7899999999999999E-2</v>
      </c>
      <c r="K153">
        <v>4.0000000000000002E-4</v>
      </c>
      <c r="L153">
        <v>-1.6500000000000001E-2</v>
      </c>
    </row>
    <row r="154" spans="1:12">
      <c r="A154">
        <v>20170331</v>
      </c>
      <c r="B154" t="s">
        <v>9</v>
      </c>
      <c r="C154" t="s">
        <v>10</v>
      </c>
      <c r="D154">
        <v>847.79998999999998</v>
      </c>
      <c r="E154">
        <v>345537</v>
      </c>
      <c r="F154">
        <v>3.3969999999999998E-3</v>
      </c>
      <c r="G154">
        <v>297600</v>
      </c>
      <c r="H154">
        <v>1.6999999999999999E-3</v>
      </c>
      <c r="I154">
        <v>1.2E-2</v>
      </c>
      <c r="J154">
        <v>-3.1699999999999999E-2</v>
      </c>
      <c r="K154">
        <v>2.9999999999999997E-4</v>
      </c>
      <c r="L154">
        <v>-9.1999999999999998E-3</v>
      </c>
    </row>
    <row r="155" spans="1:12">
      <c r="A155">
        <v>20170428</v>
      </c>
      <c r="B155" t="s">
        <v>9</v>
      </c>
      <c r="C155" t="s">
        <v>10</v>
      </c>
      <c r="D155">
        <v>924.52002000000005</v>
      </c>
      <c r="E155">
        <v>287282</v>
      </c>
      <c r="F155">
        <v>9.0493000000000004E-2</v>
      </c>
      <c r="G155">
        <v>297629</v>
      </c>
      <c r="H155">
        <v>1.09E-2</v>
      </c>
      <c r="I155">
        <v>7.1000000000000004E-3</v>
      </c>
      <c r="J155">
        <v>-1.8700000000000001E-2</v>
      </c>
      <c r="K155">
        <v>5.0000000000000001E-4</v>
      </c>
      <c r="L155">
        <v>5.4999999999999997E-3</v>
      </c>
    </row>
    <row r="156" spans="1:12">
      <c r="A156">
        <v>20170531</v>
      </c>
      <c r="B156" t="s">
        <v>9</v>
      </c>
      <c r="C156" t="s">
        <v>10</v>
      </c>
      <c r="D156">
        <v>987.09002999999996</v>
      </c>
      <c r="E156">
        <v>353735</v>
      </c>
      <c r="F156">
        <v>6.7678000000000002E-2</v>
      </c>
      <c r="G156">
        <v>297629</v>
      </c>
      <c r="H156">
        <v>1.06E-2</v>
      </c>
      <c r="I156">
        <v>-2.5399999999999999E-2</v>
      </c>
      <c r="J156">
        <v>-3.78E-2</v>
      </c>
      <c r="K156">
        <v>5.9999999999999995E-4</v>
      </c>
      <c r="L156">
        <v>1.4500000000000001E-2</v>
      </c>
    </row>
    <row r="157" spans="1:12">
      <c r="A157">
        <v>20170630</v>
      </c>
      <c r="B157" t="s">
        <v>9</v>
      </c>
      <c r="C157" t="s">
        <v>10</v>
      </c>
      <c r="D157">
        <v>929.67998999999998</v>
      </c>
      <c r="E157">
        <v>441852</v>
      </c>
      <c r="F157">
        <v>-5.8160999999999997E-2</v>
      </c>
      <c r="G157">
        <v>298043</v>
      </c>
      <c r="H157">
        <v>7.7999999999999996E-3</v>
      </c>
      <c r="I157">
        <v>2.1700000000000001E-2</v>
      </c>
      <c r="J157">
        <v>1.35E-2</v>
      </c>
      <c r="K157">
        <v>5.9999999999999995E-4</v>
      </c>
      <c r="L157">
        <v>-2.5999999999999999E-3</v>
      </c>
    </row>
    <row r="158" spans="1:12">
      <c r="A158">
        <v>20170731</v>
      </c>
      <c r="B158" t="s">
        <v>9</v>
      </c>
      <c r="C158" t="s">
        <v>10</v>
      </c>
      <c r="D158">
        <v>945.5</v>
      </c>
      <c r="E158">
        <v>419271</v>
      </c>
      <c r="F158">
        <v>1.7017000000000001E-2</v>
      </c>
      <c r="G158">
        <v>298045</v>
      </c>
      <c r="H158">
        <v>1.8700000000000001E-2</v>
      </c>
      <c r="I158">
        <v>-1.41E-2</v>
      </c>
      <c r="J158">
        <v>-2.8999999999999998E-3</v>
      </c>
      <c r="K158">
        <v>6.9999999999999999E-4</v>
      </c>
      <c r="L158">
        <v>1.6299999999999999E-2</v>
      </c>
    </row>
    <row r="159" spans="1:12">
      <c r="A159">
        <v>20170831</v>
      </c>
      <c r="B159" t="s">
        <v>9</v>
      </c>
      <c r="C159" t="s">
        <v>10</v>
      </c>
      <c r="D159">
        <v>955.23999000000003</v>
      </c>
      <c r="E159">
        <v>328221</v>
      </c>
      <c r="F159">
        <v>1.0300999999999999E-2</v>
      </c>
      <c r="G159">
        <v>298045</v>
      </c>
      <c r="H159">
        <v>1.6000000000000001E-3</v>
      </c>
      <c r="I159">
        <v>-1.67E-2</v>
      </c>
      <c r="J159">
        <v>-2.24E-2</v>
      </c>
      <c r="K159">
        <v>8.9999999999999998E-4</v>
      </c>
      <c r="L159">
        <v>3.5200000000000002E-2</v>
      </c>
    </row>
    <row r="160" spans="1:12">
      <c r="A160">
        <v>20170929</v>
      </c>
      <c r="B160" t="s">
        <v>9</v>
      </c>
      <c r="C160" t="s">
        <v>10</v>
      </c>
      <c r="D160">
        <v>973.71996999999999</v>
      </c>
      <c r="E160">
        <v>296419</v>
      </c>
      <c r="F160">
        <v>1.9345999999999999E-2</v>
      </c>
      <c r="G160">
        <v>298263</v>
      </c>
      <c r="H160">
        <v>2.5100000000000001E-2</v>
      </c>
      <c r="I160">
        <v>4.5499999999999999E-2</v>
      </c>
      <c r="J160">
        <v>3.0300000000000001E-2</v>
      </c>
      <c r="K160">
        <v>8.9999999999999998E-4</v>
      </c>
      <c r="L160">
        <v>-1.17E-2</v>
      </c>
    </row>
    <row r="161" spans="1:12">
      <c r="A161">
        <v>20171031</v>
      </c>
      <c r="B161" t="s">
        <v>9</v>
      </c>
      <c r="C161" t="s">
        <v>10</v>
      </c>
      <c r="D161">
        <v>1033.0400400000001</v>
      </c>
      <c r="E161">
        <v>369584</v>
      </c>
      <c r="F161">
        <v>6.0921000000000003E-2</v>
      </c>
      <c r="G161">
        <v>298279</v>
      </c>
      <c r="H161">
        <v>2.2499999999999999E-2</v>
      </c>
      <c r="I161">
        <v>-1.9400000000000001E-2</v>
      </c>
      <c r="J161">
        <v>-5.0000000000000001E-4</v>
      </c>
      <c r="K161">
        <v>8.9999999999999998E-4</v>
      </c>
      <c r="L161">
        <v>4.2999999999999997E-2</v>
      </c>
    </row>
    <row r="162" spans="1:12">
      <c r="A162">
        <v>20171130</v>
      </c>
      <c r="B162" t="s">
        <v>9</v>
      </c>
      <c r="C162" t="s">
        <v>10</v>
      </c>
      <c r="D162">
        <v>1036.17004</v>
      </c>
      <c r="E162">
        <v>287895</v>
      </c>
      <c r="F162">
        <v>3.0300000000000001E-3</v>
      </c>
      <c r="G162">
        <v>298279</v>
      </c>
      <c r="H162">
        <v>3.1199999999999999E-2</v>
      </c>
      <c r="I162">
        <v>-6.4999999999999997E-3</v>
      </c>
      <c r="J162">
        <v>-4.0000000000000002E-4</v>
      </c>
      <c r="K162">
        <v>8.0000000000000004E-4</v>
      </c>
      <c r="L162">
        <v>-7.3000000000000001E-3</v>
      </c>
    </row>
    <row r="163" spans="1:12">
      <c r="A163">
        <v>20171229</v>
      </c>
      <c r="B163" t="s">
        <v>9</v>
      </c>
      <c r="C163" t="s">
        <v>10</v>
      </c>
      <c r="D163">
        <v>1053.40002</v>
      </c>
      <c r="E163">
        <v>299654</v>
      </c>
      <c r="F163">
        <v>1.6629000000000001E-2</v>
      </c>
      <c r="G163">
        <v>298470</v>
      </c>
      <c r="H163">
        <v>1.06E-2</v>
      </c>
      <c r="I163">
        <v>-1.2800000000000001E-2</v>
      </c>
      <c r="J163">
        <v>1.4E-3</v>
      </c>
      <c r="K163">
        <v>8.9999999999999998E-4</v>
      </c>
      <c r="L163">
        <v>-1.6500000000000001E-2</v>
      </c>
    </row>
    <row r="164" spans="1:12">
      <c r="A164">
        <v>20180131</v>
      </c>
      <c r="B164" t="s">
        <v>9</v>
      </c>
      <c r="C164" t="s">
        <v>10</v>
      </c>
      <c r="D164">
        <v>1182.2199700000001</v>
      </c>
      <c r="E164">
        <v>329908</v>
      </c>
      <c r="F164">
        <v>0.12229</v>
      </c>
      <c r="G164">
        <v>298493</v>
      </c>
      <c r="H164">
        <v>5.5800000000000002E-2</v>
      </c>
      <c r="I164">
        <v>-3.0300000000000001E-2</v>
      </c>
      <c r="J164">
        <v>-1.37E-2</v>
      </c>
      <c r="K164">
        <v>1.1000000000000001E-3</v>
      </c>
      <c r="L164">
        <v>3.9300000000000002E-2</v>
      </c>
    </row>
    <row r="165" spans="1:12">
      <c r="A165">
        <v>20180228</v>
      </c>
      <c r="B165" t="s">
        <v>9</v>
      </c>
      <c r="C165" t="s">
        <v>10</v>
      </c>
      <c r="D165">
        <v>1103.92004</v>
      </c>
      <c r="E165">
        <v>513424</v>
      </c>
      <c r="F165">
        <v>-6.6230999999999998E-2</v>
      </c>
      <c r="G165">
        <v>298493</v>
      </c>
      <c r="H165">
        <v>-3.6499999999999998E-2</v>
      </c>
      <c r="I165">
        <v>2.5999999999999999E-3</v>
      </c>
      <c r="J165">
        <v>-1.1900000000000001E-2</v>
      </c>
      <c r="K165">
        <v>1.1000000000000001E-3</v>
      </c>
      <c r="L165">
        <v>3.9600000000000003E-2</v>
      </c>
    </row>
    <row r="166" spans="1:12">
      <c r="A166">
        <v>20180329</v>
      </c>
      <c r="B166" t="s">
        <v>9</v>
      </c>
      <c r="C166" t="s">
        <v>10</v>
      </c>
      <c r="D166">
        <v>1037.1400100000001</v>
      </c>
      <c r="E166">
        <v>521337</v>
      </c>
      <c r="F166">
        <v>-6.0493999999999999E-2</v>
      </c>
      <c r="G166">
        <v>298652</v>
      </c>
      <c r="H166">
        <v>-2.35E-2</v>
      </c>
      <c r="I166">
        <v>3.95E-2</v>
      </c>
      <c r="J166">
        <v>-1.1999999999999999E-3</v>
      </c>
      <c r="K166">
        <v>1.1999999999999999E-3</v>
      </c>
      <c r="L166">
        <v>-1.24E-2</v>
      </c>
    </row>
    <row r="167" spans="1:12">
      <c r="A167">
        <v>20180430</v>
      </c>
      <c r="B167" t="s">
        <v>9</v>
      </c>
      <c r="C167" t="s">
        <v>10</v>
      </c>
      <c r="D167">
        <v>1018.58002</v>
      </c>
      <c r="E167">
        <v>492690</v>
      </c>
      <c r="F167">
        <v>-1.7895000000000001E-2</v>
      </c>
      <c r="G167">
        <v>298656</v>
      </c>
      <c r="H167">
        <v>2.8999999999999998E-3</v>
      </c>
      <c r="I167">
        <v>1.12E-2</v>
      </c>
      <c r="J167">
        <v>5.4000000000000003E-3</v>
      </c>
      <c r="K167">
        <v>1.4E-3</v>
      </c>
      <c r="L167">
        <v>2E-3</v>
      </c>
    </row>
    <row r="168" spans="1:12">
      <c r="A168">
        <v>20180531</v>
      </c>
      <c r="B168" t="s">
        <v>9</v>
      </c>
      <c r="C168" t="s">
        <v>10</v>
      </c>
      <c r="D168">
        <v>1100</v>
      </c>
      <c r="E168">
        <v>370604</v>
      </c>
      <c r="F168">
        <v>7.9935000000000006E-2</v>
      </c>
      <c r="G168">
        <v>298656</v>
      </c>
      <c r="H168">
        <v>2.6499999999999999E-2</v>
      </c>
      <c r="I168">
        <v>5.2299999999999999E-2</v>
      </c>
      <c r="J168">
        <v>-3.1600000000000003E-2</v>
      </c>
      <c r="K168">
        <v>1.4E-3</v>
      </c>
      <c r="L168">
        <v>3.8100000000000002E-2</v>
      </c>
    </row>
    <row r="169" spans="1:12">
      <c r="A169">
        <v>20180629</v>
      </c>
      <c r="B169" t="s">
        <v>9</v>
      </c>
      <c r="C169" t="s">
        <v>10</v>
      </c>
      <c r="D169">
        <v>1129.18994</v>
      </c>
      <c r="E169">
        <v>402103</v>
      </c>
      <c r="F169">
        <v>2.6536000000000001E-2</v>
      </c>
      <c r="G169">
        <v>298895</v>
      </c>
      <c r="H169">
        <v>4.7999999999999996E-3</v>
      </c>
      <c r="I169">
        <v>1.18E-2</v>
      </c>
      <c r="J169">
        <v>-2.3800000000000002E-2</v>
      </c>
      <c r="K169">
        <v>1.4E-3</v>
      </c>
      <c r="L169">
        <v>-2.3900000000000001E-2</v>
      </c>
    </row>
    <row r="170" spans="1:12">
      <c r="A170">
        <v>20180731</v>
      </c>
      <c r="B170" t="s">
        <v>9</v>
      </c>
      <c r="C170" t="s">
        <v>10</v>
      </c>
      <c r="D170">
        <v>1227.2199700000001</v>
      </c>
      <c r="E170">
        <v>417343</v>
      </c>
      <c r="F170">
        <v>8.6814000000000002E-2</v>
      </c>
      <c r="G170">
        <v>298914</v>
      </c>
      <c r="H170">
        <v>3.1899999999999998E-2</v>
      </c>
      <c r="I170">
        <v>-2.1700000000000001E-2</v>
      </c>
      <c r="J170">
        <v>4.3E-3</v>
      </c>
      <c r="K170">
        <v>1.6000000000000001E-3</v>
      </c>
      <c r="L170">
        <v>-1.6E-2</v>
      </c>
    </row>
    <row r="171" spans="1:12">
      <c r="A171">
        <v>20180831</v>
      </c>
      <c r="B171" t="s">
        <v>9</v>
      </c>
      <c r="C171" t="s">
        <v>10</v>
      </c>
      <c r="D171">
        <v>1231.8000500000001</v>
      </c>
      <c r="E171">
        <v>343016</v>
      </c>
      <c r="F171">
        <v>3.7320000000000001E-3</v>
      </c>
      <c r="G171">
        <v>298914</v>
      </c>
      <c r="H171">
        <v>3.44E-2</v>
      </c>
      <c r="I171">
        <v>1.15E-2</v>
      </c>
      <c r="J171">
        <v>-4.0800000000000003E-2</v>
      </c>
      <c r="K171">
        <v>1.6000000000000001E-3</v>
      </c>
      <c r="L171">
        <v>5.3100000000000001E-2</v>
      </c>
    </row>
    <row r="172" spans="1:12">
      <c r="A172">
        <v>20180928</v>
      </c>
      <c r="B172" t="s">
        <v>9</v>
      </c>
      <c r="C172" t="s">
        <v>10</v>
      </c>
      <c r="D172">
        <v>1207.07996</v>
      </c>
      <c r="E172">
        <v>359429</v>
      </c>
      <c r="F172">
        <v>-2.0067999999999999E-2</v>
      </c>
      <c r="G172">
        <v>298470</v>
      </c>
      <c r="H172">
        <v>5.9999999999999995E-4</v>
      </c>
      <c r="I172">
        <v>-2.3699999999999999E-2</v>
      </c>
      <c r="J172">
        <v>-1.2999999999999999E-2</v>
      </c>
      <c r="K172">
        <v>1.5E-3</v>
      </c>
      <c r="L172">
        <v>-6.9999999999999999E-4</v>
      </c>
    </row>
    <row r="173" spans="1:12">
      <c r="A173">
        <v>20181031</v>
      </c>
      <c r="B173" t="s">
        <v>9</v>
      </c>
      <c r="C173" t="s">
        <v>10</v>
      </c>
      <c r="D173">
        <v>1090.57996</v>
      </c>
      <c r="E173">
        <v>565498</v>
      </c>
      <c r="F173">
        <v>-9.6514000000000003E-2</v>
      </c>
      <c r="G173">
        <v>298971</v>
      </c>
      <c r="H173">
        <v>-7.6799999999999993E-2</v>
      </c>
      <c r="I173">
        <v>-4.7600000000000003E-2</v>
      </c>
      <c r="J173">
        <v>3.44E-2</v>
      </c>
      <c r="K173">
        <v>1.9E-3</v>
      </c>
      <c r="L173">
        <v>-1.8200000000000001E-2</v>
      </c>
    </row>
    <row r="174" spans="1:12">
      <c r="A174">
        <v>20181130</v>
      </c>
      <c r="B174" t="s">
        <v>9</v>
      </c>
      <c r="C174" t="s">
        <v>10</v>
      </c>
      <c r="D174">
        <v>1109.65002</v>
      </c>
      <c r="E174">
        <v>393021</v>
      </c>
      <c r="F174">
        <v>1.7486000000000002E-2</v>
      </c>
      <c r="G174">
        <v>298971</v>
      </c>
      <c r="H174">
        <v>1.6899999999999998E-2</v>
      </c>
      <c r="I174">
        <v>-7.9000000000000008E-3</v>
      </c>
      <c r="J174">
        <v>2.5000000000000001E-3</v>
      </c>
      <c r="K174">
        <v>1.8E-3</v>
      </c>
      <c r="L174">
        <v>-1.4200000000000001E-2</v>
      </c>
    </row>
    <row r="175" spans="1:12">
      <c r="A175">
        <v>20181231</v>
      </c>
      <c r="B175" t="s">
        <v>9</v>
      </c>
      <c r="C175" t="s">
        <v>10</v>
      </c>
      <c r="D175">
        <v>1044.9599599999999</v>
      </c>
      <c r="E175">
        <v>428670</v>
      </c>
      <c r="F175">
        <v>-5.8298000000000003E-2</v>
      </c>
      <c r="G175">
        <v>299242</v>
      </c>
      <c r="H175">
        <v>-9.5500000000000002E-2</v>
      </c>
      <c r="I175">
        <v>-2.63E-2</v>
      </c>
      <c r="J175">
        <v>-1.47E-2</v>
      </c>
      <c r="K175">
        <v>1.9E-3</v>
      </c>
      <c r="L175">
        <v>1.83E-2</v>
      </c>
    </row>
    <row r="176" spans="1:12">
      <c r="A176">
        <v>20190131</v>
      </c>
      <c r="B176" t="s">
        <v>9</v>
      </c>
      <c r="C176" t="s">
        <v>10</v>
      </c>
      <c r="D176">
        <v>1125.8900100000001</v>
      </c>
      <c r="E176">
        <v>348575</v>
      </c>
      <c r="F176">
        <v>7.7448000000000003E-2</v>
      </c>
      <c r="G176">
        <v>299360</v>
      </c>
      <c r="H176">
        <v>8.4099999999999994E-2</v>
      </c>
      <c r="I176">
        <v>3.0099999999999998E-2</v>
      </c>
      <c r="J176">
        <v>-6.1999999999999998E-3</v>
      </c>
      <c r="K176">
        <v>2.0999999999999999E-3</v>
      </c>
      <c r="L176">
        <v>-8.6800000000000002E-2</v>
      </c>
    </row>
    <row r="177" spans="1:12">
      <c r="A177">
        <v>20190228</v>
      </c>
      <c r="B177" t="s">
        <v>9</v>
      </c>
      <c r="C177" t="s">
        <v>10</v>
      </c>
      <c r="D177">
        <v>1126.5500500000001</v>
      </c>
      <c r="E177">
        <v>327177</v>
      </c>
      <c r="F177">
        <v>5.8600000000000004E-4</v>
      </c>
      <c r="G177">
        <v>299360</v>
      </c>
      <c r="H177">
        <v>3.4000000000000002E-2</v>
      </c>
      <c r="I177">
        <v>2.06E-2</v>
      </c>
      <c r="J177">
        <v>-2.8400000000000002E-2</v>
      </c>
      <c r="K177">
        <v>1.8E-3</v>
      </c>
      <c r="L177">
        <v>7.9000000000000008E-3</v>
      </c>
    </row>
    <row r="178" spans="1:12">
      <c r="A178">
        <v>20190329</v>
      </c>
      <c r="B178" t="s">
        <v>9</v>
      </c>
      <c r="C178" t="s">
        <v>10</v>
      </c>
      <c r="D178">
        <v>1176.8900100000001</v>
      </c>
      <c r="E178">
        <v>331840</v>
      </c>
      <c r="F178">
        <v>4.4685000000000002E-2</v>
      </c>
      <c r="G178">
        <v>299444</v>
      </c>
      <c r="H178">
        <v>1.0999999999999999E-2</v>
      </c>
      <c r="I178">
        <v>-3.1300000000000001E-2</v>
      </c>
      <c r="J178">
        <v>-4.07E-2</v>
      </c>
      <c r="K178">
        <v>1.9E-3</v>
      </c>
      <c r="L178">
        <v>2.18E-2</v>
      </c>
    </row>
    <row r="179" spans="1:12">
      <c r="A179">
        <v>20190430</v>
      </c>
      <c r="B179" t="s">
        <v>9</v>
      </c>
      <c r="C179" t="s">
        <v>10</v>
      </c>
      <c r="D179">
        <v>1198.9599599999999</v>
      </c>
      <c r="E179">
        <v>323732</v>
      </c>
      <c r="F179">
        <v>1.8752999999999999E-2</v>
      </c>
      <c r="G179">
        <v>299436</v>
      </c>
      <c r="H179">
        <v>3.9600000000000003E-2</v>
      </c>
      <c r="I179">
        <v>-1.6799999999999999E-2</v>
      </c>
      <c r="J179">
        <v>1.9300000000000001E-2</v>
      </c>
      <c r="K179">
        <v>2.0999999999999999E-3</v>
      </c>
      <c r="L179">
        <v>-2.6100000000000002E-2</v>
      </c>
    </row>
    <row r="180" spans="1:12">
      <c r="A180">
        <v>20190531</v>
      </c>
      <c r="B180" t="s">
        <v>9</v>
      </c>
      <c r="C180" t="s">
        <v>10</v>
      </c>
      <c r="D180">
        <v>1106.5</v>
      </c>
      <c r="E180">
        <v>371283</v>
      </c>
      <c r="F180">
        <v>-7.7117000000000005E-2</v>
      </c>
      <c r="G180">
        <v>299436</v>
      </c>
      <c r="H180">
        <v>-6.9400000000000003E-2</v>
      </c>
      <c r="I180">
        <v>-1.2E-2</v>
      </c>
      <c r="J180">
        <v>-2.3900000000000001E-2</v>
      </c>
      <c r="K180">
        <v>2.0999999999999999E-3</v>
      </c>
      <c r="L180">
        <v>7.6100000000000001E-2</v>
      </c>
    </row>
    <row r="181" spans="1:12">
      <c r="A181">
        <v>20190628</v>
      </c>
      <c r="B181" t="s">
        <v>9</v>
      </c>
      <c r="C181" t="s">
        <v>10</v>
      </c>
      <c r="D181">
        <v>1082.8000500000001</v>
      </c>
      <c r="E181">
        <v>356680</v>
      </c>
      <c r="F181">
        <v>-2.1419000000000001E-2</v>
      </c>
      <c r="G181">
        <v>299520</v>
      </c>
      <c r="H181">
        <v>6.93E-2</v>
      </c>
      <c r="I181">
        <v>3.3999999999999998E-3</v>
      </c>
      <c r="J181">
        <v>-1.0800000000000001E-2</v>
      </c>
      <c r="K181">
        <v>1.8E-3</v>
      </c>
      <c r="L181">
        <v>-2.23E-2</v>
      </c>
    </row>
    <row r="182" spans="1:12">
      <c r="A182">
        <v>20190731</v>
      </c>
      <c r="B182" t="s">
        <v>9</v>
      </c>
      <c r="C182" t="s">
        <v>10</v>
      </c>
      <c r="D182">
        <v>1218.1999499999999</v>
      </c>
      <c r="E182">
        <v>357697</v>
      </c>
      <c r="F182">
        <v>0.12504599999999999</v>
      </c>
      <c r="G182">
        <v>299532</v>
      </c>
      <c r="H182">
        <v>1.1900000000000001E-2</v>
      </c>
      <c r="I182">
        <v>-2.07E-2</v>
      </c>
      <c r="J182">
        <v>1.4E-3</v>
      </c>
      <c r="K182">
        <v>1.9E-3</v>
      </c>
      <c r="L182">
        <v>2.6800000000000001E-2</v>
      </c>
    </row>
    <row r="183" spans="1:12">
      <c r="A183">
        <v>20190830</v>
      </c>
      <c r="B183" t="s">
        <v>9</v>
      </c>
      <c r="C183" t="s">
        <v>10</v>
      </c>
      <c r="D183">
        <v>1190.5300299999999</v>
      </c>
      <c r="E183">
        <v>293308</v>
      </c>
      <c r="F183">
        <v>-2.2714000000000002E-2</v>
      </c>
      <c r="G183">
        <v>299532</v>
      </c>
      <c r="H183">
        <v>-2.58E-2</v>
      </c>
      <c r="I183">
        <v>-2.41E-2</v>
      </c>
      <c r="J183">
        <v>-4.99E-2</v>
      </c>
      <c r="K183">
        <v>1.6000000000000001E-3</v>
      </c>
      <c r="L183">
        <v>7.5999999999999998E-2</v>
      </c>
    </row>
    <row r="184" spans="1:12">
      <c r="A184">
        <v>20190930</v>
      </c>
      <c r="B184" t="s">
        <v>9</v>
      </c>
      <c r="C184" t="s">
        <v>10</v>
      </c>
      <c r="D184">
        <v>1221.1400100000001</v>
      </c>
      <c r="E184">
        <v>262539</v>
      </c>
      <c r="F184">
        <v>2.5711000000000001E-2</v>
      </c>
      <c r="G184">
        <v>299624</v>
      </c>
      <c r="H184">
        <v>1.44E-2</v>
      </c>
      <c r="I184">
        <v>-8.9999999999999993E-3</v>
      </c>
      <c r="J184">
        <v>6.7100000000000007E-2</v>
      </c>
      <c r="K184">
        <v>1.8E-3</v>
      </c>
      <c r="L184">
        <v>-6.8500000000000005E-2</v>
      </c>
    </row>
    <row r="185" spans="1:12">
      <c r="A185">
        <v>20191031</v>
      </c>
      <c r="B185" t="s">
        <v>9</v>
      </c>
      <c r="C185" t="s">
        <v>10</v>
      </c>
      <c r="D185">
        <v>1258.8000500000001</v>
      </c>
      <c r="E185">
        <v>311580</v>
      </c>
      <c r="F185">
        <v>3.0839999999999999E-2</v>
      </c>
      <c r="G185">
        <v>299628</v>
      </c>
      <c r="H185">
        <v>2.06E-2</v>
      </c>
      <c r="I185">
        <v>2.5000000000000001E-3</v>
      </c>
      <c r="J185">
        <v>-2.07E-2</v>
      </c>
      <c r="K185">
        <v>1.5E-3</v>
      </c>
      <c r="L185">
        <v>2.3999999999999998E-3</v>
      </c>
    </row>
    <row r="186" spans="1:12">
      <c r="A186">
        <v>20191129</v>
      </c>
      <c r="B186" t="s">
        <v>9</v>
      </c>
      <c r="C186" t="s">
        <v>10</v>
      </c>
      <c r="D186">
        <v>1304.08997</v>
      </c>
      <c r="E186">
        <v>263499</v>
      </c>
      <c r="F186">
        <v>3.5978999999999997E-2</v>
      </c>
      <c r="G186">
        <v>299628</v>
      </c>
      <c r="H186">
        <v>3.8699999999999998E-2</v>
      </c>
      <c r="I186">
        <v>8.6999999999999994E-3</v>
      </c>
      <c r="J186">
        <v>-1.8599999999999998E-2</v>
      </c>
      <c r="K186">
        <v>1.1999999999999999E-3</v>
      </c>
      <c r="L186">
        <v>-2.6200000000000001E-2</v>
      </c>
    </row>
    <row r="187" spans="1:12">
      <c r="A187">
        <v>20191231</v>
      </c>
      <c r="B187" t="s">
        <v>9</v>
      </c>
      <c r="C187" t="s">
        <v>10</v>
      </c>
      <c r="D187">
        <v>1339.3900100000001</v>
      </c>
      <c r="E187">
        <v>283058</v>
      </c>
      <c r="F187">
        <v>2.7068999999999999E-2</v>
      </c>
      <c r="G187">
        <v>299628</v>
      </c>
      <c r="H187">
        <v>2.7699999999999999E-2</v>
      </c>
      <c r="I187">
        <v>6.7999999999999996E-3</v>
      </c>
      <c r="J187">
        <v>1.83E-2</v>
      </c>
      <c r="K187">
        <v>1.4E-3</v>
      </c>
      <c r="L187">
        <v>-2.1299999999999999E-2</v>
      </c>
    </row>
    <row r="188" spans="1:12">
      <c r="A188">
        <v>20200131</v>
      </c>
      <c r="H188">
        <v>-1.1000000000000001E-3</v>
      </c>
      <c r="I188">
        <v>-3.1099999999999999E-2</v>
      </c>
      <c r="J188">
        <v>-6.2700000000000006E-2</v>
      </c>
      <c r="K188">
        <v>1.2999999999999999E-3</v>
      </c>
      <c r="L188">
        <v>5.5599999999999997E-2</v>
      </c>
    </row>
    <row r="189" spans="1:12">
      <c r="A189">
        <v>20200228</v>
      </c>
      <c r="H189">
        <v>-8.1299999999999997E-2</v>
      </c>
      <c r="I189">
        <v>9.5999999999999992E-3</v>
      </c>
      <c r="J189">
        <v>-0.04</v>
      </c>
      <c r="K189">
        <v>1.1999999999999999E-3</v>
      </c>
      <c r="L189">
        <v>-2.3999999999999998E-3</v>
      </c>
    </row>
    <row r="192" spans="1:12" ht="31.8">
      <c r="A192" s="5" t="s">
        <v>11</v>
      </c>
    </row>
    <row r="194" spans="1:1">
      <c r="A194">
        <v>90319</v>
      </c>
    </row>
  </sheetData>
  <autoFilter ref="A1:G1" xr:uid="{00000000-0009-0000-00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46DF-9ECD-4B5B-95F0-603A5C65699D}">
  <sheetPr codeName="Sheet3"/>
  <dimension ref="A1:M47"/>
  <sheetViews>
    <sheetView topLeftCell="A11" workbookViewId="0">
      <selection activeCell="D18" sqref="D18"/>
    </sheetView>
  </sheetViews>
  <sheetFormatPr defaultRowHeight="14.4"/>
  <cols>
    <col min="1" max="1" width="15.6640625" customWidth="1"/>
    <col min="2" max="2" width="14" customWidth="1"/>
    <col min="3" max="3" width="13" customWidth="1"/>
    <col min="4" max="4" width="14" customWidth="1"/>
    <col min="5" max="5" width="12" customWidth="1"/>
    <col min="6" max="6" width="13" customWidth="1"/>
    <col min="7" max="7" width="12" customWidth="1"/>
    <col min="8" max="8" width="13.109375" customWidth="1"/>
    <col min="9" max="9" width="12.6640625" customWidth="1"/>
    <col min="10" max="10" width="15.88671875" customWidth="1"/>
    <col min="11" max="11" width="15.6640625" customWidth="1"/>
    <col min="12" max="12" width="16" customWidth="1"/>
  </cols>
  <sheetData>
    <row r="1" spans="1:13" ht="46.8">
      <c r="A1" s="2" t="s">
        <v>17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5</v>
      </c>
      <c r="G1" s="2" t="s">
        <v>4</v>
      </c>
      <c r="H1" s="3" t="s">
        <v>93</v>
      </c>
      <c r="I1" s="3" t="s">
        <v>91</v>
      </c>
      <c r="J1" s="3" t="s">
        <v>92</v>
      </c>
      <c r="K1" s="4" t="s">
        <v>16</v>
      </c>
      <c r="L1" s="2" t="s">
        <v>15</v>
      </c>
      <c r="M1" s="2" t="s">
        <v>51</v>
      </c>
    </row>
    <row r="2" spans="1:13">
      <c r="A2">
        <v>20041231</v>
      </c>
      <c r="B2" t="s">
        <v>6</v>
      </c>
      <c r="C2" t="s">
        <v>7</v>
      </c>
      <c r="D2">
        <v>192.78998999999999</v>
      </c>
      <c r="E2">
        <v>1457027</v>
      </c>
      <c r="F2">
        <v>95542</v>
      </c>
      <c r="G2">
        <v>5.9402000000000003E-2</v>
      </c>
      <c r="H2">
        <v>3.4299999999999997E-2</v>
      </c>
      <c r="I2">
        <v>1.1000000000000001E-3</v>
      </c>
      <c r="J2">
        <v>-8.0000000000000004E-4</v>
      </c>
      <c r="K2">
        <v>1.6000000000000001E-3</v>
      </c>
      <c r="L2">
        <v>-2.8400000000000002E-2</v>
      </c>
      <c r="M2">
        <f t="shared" ref="M2:M17" si="0">G2-K2</f>
        <v>5.7802000000000006E-2</v>
      </c>
    </row>
    <row r="3" spans="1:13">
      <c r="A3">
        <v>20051230</v>
      </c>
      <c r="B3" t="s">
        <v>6</v>
      </c>
      <c r="C3" t="s">
        <v>7</v>
      </c>
      <c r="D3">
        <v>414.85998999999998</v>
      </c>
      <c r="E3">
        <v>1995561</v>
      </c>
      <c r="F3">
        <v>199495</v>
      </c>
      <c r="G3">
        <v>2.4566999999999999E-2</v>
      </c>
      <c r="H3">
        <v>-2.5000000000000001E-3</v>
      </c>
      <c r="I3">
        <v>-4.5999999999999999E-3</v>
      </c>
      <c r="J3">
        <v>4.4000000000000003E-3</v>
      </c>
      <c r="K3">
        <v>3.2000000000000002E-3</v>
      </c>
      <c r="L3">
        <v>7.7000000000000002E-3</v>
      </c>
      <c r="M3">
        <f t="shared" si="0"/>
        <v>2.1366999999999997E-2</v>
      </c>
    </row>
    <row r="4" spans="1:13">
      <c r="A4">
        <v>20061229</v>
      </c>
      <c r="B4" t="s">
        <v>6</v>
      </c>
      <c r="C4" t="s">
        <v>7</v>
      </c>
      <c r="D4">
        <v>460.48000999999999</v>
      </c>
      <c r="E4">
        <v>921713</v>
      </c>
      <c r="F4">
        <v>227670</v>
      </c>
      <c r="G4">
        <v>-5.0185E-2</v>
      </c>
      <c r="H4">
        <v>8.6999999999999994E-3</v>
      </c>
      <c r="I4">
        <v>-1.0999999999999999E-2</v>
      </c>
      <c r="J4">
        <v>3.1600000000000003E-2</v>
      </c>
      <c r="K4">
        <v>4.0000000000000001E-3</v>
      </c>
      <c r="L4">
        <v>8.3999999999999995E-3</v>
      </c>
      <c r="M4">
        <f t="shared" si="0"/>
        <v>-5.4184999999999997E-2</v>
      </c>
    </row>
    <row r="5" spans="1:13">
      <c r="A5">
        <v>20071231</v>
      </c>
      <c r="B5" t="s">
        <v>6</v>
      </c>
      <c r="C5" t="s">
        <v>7</v>
      </c>
      <c r="D5">
        <v>691.47997999999995</v>
      </c>
      <c r="E5">
        <v>849369</v>
      </c>
      <c r="F5">
        <v>236097</v>
      </c>
      <c r="G5">
        <v>-2.1930000000000001E-3</v>
      </c>
      <c r="H5">
        <v>-8.6999999999999994E-3</v>
      </c>
      <c r="I5">
        <v>2E-3</v>
      </c>
      <c r="J5">
        <v>-5.1000000000000004E-3</v>
      </c>
      <c r="K5">
        <v>2.7000000000000001E-3</v>
      </c>
      <c r="L5">
        <v>6.5199999999999994E-2</v>
      </c>
      <c r="M5">
        <f t="shared" si="0"/>
        <v>-4.8929999999999998E-3</v>
      </c>
    </row>
    <row r="6" spans="1:13">
      <c r="A6">
        <v>20081231</v>
      </c>
      <c r="B6" t="s">
        <v>6</v>
      </c>
      <c r="C6" t="s">
        <v>7</v>
      </c>
      <c r="D6">
        <v>307.64999</v>
      </c>
      <c r="E6">
        <v>1146900</v>
      </c>
      <c r="F6">
        <v>240073</v>
      </c>
      <c r="G6">
        <v>5.0143E-2</v>
      </c>
      <c r="H6">
        <v>1.7399999999999999E-2</v>
      </c>
      <c r="I6">
        <v>3.61E-2</v>
      </c>
      <c r="J6">
        <v>-2.5000000000000001E-3</v>
      </c>
      <c r="K6">
        <v>0</v>
      </c>
      <c r="L6">
        <v>-5.0799999999999998E-2</v>
      </c>
      <c r="M6">
        <f t="shared" si="0"/>
        <v>5.0143E-2</v>
      </c>
    </row>
    <row r="7" spans="1:13">
      <c r="A7">
        <v>20091231</v>
      </c>
      <c r="B7" t="s">
        <v>6</v>
      </c>
      <c r="C7" t="s">
        <v>7</v>
      </c>
      <c r="D7">
        <v>619.97997999999995</v>
      </c>
      <c r="E7">
        <v>463338</v>
      </c>
      <c r="F7">
        <v>243611</v>
      </c>
      <c r="G7">
        <v>6.343E-2</v>
      </c>
      <c r="H7">
        <v>2.75E-2</v>
      </c>
      <c r="I7">
        <v>6.0999999999999999E-2</v>
      </c>
      <c r="J7">
        <v>0</v>
      </c>
      <c r="K7">
        <v>1E-4</v>
      </c>
      <c r="L7">
        <v>2.9100000000000001E-2</v>
      </c>
      <c r="M7">
        <f t="shared" si="0"/>
        <v>6.3329999999999997E-2</v>
      </c>
    </row>
    <row r="8" spans="1:13">
      <c r="A8">
        <v>20101231</v>
      </c>
      <c r="B8" t="s">
        <v>6</v>
      </c>
      <c r="C8" t="s">
        <v>7</v>
      </c>
      <c r="D8">
        <v>593.96996999999999</v>
      </c>
      <c r="E8">
        <v>455652</v>
      </c>
      <c r="F8">
        <v>243611</v>
      </c>
      <c r="G8">
        <v>6.8848999999999994E-2</v>
      </c>
      <c r="H8">
        <v>6.8199999999999997E-2</v>
      </c>
      <c r="I8">
        <v>6.8999999999999999E-3</v>
      </c>
      <c r="J8">
        <v>3.8199999999999998E-2</v>
      </c>
      <c r="K8">
        <v>1E-4</v>
      </c>
      <c r="L8">
        <v>-3.1899999999999998E-2</v>
      </c>
      <c r="M8">
        <f t="shared" si="0"/>
        <v>6.8748999999999991E-2</v>
      </c>
    </row>
    <row r="9" spans="1:13">
      <c r="A9">
        <v>20111230</v>
      </c>
      <c r="B9" t="s">
        <v>6</v>
      </c>
      <c r="C9" t="s">
        <v>7</v>
      </c>
      <c r="D9">
        <v>645.90002000000004</v>
      </c>
      <c r="E9">
        <v>589093</v>
      </c>
      <c r="F9">
        <v>259876</v>
      </c>
      <c r="G9">
        <v>7.7595999999999998E-2</v>
      </c>
      <c r="H9">
        <v>7.4000000000000003E-3</v>
      </c>
      <c r="I9">
        <v>-7.0000000000000001E-3</v>
      </c>
      <c r="J9">
        <v>1.77E-2</v>
      </c>
      <c r="K9">
        <v>0</v>
      </c>
      <c r="L9">
        <v>1.95E-2</v>
      </c>
      <c r="M9">
        <f t="shared" si="0"/>
        <v>7.7595999999999998E-2</v>
      </c>
    </row>
    <row r="10" spans="1:13">
      <c r="A10">
        <v>20121231</v>
      </c>
      <c r="B10" t="s">
        <v>6</v>
      </c>
      <c r="C10" t="s">
        <v>7</v>
      </c>
      <c r="D10">
        <v>707.38</v>
      </c>
      <c r="E10">
        <v>444030</v>
      </c>
      <c r="F10">
        <v>267448</v>
      </c>
      <c r="G10">
        <v>1.2900999999999999E-2</v>
      </c>
      <c r="H10">
        <v>1.18E-2</v>
      </c>
      <c r="I10">
        <v>1.4800000000000001E-2</v>
      </c>
      <c r="J10">
        <v>3.5799999999999998E-2</v>
      </c>
      <c r="K10">
        <v>1E-4</v>
      </c>
      <c r="L10">
        <v>-2.9700000000000001E-2</v>
      </c>
      <c r="M10">
        <f t="shared" si="0"/>
        <v>1.2801E-2</v>
      </c>
    </row>
    <row r="11" spans="1:13">
      <c r="A11">
        <v>20131231</v>
      </c>
      <c r="B11" t="s">
        <v>6</v>
      </c>
      <c r="C11" t="s">
        <v>7</v>
      </c>
      <c r="D11">
        <v>1120.7099599999999</v>
      </c>
      <c r="E11">
        <v>343998</v>
      </c>
      <c r="F11">
        <v>279325</v>
      </c>
      <c r="G11">
        <v>5.7682999999999998E-2</v>
      </c>
      <c r="H11">
        <v>2.81E-2</v>
      </c>
      <c r="I11">
        <v>-5.0000000000000001E-3</v>
      </c>
      <c r="J11">
        <v>-3.0999999999999999E-3</v>
      </c>
      <c r="K11">
        <v>0</v>
      </c>
      <c r="L11">
        <v>4.0000000000000002E-4</v>
      </c>
      <c r="M11">
        <f t="shared" si="0"/>
        <v>5.7682999999999998E-2</v>
      </c>
    </row>
    <row r="12" spans="1:13">
      <c r="A12">
        <v>20141231</v>
      </c>
      <c r="B12" t="s">
        <v>9</v>
      </c>
      <c r="C12" t="s">
        <v>7</v>
      </c>
      <c r="D12">
        <v>530.65997000000004</v>
      </c>
      <c r="E12">
        <v>545641</v>
      </c>
      <c r="F12">
        <v>286560</v>
      </c>
      <c r="G12">
        <v>-3.3547E-2</v>
      </c>
      <c r="H12">
        <v>-5.9999999999999995E-4</v>
      </c>
      <c r="I12">
        <v>2.5499999999999998E-2</v>
      </c>
      <c r="J12">
        <v>2.06E-2</v>
      </c>
      <c r="K12">
        <v>0</v>
      </c>
      <c r="L12">
        <v>1.09E-2</v>
      </c>
      <c r="M12">
        <f t="shared" si="0"/>
        <v>-3.3547E-2</v>
      </c>
    </row>
    <row r="13" spans="1:13">
      <c r="A13">
        <v>20151231</v>
      </c>
      <c r="B13" t="s">
        <v>9</v>
      </c>
      <c r="C13" t="s">
        <v>10</v>
      </c>
      <c r="D13">
        <v>778.01000999999997</v>
      </c>
      <c r="E13">
        <v>437061</v>
      </c>
      <c r="F13">
        <v>292581</v>
      </c>
      <c r="G13">
        <v>1.9872999999999998E-2</v>
      </c>
      <c r="H13">
        <v>-2.1700000000000001E-2</v>
      </c>
      <c r="I13">
        <v>-2.8299999999999999E-2</v>
      </c>
      <c r="J13">
        <v>-2.5899999999999999E-2</v>
      </c>
      <c r="K13">
        <v>1E-4</v>
      </c>
      <c r="L13">
        <v>3.4500000000000003E-2</v>
      </c>
      <c r="M13">
        <f t="shared" si="0"/>
        <v>1.9772999999999999E-2</v>
      </c>
    </row>
    <row r="14" spans="1:13">
      <c r="A14">
        <v>20161230</v>
      </c>
      <c r="B14" t="s">
        <v>9</v>
      </c>
      <c r="C14" t="s">
        <v>10</v>
      </c>
      <c r="D14">
        <v>792.45001000000002</v>
      </c>
      <c r="E14">
        <v>343572</v>
      </c>
      <c r="F14">
        <v>296992</v>
      </c>
      <c r="G14">
        <v>2.1356E-2</v>
      </c>
      <c r="H14">
        <v>1.8200000000000001E-2</v>
      </c>
      <c r="I14">
        <v>1E-3</v>
      </c>
      <c r="J14">
        <v>3.5799999999999998E-2</v>
      </c>
      <c r="K14">
        <v>2.9999999999999997E-4</v>
      </c>
      <c r="L14">
        <v>-4.1999999999999997E-3</v>
      </c>
      <c r="M14">
        <f t="shared" si="0"/>
        <v>2.1055999999999998E-2</v>
      </c>
    </row>
    <row r="15" spans="1:13">
      <c r="A15">
        <v>20171229</v>
      </c>
      <c r="B15" t="s">
        <v>9</v>
      </c>
      <c r="C15" t="s">
        <v>10</v>
      </c>
      <c r="D15">
        <v>1053.40002</v>
      </c>
      <c r="E15">
        <v>299654</v>
      </c>
      <c r="F15">
        <v>298470</v>
      </c>
      <c r="G15">
        <v>1.6629000000000001E-2</v>
      </c>
      <c r="H15">
        <v>1.06E-2</v>
      </c>
      <c r="I15">
        <v>-1.2800000000000001E-2</v>
      </c>
      <c r="J15">
        <v>1.4E-3</v>
      </c>
      <c r="K15">
        <v>8.9999999999999998E-4</v>
      </c>
      <c r="L15">
        <v>-1.6500000000000001E-2</v>
      </c>
      <c r="M15">
        <f t="shared" si="0"/>
        <v>1.5729E-2</v>
      </c>
    </row>
    <row r="16" spans="1:13">
      <c r="A16">
        <v>20181231</v>
      </c>
      <c r="B16" t="s">
        <v>9</v>
      </c>
      <c r="C16" t="s">
        <v>10</v>
      </c>
      <c r="D16">
        <v>1044.9599599999999</v>
      </c>
      <c r="E16">
        <v>428670</v>
      </c>
      <c r="F16">
        <v>299242</v>
      </c>
      <c r="G16">
        <v>-5.8298000000000003E-2</v>
      </c>
      <c r="H16">
        <v>-9.5500000000000002E-2</v>
      </c>
      <c r="I16">
        <v>-2.63E-2</v>
      </c>
      <c r="J16">
        <v>-1.47E-2</v>
      </c>
      <c r="K16">
        <v>1.9E-3</v>
      </c>
      <c r="L16">
        <v>1.83E-2</v>
      </c>
      <c r="M16">
        <f t="shared" si="0"/>
        <v>-6.0198000000000002E-2</v>
      </c>
    </row>
    <row r="17" spans="1:13">
      <c r="A17">
        <v>20191231</v>
      </c>
      <c r="B17" t="s">
        <v>9</v>
      </c>
      <c r="C17" t="s">
        <v>10</v>
      </c>
      <c r="D17">
        <v>1339.3900100000001</v>
      </c>
      <c r="E17">
        <v>283058</v>
      </c>
      <c r="F17">
        <v>299628</v>
      </c>
      <c r="G17">
        <v>2.7068999999999999E-2</v>
      </c>
      <c r="H17">
        <v>2.7699999999999999E-2</v>
      </c>
      <c r="I17">
        <v>6.7999999999999996E-3</v>
      </c>
      <c r="J17">
        <v>1.83E-2</v>
      </c>
      <c r="K17">
        <v>1.4E-3</v>
      </c>
      <c r="L17">
        <v>-2.1299999999999999E-2</v>
      </c>
      <c r="M17">
        <f t="shared" si="0"/>
        <v>2.5669000000000001E-2</v>
      </c>
    </row>
    <row r="19" spans="1:13">
      <c r="F19" s="6"/>
      <c r="G19" s="6"/>
      <c r="H19" s="6"/>
      <c r="I19" s="6"/>
      <c r="J19" s="6"/>
      <c r="K19" s="6"/>
      <c r="L19" s="6"/>
      <c r="M19" s="6"/>
    </row>
    <row r="20" spans="1:13">
      <c r="A20" s="287" t="s">
        <v>11</v>
      </c>
      <c r="B20" s="287"/>
      <c r="C20" s="287"/>
    </row>
    <row r="22" spans="1:13">
      <c r="A22">
        <v>90319</v>
      </c>
    </row>
    <row r="24" spans="1:13" ht="18">
      <c r="A24" s="72" t="s">
        <v>84</v>
      </c>
      <c r="B24" s="72"/>
      <c r="C24" s="72"/>
      <c r="D24" s="72"/>
    </row>
    <row r="25" spans="1:13">
      <c r="G25" s="247" t="str">
        <f t="shared" ref="G25:M25" si="1">G1</f>
        <v>Returns</v>
      </c>
      <c r="H25" s="247" t="str">
        <f t="shared" si="1"/>
        <v>MKTRF</v>
      </c>
      <c r="I25" s="247" t="str">
        <f t="shared" si="1"/>
        <v>SMB</v>
      </c>
      <c r="J25" s="247" t="str">
        <f t="shared" si="1"/>
        <v>HML</v>
      </c>
      <c r="K25" s="247" t="str">
        <f t="shared" si="1"/>
        <v>Risk-Free Return Rate (One Month T- Bill Rate)</v>
      </c>
      <c r="L25" s="247" t="str">
        <f t="shared" si="1"/>
        <v>Momentum Factor</v>
      </c>
      <c r="M25" s="247" t="str">
        <f t="shared" si="1"/>
        <v>Returns minus RF</v>
      </c>
    </row>
    <row r="26" spans="1:13" ht="30.75" customHeight="1">
      <c r="G26" s="247"/>
      <c r="H26" s="247"/>
      <c r="I26" s="247"/>
      <c r="J26" s="247"/>
      <c r="K26" s="247"/>
      <c r="L26" s="247"/>
      <c r="M26" s="247"/>
    </row>
    <row r="27" spans="1:13">
      <c r="G27">
        <f>((1+G2)^12)-1</f>
        <v>0.99861646934164106</v>
      </c>
      <c r="H27">
        <f t="shared" ref="H27:M27" si="2">((1+H2)^12)-1</f>
        <v>0.49885042779753896</v>
      </c>
      <c r="I27">
        <f t="shared" si="2"/>
        <v>1.3280153546007867E-2</v>
      </c>
      <c r="J27">
        <f t="shared" si="2"/>
        <v>-9.5578724375077195E-3</v>
      </c>
      <c r="K27">
        <f t="shared" si="2"/>
        <v>1.9369864372352552E-2</v>
      </c>
      <c r="L27">
        <f t="shared" si="2"/>
        <v>-0.29229856927616749</v>
      </c>
      <c r="M27">
        <f t="shared" si="2"/>
        <v>0.96269404922930013</v>
      </c>
    </row>
    <row r="28" spans="1:13">
      <c r="G28">
        <f t="shared" ref="G28:M28" si="3">((1+G3)^12)-1</f>
        <v>0.33808703980549826</v>
      </c>
      <c r="H28">
        <f t="shared" si="3"/>
        <v>-2.9590918241180542E-2</v>
      </c>
      <c r="I28">
        <f t="shared" si="3"/>
        <v>-5.3824633908435837E-2</v>
      </c>
      <c r="J28">
        <f t="shared" si="3"/>
        <v>5.4096687323618609E-2</v>
      </c>
      <c r="K28">
        <f t="shared" si="3"/>
        <v>3.908310113125868E-2</v>
      </c>
      <c r="L28">
        <f t="shared" si="3"/>
        <v>9.6415338967120068E-2</v>
      </c>
      <c r="M28">
        <f t="shared" si="3"/>
        <v>0.28878912319317451</v>
      </c>
    </row>
    <row r="29" spans="1:13">
      <c r="G29">
        <f t="shared" ref="G29:M29" si="4">((1+G4)^12)-1</f>
        <v>-0.46090129696280768</v>
      </c>
      <c r="H29">
        <f t="shared" si="4"/>
        <v>0.1095432863817809</v>
      </c>
      <c r="I29">
        <f t="shared" si="4"/>
        <v>-0.12429969863579771</v>
      </c>
      <c r="J29">
        <f t="shared" si="4"/>
        <v>0.45256642515242951</v>
      </c>
      <c r="K29">
        <f t="shared" si="4"/>
        <v>4.9070207534805954E-2</v>
      </c>
      <c r="L29">
        <f t="shared" si="4"/>
        <v>0.10558985279256583</v>
      </c>
      <c r="M29">
        <f t="shared" si="4"/>
        <v>-0.48752301264531672</v>
      </c>
    </row>
    <row r="30" spans="1:13">
      <c r="G30">
        <f t="shared" ref="G30:M30" si="5">((1+G5)^12)-1</f>
        <v>-2.6000898427547714E-2</v>
      </c>
      <c r="H30">
        <f t="shared" si="5"/>
        <v>-9.95465338940692E-2</v>
      </c>
      <c r="I30">
        <f t="shared" si="5"/>
        <v>2.4265767945403027E-2</v>
      </c>
      <c r="J30">
        <f t="shared" si="5"/>
        <v>-5.9512191058962216E-2</v>
      </c>
      <c r="K30">
        <f t="shared" si="5"/>
        <v>3.2885496680331583E-2</v>
      </c>
      <c r="L30">
        <f t="shared" si="5"/>
        <v>1.13389916365271</v>
      </c>
      <c r="M30">
        <f t="shared" si="5"/>
        <v>-5.7161354856308466E-2</v>
      </c>
    </row>
    <row r="31" spans="1:13">
      <c r="G31">
        <f t="shared" ref="G31:M31" si="6">((1+G6)^12)-1</f>
        <v>0.79879346777054216</v>
      </c>
      <c r="H31">
        <f t="shared" si="6"/>
        <v>0.22998778799825104</v>
      </c>
      <c r="I31">
        <f t="shared" si="6"/>
        <v>0.53045330807055002</v>
      </c>
      <c r="J31">
        <f t="shared" si="6"/>
        <v>-2.9590918241180542E-2</v>
      </c>
      <c r="K31">
        <f t="shared" si="6"/>
        <v>0</v>
      </c>
      <c r="L31">
        <f t="shared" si="6"/>
        <v>-0.46507517343186799</v>
      </c>
      <c r="M31">
        <f t="shared" si="6"/>
        <v>0.79879346777054216</v>
      </c>
    </row>
    <row r="32" spans="1:13">
      <c r="G32">
        <f t="shared" ref="G32:M32" si="7">((1+G7)^12)-1</f>
        <v>1.0917361126193366</v>
      </c>
      <c r="H32">
        <f t="shared" si="7"/>
        <v>0.38478377547243925</v>
      </c>
      <c r="I32">
        <f t="shared" si="7"/>
        <v>1.0350946229590643</v>
      </c>
      <c r="J32">
        <f t="shared" si="7"/>
        <v>0</v>
      </c>
      <c r="K32">
        <f t="shared" si="7"/>
        <v>1.2006602200491656E-3</v>
      </c>
      <c r="L32">
        <f t="shared" si="7"/>
        <v>0.41088279796330407</v>
      </c>
      <c r="M32">
        <f t="shared" si="7"/>
        <v>1.0893769676440841</v>
      </c>
    </row>
    <row r="33" spans="6:13">
      <c r="G33">
        <f t="shared" ref="G33:M33" si="8">((1+G8)^12)-1</f>
        <v>1.2232907600946747</v>
      </c>
      <c r="H33">
        <f t="shared" si="8"/>
        <v>1.207145092524931</v>
      </c>
      <c r="I33">
        <f t="shared" si="8"/>
        <v>8.6015666489925202E-2</v>
      </c>
      <c r="J33">
        <f t="shared" si="8"/>
        <v>0.56809472731503186</v>
      </c>
      <c r="K33">
        <f t="shared" si="8"/>
        <v>1.2006602200491656E-3</v>
      </c>
      <c r="L33">
        <f t="shared" si="8"/>
        <v>-0.32229195445592673</v>
      </c>
      <c r="M33">
        <f t="shared" si="8"/>
        <v>1.2207959488652342</v>
      </c>
    </row>
    <row r="34" spans="6:13">
      <c r="G34">
        <f t="shared" ref="G34:M34" si="9">((1+G9)^12)-1</f>
        <v>1.4517243905394634</v>
      </c>
      <c r="H34">
        <f t="shared" si="9"/>
        <v>9.2504811342739135E-2</v>
      </c>
      <c r="I34">
        <f t="shared" si="9"/>
        <v>-8.0840284708086019E-2</v>
      </c>
      <c r="J34">
        <f t="shared" si="9"/>
        <v>0.23434708058214482</v>
      </c>
      <c r="K34">
        <f t="shared" si="9"/>
        <v>0</v>
      </c>
      <c r="L34">
        <f t="shared" si="9"/>
        <v>0.26080162929128292</v>
      </c>
      <c r="M34">
        <f t="shared" si="9"/>
        <v>1.4517243905394634</v>
      </c>
    </row>
    <row r="35" spans="6:13">
      <c r="G35">
        <f t="shared" ref="G35:M35" si="10">((1+G10)^12)-1</f>
        <v>0.16628314356242568</v>
      </c>
      <c r="H35">
        <f t="shared" si="10"/>
        <v>0.15116108770013081</v>
      </c>
      <c r="I35">
        <f t="shared" si="10"/>
        <v>0.19279415582807635</v>
      </c>
      <c r="J35">
        <f t="shared" si="10"/>
        <v>0.52514410410761614</v>
      </c>
      <c r="K35">
        <f t="shared" si="10"/>
        <v>1.2006602200491656E-3</v>
      </c>
      <c r="L35">
        <f t="shared" si="10"/>
        <v>-0.3035781691352144</v>
      </c>
      <c r="M35">
        <f t="shared" si="10"/>
        <v>0.1649021793028822</v>
      </c>
    </row>
    <row r="36" spans="6:13">
      <c r="G36">
        <f t="shared" ref="G36:M36" si="11">((1+G11)^12)-1</f>
        <v>0.96004611170910148</v>
      </c>
      <c r="H36">
        <f t="shared" si="11"/>
        <v>0.39451859538129219</v>
      </c>
      <c r="I36">
        <f t="shared" si="11"/>
        <v>-5.8377193085624057E-2</v>
      </c>
      <c r="J36">
        <f t="shared" si="11"/>
        <v>-3.6572248531635543E-2</v>
      </c>
      <c r="K36">
        <f t="shared" si="11"/>
        <v>0</v>
      </c>
      <c r="L36">
        <f t="shared" si="11"/>
        <v>4.810574092678932E-3</v>
      </c>
      <c r="M36">
        <f t="shared" si="11"/>
        <v>0.96004611170910148</v>
      </c>
    </row>
    <row r="37" spans="6:13">
      <c r="G37">
        <f t="shared" ref="G37:M37" si="12">((1+G12)^12)-1</f>
        <v>-0.33599880318954134</v>
      </c>
      <c r="H37">
        <f t="shared" si="12"/>
        <v>-7.1762874559099243E-3</v>
      </c>
      <c r="I37">
        <f t="shared" si="12"/>
        <v>0.35278249996954258</v>
      </c>
      <c r="J37">
        <f t="shared" si="12"/>
        <v>0.27722310975643882</v>
      </c>
      <c r="K37">
        <f t="shared" si="12"/>
        <v>0</v>
      </c>
      <c r="L37">
        <f t="shared" si="12"/>
        <v>0.13893347713220328</v>
      </c>
      <c r="M37">
        <f t="shared" si="12"/>
        <v>-0.33599880318954134</v>
      </c>
    </row>
    <row r="38" spans="6:13">
      <c r="G38">
        <f t="shared" ref="G38:M38" si="13">((1+G13)^12)-1</f>
        <v>0.26634818921476811</v>
      </c>
      <c r="H38">
        <f t="shared" si="13"/>
        <v>-0.23146324501035864</v>
      </c>
      <c r="I38">
        <f t="shared" si="13"/>
        <v>-0.29142400915093247</v>
      </c>
      <c r="J38">
        <f t="shared" si="13"/>
        <v>-0.27013502993485483</v>
      </c>
      <c r="K38">
        <f t="shared" si="13"/>
        <v>1.2006602200491656E-3</v>
      </c>
      <c r="L38">
        <f t="shared" si="13"/>
        <v>0.50233207648348466</v>
      </c>
      <c r="M38">
        <f t="shared" si="13"/>
        <v>0.26485898556780629</v>
      </c>
    </row>
    <row r="39" spans="6:13">
      <c r="G39">
        <f t="shared" ref="G39:M39" si="14">((1+G14)^12)-1</f>
        <v>0.28862257180893325</v>
      </c>
      <c r="H39">
        <f t="shared" si="14"/>
        <v>0.24164405198757488</v>
      </c>
      <c r="I39">
        <f t="shared" si="14"/>
        <v>1.2066220495791313E-2</v>
      </c>
      <c r="J39">
        <f t="shared" si="14"/>
        <v>0.52514410410761614</v>
      </c>
      <c r="K39">
        <f t="shared" si="14"/>
        <v>3.6059459440103137E-3</v>
      </c>
      <c r="L39">
        <f t="shared" si="14"/>
        <v>-4.9251906361068243E-2</v>
      </c>
      <c r="M39">
        <f t="shared" si="14"/>
        <v>0.28408786087270377</v>
      </c>
    </row>
    <row r="40" spans="6:13">
      <c r="G40">
        <f t="shared" ref="G40:M40" si="15">((1+G15)^12)-1</f>
        <v>0.21884906607920374</v>
      </c>
      <c r="H40">
        <f t="shared" si="15"/>
        <v>0.13488414009111604</v>
      </c>
      <c r="I40">
        <f t="shared" si="15"/>
        <v>-0.14323491399449206</v>
      </c>
      <c r="J40">
        <f t="shared" si="15"/>
        <v>1.6929965585859907E-2</v>
      </c>
      <c r="K40">
        <f t="shared" si="15"/>
        <v>1.0853620705236322E-2</v>
      </c>
      <c r="L40">
        <f t="shared" si="15"/>
        <v>-0.18098402828547211</v>
      </c>
      <c r="M40">
        <f t="shared" si="15"/>
        <v>0.20596367247003489</v>
      </c>
    </row>
    <row r="41" spans="6:13">
      <c r="G41">
        <f t="shared" ref="G41:M41" si="16">((1+G16)^12)-1</f>
        <v>-0.5136354492264078</v>
      </c>
      <c r="H41">
        <f t="shared" si="16"/>
        <v>-0.70015082770294701</v>
      </c>
      <c r="I41">
        <f t="shared" si="16"/>
        <v>-0.27372341960103708</v>
      </c>
      <c r="J41">
        <f t="shared" si="16"/>
        <v>-0.16281431552392356</v>
      </c>
      <c r="K41">
        <f t="shared" si="16"/>
        <v>2.3039775450544253E-2</v>
      </c>
      <c r="L41">
        <f t="shared" si="16"/>
        <v>0.243108182770297</v>
      </c>
      <c r="M41">
        <f t="shared" si="16"/>
        <v>-0.52528125705700746</v>
      </c>
    </row>
    <row r="42" spans="6:13">
      <c r="G42">
        <f t="shared" ref="G42:M42" si="17">((1+G17)^12)-1</f>
        <v>0.37782941887993493</v>
      </c>
      <c r="H42">
        <f t="shared" si="17"/>
        <v>0.38802177192522991</v>
      </c>
      <c r="I42">
        <f t="shared" si="17"/>
        <v>8.4722085025153548E-2</v>
      </c>
      <c r="J42">
        <f t="shared" si="17"/>
        <v>0.243108182770297</v>
      </c>
      <c r="K42">
        <f t="shared" si="17"/>
        <v>1.6929965585859907E-2</v>
      </c>
      <c r="L42">
        <f t="shared" si="17"/>
        <v>-0.22768395081942616</v>
      </c>
      <c r="M42">
        <f t="shared" si="17"/>
        <v>0.35546015077183202</v>
      </c>
    </row>
    <row r="44" spans="6:13">
      <c r="F44" t="s">
        <v>85</v>
      </c>
      <c r="G44" s="6">
        <f>AVERAGE(G27:G42)</f>
        <v>0.42773064335120115</v>
      </c>
      <c r="H44" s="6">
        <f t="shared" ref="H44:M44" si="18">AVERAGE(H27:H42)</f>
        <v>0.17281981351865994</v>
      </c>
      <c r="I44" s="6">
        <f t="shared" si="18"/>
        <v>8.1609395452819325E-2</v>
      </c>
      <c r="J44" s="6">
        <f t="shared" si="18"/>
        <v>0.14552948818581177</v>
      </c>
      <c r="K44" s="6">
        <f t="shared" si="18"/>
        <v>1.2477538642787264E-2</v>
      </c>
      <c r="L44" s="6">
        <f t="shared" si="18"/>
        <v>6.5975583836281465E-2</v>
      </c>
      <c r="M44" s="6">
        <f t="shared" si="18"/>
        <v>0.41509553001174909</v>
      </c>
    </row>
    <row r="46" spans="6:13" ht="19.8">
      <c r="G46" s="62" t="s">
        <v>78</v>
      </c>
      <c r="H46" s="62" t="s">
        <v>79</v>
      </c>
      <c r="I46" s="62" t="s">
        <v>80</v>
      </c>
      <c r="J46" s="63" t="s">
        <v>76</v>
      </c>
    </row>
    <row r="47" spans="6:13">
      <c r="F47" t="s">
        <v>88</v>
      </c>
      <c r="G47">
        <f t="array" ref="G47:J47">LINEST(M27:M42,H27:J42)</f>
        <v>-0.98914347155862725</v>
      </c>
      <c r="H47">
        <v>0.14019504481106609</v>
      </c>
      <c r="I47">
        <v>1.3040418130855469</v>
      </c>
      <c r="J47">
        <v>0.32223957735952174</v>
      </c>
    </row>
  </sheetData>
  <mergeCells count="8">
    <mergeCell ref="A20:C20"/>
    <mergeCell ref="M25:M26"/>
    <mergeCell ref="L25:L26"/>
    <mergeCell ref="K25:K26"/>
    <mergeCell ref="J25:J26"/>
    <mergeCell ref="I25:I26"/>
    <mergeCell ref="H25:H26"/>
    <mergeCell ref="G25:G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9666-4D62-45B4-8D1C-A11FEF0994EE}">
  <dimension ref="A1:H386"/>
  <sheetViews>
    <sheetView topLeftCell="A28" workbookViewId="0">
      <selection activeCell="F5" sqref="F5"/>
    </sheetView>
  </sheetViews>
  <sheetFormatPr defaultColWidth="9.109375" defaultRowHeight="15.6"/>
  <cols>
    <col min="1" max="1" width="35.6640625" style="78" customWidth="1"/>
    <col min="2" max="2" width="2.88671875" style="77" customWidth="1"/>
    <col min="3" max="7" width="12.5546875" style="77" customWidth="1"/>
    <col min="8" max="8" width="5.6640625" style="77" customWidth="1"/>
    <col min="9" max="16384" width="9.109375" style="77"/>
  </cols>
  <sheetData>
    <row r="1" spans="1:8">
      <c r="A1" s="83" t="s">
        <v>435</v>
      </c>
      <c r="B1" s="92"/>
    </row>
    <row r="2" spans="1:8">
      <c r="A2" s="83" t="s">
        <v>434</v>
      </c>
      <c r="B2" s="92"/>
    </row>
    <row r="3" spans="1:8">
      <c r="A3" s="83" t="s">
        <v>433</v>
      </c>
      <c r="B3" s="92"/>
    </row>
    <row r="4" spans="1:8">
      <c r="A4" s="83" t="s">
        <v>432</v>
      </c>
      <c r="B4" s="92"/>
    </row>
    <row r="5" spans="1:8">
      <c r="A5" s="83" t="s">
        <v>430</v>
      </c>
      <c r="B5" s="92"/>
    </row>
    <row r="8" spans="1:8" ht="40.799999999999997">
      <c r="A8" s="91" t="s">
        <v>428</v>
      </c>
    </row>
    <row r="9" spans="1:8" s="103" customFormat="1">
      <c r="A9" s="100" t="s">
        <v>251</v>
      </c>
      <c r="B9" s="104"/>
      <c r="C9" s="105">
        <v>2015</v>
      </c>
      <c r="D9" s="105">
        <v>2016</v>
      </c>
      <c r="E9" s="105">
        <v>2017</v>
      </c>
      <c r="F9" s="105">
        <v>2018</v>
      </c>
      <c r="G9" s="105">
        <v>2019</v>
      </c>
      <c r="H9" s="105">
        <v>2020</v>
      </c>
    </row>
    <row r="10" spans="1:8">
      <c r="A10" s="83" t="s">
        <v>250</v>
      </c>
      <c r="B10" s="92"/>
      <c r="C10" s="82" t="s">
        <v>236</v>
      </c>
      <c r="D10" s="82" t="s">
        <v>235</v>
      </c>
      <c r="E10" s="82" t="s">
        <v>234</v>
      </c>
      <c r="F10" s="82" t="s">
        <v>233</v>
      </c>
      <c r="G10" s="82" t="s">
        <v>232</v>
      </c>
      <c r="H10" s="82" t="s">
        <v>231</v>
      </c>
    </row>
    <row r="11" spans="1:8">
      <c r="A11" s="81" t="s">
        <v>427</v>
      </c>
    </row>
    <row r="12" spans="1:8">
      <c r="A12" s="81" t="s">
        <v>426</v>
      </c>
      <c r="B12" s="92"/>
      <c r="C12" s="79">
        <v>73066</v>
      </c>
      <c r="D12" s="79">
        <v>86333</v>
      </c>
      <c r="E12" s="79">
        <v>101871</v>
      </c>
      <c r="F12" s="79">
        <v>109140</v>
      </c>
      <c r="G12" s="79">
        <v>119675</v>
      </c>
      <c r="H12" s="79"/>
    </row>
    <row r="13" spans="1:8">
      <c r="A13" s="81" t="s">
        <v>425</v>
      </c>
      <c r="B13" s="92"/>
      <c r="C13" s="79">
        <v>13909</v>
      </c>
      <c r="D13" s="79">
        <v>15629</v>
      </c>
      <c r="E13" s="79">
        <v>18705</v>
      </c>
      <c r="F13" s="79">
        <v>21193</v>
      </c>
      <c r="G13" s="79">
        <v>27492</v>
      </c>
      <c r="H13" s="79"/>
    </row>
    <row r="14" spans="1:8">
      <c r="A14" s="81" t="s">
        <v>424</v>
      </c>
      <c r="B14" s="92"/>
      <c r="C14" s="79">
        <v>491</v>
      </c>
      <c r="D14" s="79">
        <v>268</v>
      </c>
      <c r="E14" s="79">
        <v>749</v>
      </c>
      <c r="F14" s="79">
        <v>1107</v>
      </c>
      <c r="G14" s="79">
        <v>999</v>
      </c>
      <c r="H14" s="79"/>
    </row>
    <row r="15" spans="1:8">
      <c r="A15" s="81" t="s">
        <v>423</v>
      </c>
      <c r="B15" s="92"/>
      <c r="C15" s="79"/>
      <c r="D15" s="79"/>
      <c r="E15" s="79"/>
      <c r="F15" s="79"/>
      <c r="G15" s="79">
        <v>0</v>
      </c>
      <c r="H15" s="79"/>
    </row>
    <row r="16" spans="1:8">
      <c r="A16" s="81" t="s">
        <v>422</v>
      </c>
      <c r="B16" s="92"/>
      <c r="C16" s="79">
        <v>2648</v>
      </c>
      <c r="D16" s="79">
        <v>3178</v>
      </c>
      <c r="E16" s="79">
        <v>2983</v>
      </c>
      <c r="F16" s="79">
        <v>4236</v>
      </c>
      <c r="G16" s="79">
        <v>4412</v>
      </c>
      <c r="H16" s="79"/>
    </row>
    <row r="18" spans="1:8">
      <c r="A18" s="81" t="s">
        <v>225</v>
      </c>
      <c r="B18" s="92"/>
      <c r="C18" s="79">
        <v>90114</v>
      </c>
      <c r="D18" s="79">
        <v>105408</v>
      </c>
      <c r="E18" s="79">
        <v>124308</v>
      </c>
      <c r="F18" s="79">
        <v>135676</v>
      </c>
      <c r="G18" s="79">
        <v>152578</v>
      </c>
      <c r="H18" s="79"/>
    </row>
    <row r="20" spans="1:8">
      <c r="A20" s="81" t="s">
        <v>421</v>
      </c>
      <c r="B20" s="92"/>
      <c r="C20" s="79">
        <v>40146</v>
      </c>
      <c r="D20" s="79">
        <v>47527</v>
      </c>
      <c r="E20" s="79">
        <v>59647</v>
      </c>
      <c r="F20" s="79">
        <v>82507</v>
      </c>
      <c r="G20" s="79">
        <v>115148</v>
      </c>
      <c r="H20" s="79"/>
    </row>
    <row r="21" spans="1:8">
      <c r="A21" s="81" t="s">
        <v>420</v>
      </c>
      <c r="B21" s="92"/>
      <c r="C21" s="79">
        <v>11130</v>
      </c>
      <c r="D21" s="79">
        <v>13293</v>
      </c>
      <c r="E21" s="79">
        <v>17264</v>
      </c>
      <c r="F21" s="79">
        <v>22788</v>
      </c>
      <c r="G21" s="79">
        <v>30561</v>
      </c>
      <c r="H21" s="79"/>
    </row>
    <row r="23" spans="1:8">
      <c r="A23" s="81" t="s">
        <v>222</v>
      </c>
      <c r="B23" s="92"/>
      <c r="C23" s="79">
        <v>29016</v>
      </c>
      <c r="D23" s="79">
        <v>34234</v>
      </c>
      <c r="E23" s="79">
        <v>42383</v>
      </c>
      <c r="F23" s="79">
        <v>59719</v>
      </c>
      <c r="G23" s="79">
        <v>84587</v>
      </c>
      <c r="H23" s="79"/>
    </row>
    <row r="25" spans="1:8">
      <c r="A25" s="81" t="s">
        <v>419</v>
      </c>
      <c r="B25" s="92"/>
      <c r="C25" s="79">
        <v>1600</v>
      </c>
      <c r="D25" s="79">
        <v>1700</v>
      </c>
      <c r="E25" s="79">
        <v>1400</v>
      </c>
      <c r="F25" s="79">
        <v>1300</v>
      </c>
      <c r="G25" s="79">
        <v>1300</v>
      </c>
      <c r="H25" s="79"/>
    </row>
    <row r="26" spans="1:8">
      <c r="A26" s="81" t="s">
        <v>418</v>
      </c>
      <c r="B26" s="92"/>
      <c r="C26" s="79">
        <v>4919</v>
      </c>
      <c r="D26" s="79">
        <v>4178</v>
      </c>
      <c r="E26" s="79">
        <v>6413</v>
      </c>
      <c r="F26" s="79">
        <v>12559</v>
      </c>
      <c r="G26" s="79">
        <v>11778</v>
      </c>
      <c r="H26" s="79"/>
    </row>
    <row r="27" spans="1:8">
      <c r="A27" s="81" t="s">
        <v>417</v>
      </c>
      <c r="B27" s="92"/>
      <c r="C27" s="79">
        <v>19716</v>
      </c>
      <c r="D27" s="79">
        <v>19775</v>
      </c>
      <c r="E27" s="79">
        <v>19439</v>
      </c>
      <c r="F27" s="79">
        <v>20108</v>
      </c>
      <c r="G27" s="79">
        <v>22603</v>
      </c>
      <c r="H27" s="79"/>
    </row>
    <row r="28" spans="1:8">
      <c r="A28" s="81" t="s">
        <v>416</v>
      </c>
      <c r="B28" s="92"/>
      <c r="C28" s="79"/>
      <c r="D28" s="79"/>
      <c r="E28" s="79"/>
      <c r="F28" s="79"/>
      <c r="G28" s="79">
        <v>0</v>
      </c>
      <c r="H28" s="79"/>
    </row>
    <row r="29" spans="1:8">
      <c r="A29" s="81" t="s">
        <v>415</v>
      </c>
      <c r="B29" s="92"/>
      <c r="C29" s="79">
        <v>2096</v>
      </c>
      <c r="D29" s="79">
        <v>2202</v>
      </c>
      <c r="E29" s="79">
        <v>3352</v>
      </c>
      <c r="F29" s="79">
        <v>3430</v>
      </c>
      <c r="G29" s="79">
        <v>3063</v>
      </c>
      <c r="H29" s="79"/>
    </row>
    <row r="31" spans="1:8" s="86" customFormat="1">
      <c r="A31" s="89" t="s">
        <v>216</v>
      </c>
      <c r="B31" s="88"/>
      <c r="C31" s="87">
        <v>147461</v>
      </c>
      <c r="D31" s="87">
        <v>167497</v>
      </c>
      <c r="E31" s="87">
        <v>197295</v>
      </c>
      <c r="F31" s="87">
        <v>232792</v>
      </c>
      <c r="G31" s="87">
        <v>275909</v>
      </c>
      <c r="H31" s="87"/>
    </row>
    <row r="33" spans="1:8">
      <c r="A33" s="81" t="s">
        <v>414</v>
      </c>
    </row>
    <row r="34" spans="1:8">
      <c r="A34" s="81" t="s">
        <v>413</v>
      </c>
      <c r="B34" s="92"/>
      <c r="C34" s="79">
        <v>1931</v>
      </c>
      <c r="D34" s="79">
        <v>2041</v>
      </c>
      <c r="E34" s="79">
        <v>3137</v>
      </c>
      <c r="F34" s="79">
        <v>4378</v>
      </c>
      <c r="G34" s="79">
        <v>5561</v>
      </c>
      <c r="H34" s="79"/>
    </row>
    <row r="35" spans="1:8">
      <c r="A35" s="81" t="s">
        <v>412</v>
      </c>
      <c r="B35" s="92"/>
      <c r="C35" s="79">
        <v>2000</v>
      </c>
      <c r="D35" s="79">
        <v>0</v>
      </c>
      <c r="E35" s="79">
        <v>0</v>
      </c>
      <c r="F35" s="79">
        <v>0</v>
      </c>
      <c r="G35" s="79">
        <v>0</v>
      </c>
      <c r="H35" s="79"/>
    </row>
    <row r="36" spans="1:8">
      <c r="A36" s="81" t="s">
        <v>411</v>
      </c>
      <c r="B36" s="92"/>
      <c r="C36" s="79"/>
      <c r="D36" s="79"/>
      <c r="E36" s="79"/>
      <c r="F36" s="79"/>
      <c r="G36" s="79"/>
      <c r="H36" s="79"/>
    </row>
    <row r="37" spans="1:8">
      <c r="A37" s="81" t="s">
        <v>410</v>
      </c>
      <c r="B37" s="92"/>
      <c r="C37" s="79">
        <v>302</v>
      </c>
      <c r="D37" s="79">
        <v>554</v>
      </c>
      <c r="E37" s="79">
        <v>881</v>
      </c>
      <c r="F37" s="79">
        <v>69</v>
      </c>
      <c r="G37" s="79">
        <v>274</v>
      </c>
      <c r="H37" s="79"/>
    </row>
    <row r="38" spans="1:8">
      <c r="A38" s="81" t="s">
        <v>409</v>
      </c>
      <c r="B38" s="92"/>
      <c r="C38" s="79">
        <v>1225</v>
      </c>
      <c r="D38" s="79">
        <v>0</v>
      </c>
      <c r="E38" s="79">
        <v>0</v>
      </c>
      <c r="F38" s="79">
        <v>0</v>
      </c>
      <c r="G38" s="79">
        <v>1199</v>
      </c>
      <c r="H38" s="79"/>
    </row>
    <row r="39" spans="1:8">
      <c r="A39" s="81" t="s">
        <v>408</v>
      </c>
      <c r="B39" s="92"/>
      <c r="C39" s="79">
        <v>13852</v>
      </c>
      <c r="D39" s="79">
        <v>14161</v>
      </c>
      <c r="E39" s="79">
        <v>20165</v>
      </c>
      <c r="F39" s="79">
        <v>30173</v>
      </c>
      <c r="G39" s="79">
        <v>38187</v>
      </c>
      <c r="H39" s="79"/>
    </row>
    <row r="41" spans="1:8">
      <c r="A41" s="81" t="s">
        <v>209</v>
      </c>
      <c r="B41" s="92"/>
      <c r="C41" s="79">
        <v>19310</v>
      </c>
      <c r="D41" s="79">
        <v>16756</v>
      </c>
      <c r="E41" s="79">
        <v>24183</v>
      </c>
      <c r="F41" s="79">
        <v>34620</v>
      </c>
      <c r="G41" s="79">
        <v>45221</v>
      </c>
      <c r="H41" s="79"/>
    </row>
    <row r="43" spans="1:8">
      <c r="A43" s="81" t="s">
        <v>407</v>
      </c>
      <c r="B43" s="92"/>
      <c r="C43" s="79">
        <v>1995</v>
      </c>
      <c r="D43" s="79">
        <v>3935</v>
      </c>
      <c r="E43" s="79">
        <v>3969</v>
      </c>
      <c r="F43" s="79">
        <v>4012</v>
      </c>
      <c r="G43" s="79">
        <v>14768</v>
      </c>
      <c r="H43" s="79"/>
    </row>
    <row r="44" spans="1:8">
      <c r="A44" s="81" t="s">
        <v>406</v>
      </c>
      <c r="B44" s="92"/>
      <c r="C44" s="79">
        <v>189</v>
      </c>
      <c r="D44" s="79">
        <v>226</v>
      </c>
      <c r="E44" s="79">
        <v>430</v>
      </c>
      <c r="F44" s="79">
        <v>1264</v>
      </c>
      <c r="G44" s="79">
        <v>1701</v>
      </c>
      <c r="H44" s="79"/>
    </row>
    <row r="45" spans="1:8">
      <c r="A45" s="81" t="s">
        <v>405</v>
      </c>
      <c r="B45" s="92"/>
      <c r="C45" s="79">
        <v>0</v>
      </c>
      <c r="D45" s="79">
        <v>0</v>
      </c>
      <c r="E45" s="79">
        <v>0</v>
      </c>
      <c r="F45" s="79">
        <v>0</v>
      </c>
      <c r="G45" s="79">
        <v>0</v>
      </c>
      <c r="H45" s="79"/>
    </row>
    <row r="46" spans="1:8">
      <c r="A46" s="81" t="s">
        <v>404</v>
      </c>
      <c r="B46" s="92"/>
      <c r="C46" s="79">
        <v>5636</v>
      </c>
      <c r="D46" s="79">
        <v>7544</v>
      </c>
      <c r="E46" s="79">
        <v>16211</v>
      </c>
      <c r="F46" s="79">
        <v>15268</v>
      </c>
      <c r="G46" s="79">
        <v>12777</v>
      </c>
      <c r="H46" s="79"/>
    </row>
    <row r="47" spans="1:8" ht="31.2">
      <c r="A47" s="81" t="s">
        <v>403</v>
      </c>
      <c r="B47" s="92"/>
      <c r="C47" s="79">
        <v>0</v>
      </c>
      <c r="D47" s="79">
        <v>0</v>
      </c>
      <c r="E47" s="79">
        <v>0</v>
      </c>
      <c r="F47" s="79">
        <v>0</v>
      </c>
      <c r="G47" s="79">
        <v>0</v>
      </c>
      <c r="H47" s="79"/>
    </row>
    <row r="49" spans="1:8" s="86" customFormat="1">
      <c r="A49" s="89" t="s">
        <v>204</v>
      </c>
      <c r="B49" s="88"/>
      <c r="C49" s="87">
        <v>27130</v>
      </c>
      <c r="D49" s="87">
        <v>28461</v>
      </c>
      <c r="E49" s="87">
        <v>44793</v>
      </c>
      <c r="F49" s="87">
        <v>55164</v>
      </c>
      <c r="G49" s="87">
        <v>74467</v>
      </c>
      <c r="H49" s="87"/>
    </row>
    <row r="51" spans="1:8">
      <c r="A51" s="81" t="s">
        <v>402</v>
      </c>
    </row>
    <row r="52" spans="1:8">
      <c r="A52" s="81" t="s">
        <v>401</v>
      </c>
      <c r="B52" s="92"/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/>
    </row>
    <row r="53" spans="1:8">
      <c r="A53" s="81" t="s">
        <v>400</v>
      </c>
      <c r="B53" s="92"/>
      <c r="C53" s="79">
        <v>0.68700000000000006</v>
      </c>
      <c r="D53" s="79">
        <v>0.69099999999999995</v>
      </c>
      <c r="E53" s="79">
        <v>0.69399999999999995</v>
      </c>
      <c r="F53" s="79">
        <v>0.69599999999999995</v>
      </c>
      <c r="G53" s="79">
        <v>0.68799999999999994</v>
      </c>
      <c r="H53" s="79"/>
    </row>
    <row r="54" spans="1:8">
      <c r="A54" s="81" t="s">
        <v>399</v>
      </c>
      <c r="B54" s="92"/>
      <c r="C54" s="79">
        <v>32981.313000000002</v>
      </c>
      <c r="D54" s="79">
        <v>36306.309000000001</v>
      </c>
      <c r="E54" s="79">
        <v>40246.305999999997</v>
      </c>
      <c r="F54" s="79">
        <v>45048.303999999996</v>
      </c>
      <c r="G54" s="79">
        <v>50551.311999999998</v>
      </c>
      <c r="H54" s="79"/>
    </row>
    <row r="55" spans="1:8">
      <c r="A55" s="81" t="s">
        <v>398</v>
      </c>
      <c r="B55" s="92"/>
      <c r="C55" s="79">
        <v>87349</v>
      </c>
      <c r="D55" s="79">
        <v>102729</v>
      </c>
      <c r="E55" s="79">
        <v>112255</v>
      </c>
      <c r="F55" s="79">
        <v>132579</v>
      </c>
      <c r="G55" s="79">
        <v>150890</v>
      </c>
      <c r="H55" s="79"/>
    </row>
    <row r="56" spans="1:8">
      <c r="A56" s="81" t="s">
        <v>397</v>
      </c>
      <c r="B56" s="92"/>
      <c r="C56" s="79">
        <v>0</v>
      </c>
      <c r="D56" s="79">
        <v>0</v>
      </c>
      <c r="E56" s="79">
        <v>0</v>
      </c>
      <c r="F56" s="79">
        <v>0</v>
      </c>
      <c r="G56" s="79">
        <v>0</v>
      </c>
      <c r="H56" s="79"/>
    </row>
    <row r="57" spans="1:8">
      <c r="A57" s="81" t="s">
        <v>197</v>
      </c>
      <c r="B57" s="92"/>
      <c r="C57" s="79">
        <v>120331</v>
      </c>
      <c r="D57" s="79">
        <v>139036</v>
      </c>
      <c r="E57" s="79">
        <v>152502</v>
      </c>
      <c r="F57" s="79">
        <v>177628</v>
      </c>
      <c r="G57" s="79">
        <v>201442</v>
      </c>
      <c r="H57" s="79"/>
    </row>
    <row r="58" spans="1:8" ht="31.2">
      <c r="A58" s="81" t="s">
        <v>196</v>
      </c>
      <c r="B58" s="92"/>
      <c r="C58" s="79">
        <v>0</v>
      </c>
      <c r="D58" s="79">
        <v>0</v>
      </c>
      <c r="E58" s="79"/>
      <c r="F58" s="79"/>
      <c r="G58" s="79"/>
      <c r="H58" s="79"/>
    </row>
    <row r="60" spans="1:8" s="86" customFormat="1">
      <c r="A60" s="89" t="s">
        <v>195</v>
      </c>
      <c r="B60" s="88"/>
      <c r="C60" s="87">
        <v>120331</v>
      </c>
      <c r="D60" s="87">
        <v>139036</v>
      </c>
      <c r="E60" s="87">
        <v>152502</v>
      </c>
      <c r="F60" s="87">
        <v>177628</v>
      </c>
      <c r="G60" s="87">
        <v>201442</v>
      </c>
      <c r="H60" s="87"/>
    </row>
    <row r="62" spans="1:8" s="86" customFormat="1">
      <c r="A62" s="89" t="s">
        <v>396</v>
      </c>
      <c r="B62" s="88"/>
      <c r="C62" s="87">
        <v>147461</v>
      </c>
      <c r="D62" s="87">
        <v>167497</v>
      </c>
      <c r="E62" s="87">
        <v>197295</v>
      </c>
      <c r="F62" s="87">
        <v>232792</v>
      </c>
      <c r="G62" s="87">
        <v>275909</v>
      </c>
      <c r="H62" s="87"/>
    </row>
    <row r="65" spans="1:8" ht="20.399999999999999">
      <c r="A65" s="91" t="s">
        <v>395</v>
      </c>
    </row>
    <row r="66" spans="1:8">
      <c r="A66" s="83" t="s">
        <v>251</v>
      </c>
      <c r="B66" s="92"/>
      <c r="C66" s="84">
        <v>2015</v>
      </c>
      <c r="D66" s="84">
        <v>2016</v>
      </c>
      <c r="E66" s="84">
        <v>2017</v>
      </c>
      <c r="F66" s="84">
        <v>2018</v>
      </c>
      <c r="G66" s="84">
        <v>2019</v>
      </c>
      <c r="H66" s="84">
        <v>2020</v>
      </c>
    </row>
    <row r="67" spans="1:8">
      <c r="A67" s="83" t="s">
        <v>250</v>
      </c>
      <c r="B67" s="92"/>
      <c r="C67" s="82" t="s">
        <v>236</v>
      </c>
      <c r="D67" s="82" t="s">
        <v>235</v>
      </c>
      <c r="E67" s="82" t="s">
        <v>234</v>
      </c>
      <c r="F67" s="82" t="s">
        <v>233</v>
      </c>
      <c r="G67" s="82" t="s">
        <v>232</v>
      </c>
      <c r="H67" s="82" t="s">
        <v>231</v>
      </c>
    </row>
    <row r="68" spans="1:8">
      <c r="A68" s="81" t="s">
        <v>194</v>
      </c>
      <c r="B68" s="92"/>
      <c r="C68" s="79">
        <v>74989</v>
      </c>
      <c r="D68" s="79">
        <v>90272</v>
      </c>
      <c r="E68" s="79">
        <v>110855</v>
      </c>
      <c r="F68" s="79">
        <v>136819</v>
      </c>
      <c r="G68" s="79">
        <v>161857</v>
      </c>
      <c r="H68" s="79"/>
    </row>
    <row r="69" spans="1:8">
      <c r="A69" s="81" t="s">
        <v>394</v>
      </c>
      <c r="B69" s="92"/>
      <c r="C69" s="79">
        <v>23140</v>
      </c>
      <c r="D69" s="79">
        <v>29038</v>
      </c>
      <c r="E69" s="79">
        <v>38684</v>
      </c>
      <c r="F69" s="79">
        <v>50520</v>
      </c>
      <c r="G69" s="79">
        <v>60245</v>
      </c>
      <c r="H69" s="79"/>
    </row>
    <row r="71" spans="1:8">
      <c r="A71" s="81" t="s">
        <v>192</v>
      </c>
      <c r="B71" s="92"/>
      <c r="C71" s="79">
        <v>51849</v>
      </c>
      <c r="D71" s="79">
        <v>61234</v>
      </c>
      <c r="E71" s="79">
        <v>72171</v>
      </c>
      <c r="F71" s="79">
        <v>86299</v>
      </c>
      <c r="G71" s="79">
        <v>101612</v>
      </c>
      <c r="H71" s="79"/>
    </row>
    <row r="72" spans="1:8" ht="31.2">
      <c r="A72" s="81" t="s">
        <v>393</v>
      </c>
      <c r="B72" s="92"/>
      <c r="C72" s="79">
        <v>27465</v>
      </c>
      <c r="D72" s="79">
        <v>31418</v>
      </c>
      <c r="E72" s="79">
        <v>36390</v>
      </c>
      <c r="F72" s="79">
        <v>45878</v>
      </c>
      <c r="G72" s="79">
        <v>53479</v>
      </c>
      <c r="H72" s="79"/>
    </row>
    <row r="74" spans="1:8" ht="31.2">
      <c r="A74" s="81" t="s">
        <v>190</v>
      </c>
      <c r="B74" s="92"/>
      <c r="C74" s="79">
        <v>24384</v>
      </c>
      <c r="D74" s="79">
        <v>29816</v>
      </c>
      <c r="E74" s="79">
        <v>35781</v>
      </c>
      <c r="F74" s="79">
        <v>40421</v>
      </c>
      <c r="G74" s="79">
        <v>48133</v>
      </c>
      <c r="H74" s="79"/>
    </row>
    <row r="75" spans="1:8">
      <c r="A75" s="81" t="s">
        <v>392</v>
      </c>
      <c r="B75" s="92"/>
      <c r="C75" s="79">
        <v>5024</v>
      </c>
      <c r="D75" s="79">
        <v>6100</v>
      </c>
      <c r="E75" s="79">
        <v>6899</v>
      </c>
      <c r="F75" s="79">
        <v>9029</v>
      </c>
      <c r="G75" s="79">
        <v>11651</v>
      </c>
      <c r="H75" s="79"/>
    </row>
    <row r="77" spans="1:8">
      <c r="A77" s="81" t="s">
        <v>188</v>
      </c>
      <c r="B77" s="92"/>
      <c r="C77" s="79">
        <v>19360</v>
      </c>
      <c r="D77" s="79">
        <v>23716</v>
      </c>
      <c r="E77" s="79">
        <v>28882</v>
      </c>
      <c r="F77" s="79">
        <v>31392</v>
      </c>
      <c r="G77" s="79">
        <v>36482</v>
      </c>
      <c r="H77" s="79"/>
    </row>
    <row r="78" spans="1:8">
      <c r="A78" s="81" t="s">
        <v>391</v>
      </c>
      <c r="B78" s="92"/>
      <c r="C78" s="79">
        <v>104</v>
      </c>
      <c r="D78" s="79">
        <v>124</v>
      </c>
      <c r="E78" s="79">
        <v>157</v>
      </c>
      <c r="F78" s="79">
        <v>206</v>
      </c>
      <c r="G78" s="79">
        <v>267</v>
      </c>
      <c r="H78" s="79"/>
    </row>
    <row r="79" spans="1:8">
      <c r="A79" s="81" t="s">
        <v>390</v>
      </c>
      <c r="B79" s="92"/>
      <c r="C79" s="79">
        <v>395</v>
      </c>
      <c r="D79" s="79">
        <v>558</v>
      </c>
      <c r="E79" s="79">
        <v>1204</v>
      </c>
      <c r="F79" s="79">
        <v>8798</v>
      </c>
      <c r="G79" s="79">
        <v>5304</v>
      </c>
      <c r="H79" s="79"/>
    </row>
    <row r="80" spans="1:8">
      <c r="A80" s="81" t="s">
        <v>389</v>
      </c>
      <c r="B80" s="92"/>
      <c r="C80" s="79">
        <v>0</v>
      </c>
      <c r="D80" s="79">
        <v>0</v>
      </c>
      <c r="E80" s="79">
        <v>-2736</v>
      </c>
      <c r="F80" s="79">
        <v>-5071</v>
      </c>
      <c r="G80" s="79">
        <v>-1894</v>
      </c>
      <c r="H80" s="79"/>
    </row>
    <row r="82" spans="1:8">
      <c r="A82" s="81" t="s">
        <v>184</v>
      </c>
      <c r="B82" s="92"/>
      <c r="C82" s="79">
        <v>19651</v>
      </c>
      <c r="D82" s="79">
        <v>24150</v>
      </c>
      <c r="E82" s="79">
        <v>27193</v>
      </c>
      <c r="F82" s="79">
        <v>34913</v>
      </c>
      <c r="G82" s="79">
        <v>39625</v>
      </c>
      <c r="H82" s="79"/>
    </row>
    <row r="83" spans="1:8">
      <c r="A83" s="81" t="s">
        <v>388</v>
      </c>
      <c r="B83" s="92"/>
      <c r="C83" s="79">
        <v>3303</v>
      </c>
      <c r="D83" s="79">
        <v>4672</v>
      </c>
      <c r="E83" s="79">
        <v>14531</v>
      </c>
      <c r="F83" s="79">
        <v>4177</v>
      </c>
      <c r="G83" s="79">
        <v>5282</v>
      </c>
      <c r="H83" s="79"/>
    </row>
    <row r="84" spans="1:8">
      <c r="A84" s="81" t="s">
        <v>387</v>
      </c>
      <c r="B84" s="92"/>
      <c r="C84" s="79">
        <v>0</v>
      </c>
      <c r="D84" s="79">
        <v>0</v>
      </c>
      <c r="E84" s="79"/>
      <c r="F84" s="79"/>
      <c r="G84" s="79"/>
      <c r="H84" s="79"/>
    </row>
    <row r="85" spans="1:8">
      <c r="A85" s="81" t="s">
        <v>384</v>
      </c>
      <c r="B85" s="92"/>
      <c r="C85" s="79">
        <v>16348</v>
      </c>
      <c r="D85" s="79">
        <v>19478</v>
      </c>
      <c r="E85" s="79">
        <v>12662</v>
      </c>
      <c r="F85" s="79">
        <v>30736</v>
      </c>
      <c r="G85" s="79">
        <v>34343</v>
      </c>
      <c r="H85" s="79"/>
    </row>
    <row r="86" spans="1:8">
      <c r="A86" s="81" t="s">
        <v>386</v>
      </c>
      <c r="B86" s="92"/>
      <c r="C86" s="79">
        <v>0</v>
      </c>
      <c r="D86" s="79">
        <v>0</v>
      </c>
      <c r="E86" s="79">
        <v>0</v>
      </c>
      <c r="F86" s="79">
        <v>0</v>
      </c>
      <c r="G86" s="79">
        <v>0</v>
      </c>
      <c r="H86" s="79"/>
    </row>
    <row r="87" spans="1:8">
      <c r="A87" s="81" t="s">
        <v>385</v>
      </c>
      <c r="B87" s="92"/>
      <c r="C87" s="79">
        <v>0</v>
      </c>
      <c r="D87" s="79">
        <v>0</v>
      </c>
      <c r="E87" s="79">
        <v>0</v>
      </c>
      <c r="F87" s="79">
        <v>0</v>
      </c>
      <c r="G87" s="79">
        <v>0</v>
      </c>
      <c r="H87" s="79"/>
    </row>
    <row r="89" spans="1:8">
      <c r="A89" s="81" t="s">
        <v>178</v>
      </c>
      <c r="B89" s="92"/>
      <c r="C89" s="79">
        <v>16348</v>
      </c>
      <c r="D89" s="79">
        <v>19478</v>
      </c>
      <c r="E89" s="79">
        <v>12662</v>
      </c>
      <c r="F89" s="79">
        <v>30736</v>
      </c>
      <c r="G89" s="79">
        <v>34343</v>
      </c>
      <c r="H89" s="79"/>
    </row>
    <row r="90" spans="1:8">
      <c r="A90" s="81" t="s">
        <v>384</v>
      </c>
      <c r="B90" s="92"/>
      <c r="C90" s="79">
        <v>16348</v>
      </c>
      <c r="D90" s="79">
        <v>19478</v>
      </c>
      <c r="E90" s="79">
        <v>12662</v>
      </c>
      <c r="F90" s="79">
        <v>30736</v>
      </c>
      <c r="G90" s="79">
        <v>34343</v>
      </c>
      <c r="H90" s="79"/>
    </row>
    <row r="91" spans="1:8">
      <c r="A91" s="81" t="s">
        <v>383</v>
      </c>
      <c r="B91" s="92"/>
      <c r="C91" s="79">
        <v>0</v>
      </c>
      <c r="D91" s="79">
        <v>0</v>
      </c>
      <c r="E91" s="79">
        <v>0</v>
      </c>
      <c r="F91" s="79">
        <v>0</v>
      </c>
      <c r="G91" s="79">
        <v>0</v>
      </c>
      <c r="H91" s="79"/>
    </row>
    <row r="93" spans="1:8" ht="31.2">
      <c r="A93" s="81" t="s">
        <v>382</v>
      </c>
      <c r="B93" s="92"/>
      <c r="C93" s="79">
        <v>16348</v>
      </c>
      <c r="D93" s="79">
        <v>19478</v>
      </c>
      <c r="E93" s="79">
        <v>12662</v>
      </c>
      <c r="F93" s="79">
        <v>30736</v>
      </c>
      <c r="G93" s="79">
        <v>34343</v>
      </c>
      <c r="H93" s="79"/>
    </row>
    <row r="94" spans="1:8" ht="31.2">
      <c r="A94" s="81" t="s">
        <v>381</v>
      </c>
      <c r="B94" s="92"/>
      <c r="C94" s="79">
        <v>-522</v>
      </c>
      <c r="D94" s="79">
        <v>0</v>
      </c>
      <c r="E94" s="79">
        <v>0</v>
      </c>
      <c r="F94" s="79">
        <v>0</v>
      </c>
      <c r="G94" s="79">
        <v>0</v>
      </c>
      <c r="H94" s="79"/>
    </row>
    <row r="96" spans="1:8">
      <c r="A96" s="81" t="s">
        <v>380</v>
      </c>
      <c r="B96" s="92"/>
      <c r="C96" s="79">
        <v>15826</v>
      </c>
      <c r="D96" s="79">
        <v>19478</v>
      </c>
      <c r="E96" s="79">
        <v>12662</v>
      </c>
      <c r="F96" s="79">
        <v>30736</v>
      </c>
      <c r="G96" s="79">
        <v>34343</v>
      </c>
      <c r="H96" s="79"/>
    </row>
    <row r="98" spans="1:8">
      <c r="A98" s="81" t="s">
        <v>379</v>
      </c>
    </row>
    <row r="99" spans="1:8">
      <c r="A99" s="81" t="s">
        <v>378</v>
      </c>
      <c r="B99" s="92"/>
      <c r="C99" s="79">
        <v>23.12</v>
      </c>
      <c r="D99" s="79">
        <v>28.32</v>
      </c>
      <c r="E99" s="79">
        <v>18.27</v>
      </c>
      <c r="F99" s="79">
        <v>44.22</v>
      </c>
      <c r="G99" s="79">
        <v>49.59</v>
      </c>
      <c r="H99" s="79"/>
    </row>
    <row r="100" spans="1:8">
      <c r="A100" s="81" t="s">
        <v>377</v>
      </c>
      <c r="B100" s="92"/>
      <c r="C100" s="79">
        <v>23.12</v>
      </c>
      <c r="D100" s="79">
        <v>28.32</v>
      </c>
      <c r="E100" s="79">
        <v>18.27</v>
      </c>
      <c r="F100" s="79">
        <v>44.22</v>
      </c>
      <c r="G100" s="79">
        <v>49.59</v>
      </c>
      <c r="H100" s="79"/>
    </row>
    <row r="101" spans="1:8" ht="31.2">
      <c r="A101" s="81" t="s">
        <v>376</v>
      </c>
      <c r="B101" s="92"/>
      <c r="C101" s="79">
        <v>22.84</v>
      </c>
      <c r="D101" s="79">
        <v>27.85</v>
      </c>
      <c r="E101" s="79">
        <v>18</v>
      </c>
      <c r="F101" s="79">
        <v>43.7</v>
      </c>
      <c r="G101" s="79">
        <v>49.16</v>
      </c>
      <c r="H101" s="79"/>
    </row>
    <row r="102" spans="1:8" ht="31.2">
      <c r="A102" s="81" t="s">
        <v>375</v>
      </c>
      <c r="B102" s="92"/>
      <c r="C102" s="79">
        <v>22.84</v>
      </c>
      <c r="D102" s="79">
        <v>27.85</v>
      </c>
      <c r="E102" s="79">
        <v>18</v>
      </c>
      <c r="F102" s="79">
        <v>43.7</v>
      </c>
      <c r="G102" s="79">
        <v>49.16</v>
      </c>
      <c r="H102" s="79"/>
    </row>
    <row r="103" spans="1:8">
      <c r="A103" s="81" t="s">
        <v>374</v>
      </c>
    </row>
    <row r="104" spans="1:8" ht="31.2">
      <c r="A104" s="81" t="s">
        <v>373</v>
      </c>
      <c r="B104" s="92"/>
      <c r="C104" s="79">
        <v>684.62599999999998</v>
      </c>
      <c r="D104" s="79">
        <v>687.77800000000002</v>
      </c>
      <c r="E104" s="79">
        <v>692.90099999999995</v>
      </c>
      <c r="F104" s="79">
        <v>695.14</v>
      </c>
      <c r="G104" s="79">
        <v>692.596</v>
      </c>
      <c r="H104" s="79"/>
    </row>
    <row r="105" spans="1:8" ht="31.2">
      <c r="A105" s="81" t="s">
        <v>372</v>
      </c>
      <c r="B105" s="92"/>
      <c r="C105" s="79">
        <v>692.93</v>
      </c>
      <c r="D105" s="79">
        <v>698.70600000000002</v>
      </c>
      <c r="E105" s="79">
        <v>703.58399999999995</v>
      </c>
      <c r="F105" s="79">
        <v>703.28499999999997</v>
      </c>
      <c r="G105" s="79">
        <v>698.55600000000004</v>
      </c>
      <c r="H105" s="79"/>
    </row>
    <row r="106" spans="1:8" ht="31.2">
      <c r="A106" s="81" t="s">
        <v>371</v>
      </c>
      <c r="B106" s="92"/>
      <c r="C106" s="79">
        <v>687.34799999999996</v>
      </c>
      <c r="D106" s="79">
        <v>691.29300000000001</v>
      </c>
      <c r="E106" s="79">
        <v>694.78300000000002</v>
      </c>
      <c r="F106" s="79">
        <v>695.55600000000004</v>
      </c>
      <c r="G106" s="79">
        <v>688.33500000000004</v>
      </c>
      <c r="H106" s="79"/>
    </row>
    <row r="109" spans="1:8" ht="40.799999999999997">
      <c r="A109" s="91" t="s">
        <v>370</v>
      </c>
    </row>
    <row r="110" spans="1:8">
      <c r="A110" s="83" t="s">
        <v>251</v>
      </c>
      <c r="B110" s="92"/>
      <c r="C110" s="84">
        <v>2015</v>
      </c>
      <c r="D110" s="84">
        <v>2016</v>
      </c>
      <c r="E110" s="84">
        <v>2017</v>
      </c>
      <c r="F110" s="84">
        <v>2018</v>
      </c>
      <c r="G110" s="84">
        <v>2019</v>
      </c>
      <c r="H110" s="84">
        <v>2020</v>
      </c>
    </row>
    <row r="111" spans="1:8">
      <c r="A111" s="83" t="s">
        <v>250</v>
      </c>
      <c r="B111" s="92"/>
      <c r="C111" s="82" t="s">
        <v>236</v>
      </c>
      <c r="D111" s="82" t="s">
        <v>235</v>
      </c>
      <c r="E111" s="82" t="s">
        <v>234</v>
      </c>
      <c r="F111" s="82" t="s">
        <v>233</v>
      </c>
      <c r="G111" s="82" t="s">
        <v>232</v>
      </c>
      <c r="H111" s="82" t="s">
        <v>231</v>
      </c>
    </row>
    <row r="112" spans="1:8" ht="31.2">
      <c r="A112" s="81" t="s">
        <v>369</v>
      </c>
      <c r="B112" s="92"/>
      <c r="C112" s="79">
        <v>75733</v>
      </c>
      <c r="D112" s="79">
        <v>87349</v>
      </c>
      <c r="E112" s="79">
        <v>102729</v>
      </c>
      <c r="F112" s="79">
        <v>112255</v>
      </c>
      <c r="G112" s="79">
        <v>132579</v>
      </c>
      <c r="H112" s="79"/>
    </row>
    <row r="113" spans="1:8" s="86" customFormat="1">
      <c r="A113" s="89" t="s">
        <v>368</v>
      </c>
      <c r="B113" s="88"/>
      <c r="C113" s="87">
        <v>16348</v>
      </c>
      <c r="D113" s="87">
        <v>19478</v>
      </c>
      <c r="E113" s="87">
        <v>12662</v>
      </c>
      <c r="F113" s="87">
        <v>30736</v>
      </c>
      <c r="G113" s="87">
        <v>34343</v>
      </c>
      <c r="H113" s="87"/>
    </row>
    <row r="114" spans="1:8">
      <c r="A114" s="81" t="s">
        <v>163</v>
      </c>
      <c r="B114" s="92"/>
      <c r="C114" s="79">
        <v>0</v>
      </c>
      <c r="D114" s="79">
        <v>0</v>
      </c>
      <c r="E114" s="79">
        <v>0</v>
      </c>
      <c r="F114" s="79">
        <v>0</v>
      </c>
      <c r="G114" s="79">
        <v>0</v>
      </c>
      <c r="H114" s="79"/>
    </row>
    <row r="116" spans="1:8">
      <c r="A116" s="81" t="s">
        <v>367</v>
      </c>
      <c r="B116" s="92"/>
      <c r="C116" s="79">
        <v>92081</v>
      </c>
      <c r="D116" s="79">
        <v>106827</v>
      </c>
      <c r="E116" s="79">
        <v>115391</v>
      </c>
      <c r="F116" s="79">
        <v>142991</v>
      </c>
      <c r="G116" s="79">
        <v>166922</v>
      </c>
      <c r="H116" s="79"/>
    </row>
    <row r="117" spans="1:8" ht="31.2">
      <c r="A117" s="81" t="s">
        <v>366</v>
      </c>
      <c r="B117" s="92"/>
      <c r="C117" s="79">
        <v>-824</v>
      </c>
      <c r="D117" s="79">
        <v>-897</v>
      </c>
      <c r="E117" s="79">
        <v>-596</v>
      </c>
      <c r="F117" s="79">
        <v>-201</v>
      </c>
      <c r="G117" s="79">
        <v>23</v>
      </c>
      <c r="H117" s="79"/>
    </row>
    <row r="118" spans="1:8" ht="31.2">
      <c r="A118" s="81" t="s">
        <v>365</v>
      </c>
      <c r="B118" s="92"/>
      <c r="C118" s="79">
        <v>-86</v>
      </c>
      <c r="D118" s="79">
        <v>-179</v>
      </c>
      <c r="E118" s="79">
        <v>233</v>
      </c>
      <c r="F118" s="79">
        <v>-688</v>
      </c>
      <c r="G118" s="79">
        <v>812</v>
      </c>
      <c r="H118" s="79"/>
    </row>
    <row r="119" spans="1:8" ht="31.2">
      <c r="A119" s="81" t="s">
        <v>364</v>
      </c>
      <c r="B119" s="92"/>
      <c r="C119" s="79">
        <v>259</v>
      </c>
      <c r="D119" s="79">
        <v>423</v>
      </c>
      <c r="E119" s="79">
        <v>-122</v>
      </c>
      <c r="F119" s="79">
        <v>266</v>
      </c>
      <c r="G119" s="79">
        <v>-41</v>
      </c>
      <c r="H119" s="79"/>
    </row>
    <row r="120" spans="1:8" ht="31.2">
      <c r="A120" s="81" t="s">
        <v>363</v>
      </c>
      <c r="B120" s="92"/>
      <c r="C120" s="79">
        <v>-4167</v>
      </c>
      <c r="D120" s="79">
        <v>-3624</v>
      </c>
      <c r="E120" s="79">
        <v>-2418</v>
      </c>
      <c r="F120" s="79">
        <v>-10477</v>
      </c>
      <c r="G120" s="79">
        <v>-16014</v>
      </c>
      <c r="H120" s="79"/>
    </row>
    <row r="122" spans="1:8">
      <c r="A122" s="81" t="s">
        <v>362</v>
      </c>
      <c r="B122" s="92"/>
      <c r="C122" s="79">
        <v>87349</v>
      </c>
      <c r="D122" s="79">
        <v>102729</v>
      </c>
      <c r="E122" s="79">
        <v>112255</v>
      </c>
      <c r="F122" s="79">
        <v>132579</v>
      </c>
      <c r="G122" s="79">
        <v>150890</v>
      </c>
      <c r="H122" s="79"/>
    </row>
    <row r="123" spans="1:8" ht="31.2">
      <c r="A123" s="81" t="s">
        <v>361</v>
      </c>
      <c r="B123" s="92"/>
      <c r="C123" s="79">
        <v>0</v>
      </c>
      <c r="D123" s="79">
        <v>0</v>
      </c>
      <c r="E123" s="79">
        <v>0</v>
      </c>
      <c r="F123" s="79">
        <v>0</v>
      </c>
      <c r="G123" s="79">
        <v>0</v>
      </c>
      <c r="H123" s="79"/>
    </row>
    <row r="125" spans="1:8" s="86" customFormat="1">
      <c r="A125" s="89" t="s">
        <v>360</v>
      </c>
      <c r="B125" s="88"/>
      <c r="C125" s="87">
        <v>87349</v>
      </c>
      <c r="D125" s="87">
        <v>102729</v>
      </c>
      <c r="E125" s="87">
        <v>112255</v>
      </c>
      <c r="F125" s="87">
        <v>132579</v>
      </c>
      <c r="G125" s="87">
        <v>150890</v>
      </c>
      <c r="H125" s="87"/>
    </row>
    <row r="128" spans="1:8" ht="40.799999999999997">
      <c r="A128" s="91" t="s">
        <v>171</v>
      </c>
    </row>
    <row r="129" spans="1:8">
      <c r="A129" s="83" t="s">
        <v>251</v>
      </c>
      <c r="B129" s="92"/>
      <c r="C129" s="84">
        <v>2015</v>
      </c>
      <c r="D129" s="84">
        <v>2016</v>
      </c>
      <c r="E129" s="84">
        <v>2017</v>
      </c>
      <c r="F129" s="84">
        <v>2018</v>
      </c>
      <c r="G129" s="84">
        <v>2019</v>
      </c>
      <c r="H129" s="84">
        <v>2020</v>
      </c>
    </row>
    <row r="130" spans="1:8">
      <c r="A130" s="83" t="s">
        <v>250</v>
      </c>
      <c r="B130" s="92"/>
      <c r="C130" s="82" t="s">
        <v>236</v>
      </c>
      <c r="D130" s="82" t="s">
        <v>235</v>
      </c>
      <c r="E130" s="82" t="s">
        <v>234</v>
      </c>
      <c r="F130" s="82" t="s">
        <v>233</v>
      </c>
      <c r="G130" s="82" t="s">
        <v>232</v>
      </c>
      <c r="H130" s="82" t="s">
        <v>231</v>
      </c>
    </row>
    <row r="131" spans="1:8" ht="31.2">
      <c r="A131" s="81" t="s">
        <v>359</v>
      </c>
    </row>
    <row r="132" spans="1:8">
      <c r="A132" s="81" t="s">
        <v>358</v>
      </c>
      <c r="B132" s="92"/>
      <c r="C132" s="79">
        <v>16348</v>
      </c>
      <c r="D132" s="79">
        <v>19478</v>
      </c>
      <c r="E132" s="79">
        <v>12662</v>
      </c>
      <c r="F132" s="79">
        <v>30736</v>
      </c>
      <c r="G132" s="79">
        <v>34343</v>
      </c>
      <c r="H132" s="79"/>
    </row>
    <row r="133" spans="1:8">
      <c r="A133" s="81" t="s">
        <v>357</v>
      </c>
      <c r="B133" s="92"/>
      <c r="C133" s="79"/>
      <c r="D133" s="79"/>
      <c r="E133" s="79"/>
      <c r="F133" s="79"/>
      <c r="G133" s="79"/>
      <c r="H133" s="79"/>
    </row>
    <row r="134" spans="1:8" ht="31.2">
      <c r="A134" s="81" t="s">
        <v>356</v>
      </c>
      <c r="B134" s="92"/>
      <c r="C134" s="79">
        <v>0</v>
      </c>
      <c r="D134" s="79">
        <v>0</v>
      </c>
      <c r="E134" s="79">
        <v>0</v>
      </c>
      <c r="F134" s="79">
        <v>0</v>
      </c>
      <c r="G134" s="79">
        <v>0</v>
      </c>
      <c r="H134" s="79"/>
    </row>
    <row r="135" spans="1:8">
      <c r="A135" s="81" t="s">
        <v>355</v>
      </c>
      <c r="B135" s="92"/>
      <c r="C135" s="79">
        <v>-179</v>
      </c>
      <c r="D135" s="79">
        <v>-38</v>
      </c>
      <c r="E135" s="79">
        <v>258</v>
      </c>
      <c r="F135" s="79">
        <v>778</v>
      </c>
      <c r="G135" s="79">
        <v>173</v>
      </c>
      <c r="H135" s="79"/>
    </row>
    <row r="136" spans="1:8">
      <c r="A136" s="81" t="s">
        <v>354</v>
      </c>
      <c r="B136" s="92"/>
      <c r="C136" s="79"/>
      <c r="D136" s="79"/>
      <c r="E136" s="79"/>
      <c r="F136" s="79"/>
      <c r="G136" s="79"/>
      <c r="H136" s="79"/>
    </row>
    <row r="137" spans="1:8" ht="31.2">
      <c r="A137" s="81" t="s">
        <v>353</v>
      </c>
      <c r="B137" s="92"/>
      <c r="C137" s="79">
        <v>334</v>
      </c>
      <c r="D137" s="79">
        <v>275</v>
      </c>
      <c r="E137" s="79">
        <v>194</v>
      </c>
      <c r="F137" s="79">
        <v>-6650</v>
      </c>
      <c r="G137" s="79">
        <v>-2798</v>
      </c>
      <c r="H137" s="79"/>
    </row>
    <row r="138" spans="1:8">
      <c r="A138" s="81" t="s">
        <v>352</v>
      </c>
      <c r="B138" s="92"/>
      <c r="C138" s="79">
        <v>9930</v>
      </c>
      <c r="D138" s="79">
        <v>13021</v>
      </c>
      <c r="E138" s="79">
        <v>14731</v>
      </c>
      <c r="F138" s="79">
        <v>18199</v>
      </c>
      <c r="G138" s="79">
        <v>21983</v>
      </c>
      <c r="H138" s="79"/>
    </row>
    <row r="139" spans="1:8">
      <c r="A139" s="81" t="s">
        <v>351</v>
      </c>
      <c r="B139" s="92"/>
      <c r="C139" s="79">
        <v>-2094</v>
      </c>
      <c r="D139" s="79">
        <v>-2578</v>
      </c>
      <c r="E139" s="79">
        <v>-3768</v>
      </c>
      <c r="F139" s="79">
        <v>-2169</v>
      </c>
      <c r="G139" s="79">
        <v>-4340</v>
      </c>
      <c r="H139" s="79"/>
    </row>
    <row r="140" spans="1:8">
      <c r="A140" s="81" t="s">
        <v>350</v>
      </c>
      <c r="B140" s="92"/>
      <c r="C140" s="79"/>
      <c r="D140" s="79"/>
      <c r="E140" s="79"/>
      <c r="F140" s="79"/>
      <c r="G140" s="79"/>
      <c r="H140" s="79"/>
    </row>
    <row r="141" spans="1:8" ht="31.2">
      <c r="A141" s="81" t="s">
        <v>349</v>
      </c>
      <c r="B141" s="92"/>
      <c r="C141" s="79"/>
      <c r="D141" s="79"/>
      <c r="E141" s="79"/>
      <c r="F141" s="79"/>
      <c r="G141" s="79"/>
      <c r="H141" s="79"/>
    </row>
    <row r="142" spans="1:8" ht="31.2">
      <c r="A142" s="81" t="s">
        <v>348</v>
      </c>
      <c r="B142" s="92"/>
      <c r="C142" s="79"/>
      <c r="D142" s="79"/>
      <c r="E142" s="79"/>
      <c r="F142" s="79"/>
      <c r="G142" s="79"/>
      <c r="H142" s="79"/>
    </row>
    <row r="143" spans="1:8" ht="31.2">
      <c r="A143" s="81" t="s">
        <v>347</v>
      </c>
      <c r="B143" s="92"/>
      <c r="C143" s="79">
        <v>1685</v>
      </c>
      <c r="D143" s="79">
        <v>5878</v>
      </c>
      <c r="E143" s="79">
        <v>13014</v>
      </c>
      <c r="F143" s="79">
        <v>7077</v>
      </c>
      <c r="G143" s="79">
        <v>5159</v>
      </c>
      <c r="H143" s="79"/>
    </row>
    <row r="145" spans="1:8" s="86" customFormat="1">
      <c r="A145" s="89" t="s">
        <v>346</v>
      </c>
      <c r="B145" s="88"/>
      <c r="C145" s="87">
        <v>26024</v>
      </c>
      <c r="D145" s="87">
        <v>36036</v>
      </c>
      <c r="E145" s="87">
        <v>37091</v>
      </c>
      <c r="F145" s="87">
        <v>47971</v>
      </c>
      <c r="G145" s="87">
        <v>54520</v>
      </c>
      <c r="H145" s="87"/>
    </row>
    <row r="147" spans="1:8">
      <c r="A147" s="81" t="s">
        <v>345</v>
      </c>
    </row>
    <row r="148" spans="1:8">
      <c r="A148" s="81" t="s">
        <v>344</v>
      </c>
      <c r="B148" s="92"/>
      <c r="C148" s="79">
        <v>2172</v>
      </c>
      <c r="D148" s="79">
        <v>1109</v>
      </c>
      <c r="E148" s="79">
        <v>1745</v>
      </c>
      <c r="F148" s="79">
        <v>2073</v>
      </c>
      <c r="G148" s="79">
        <v>1932</v>
      </c>
      <c r="H148" s="79"/>
    </row>
    <row r="149" spans="1:8">
      <c r="A149" s="81" t="s">
        <v>343</v>
      </c>
      <c r="B149" s="92"/>
      <c r="C149" s="79">
        <v>0</v>
      </c>
      <c r="D149" s="79">
        <v>494</v>
      </c>
      <c r="E149" s="79">
        <v>533</v>
      </c>
      <c r="F149" s="79">
        <v>1752</v>
      </c>
      <c r="G149" s="79">
        <v>405</v>
      </c>
      <c r="H149" s="79"/>
    </row>
    <row r="150" spans="1:8">
      <c r="A150" s="81" t="s">
        <v>342</v>
      </c>
      <c r="B150" s="92"/>
      <c r="C150" s="79">
        <v>-11463</v>
      </c>
      <c r="D150" s="79">
        <v>-17614</v>
      </c>
      <c r="E150" s="79">
        <v>-18236</v>
      </c>
      <c r="F150" s="79">
        <v>-1651</v>
      </c>
      <c r="G150" s="79">
        <v>-2490</v>
      </c>
      <c r="H150" s="79"/>
    </row>
    <row r="151" spans="1:8">
      <c r="A151" s="81" t="s">
        <v>167</v>
      </c>
      <c r="B151" s="92"/>
      <c r="C151" s="79">
        <v>9915</v>
      </c>
      <c r="D151" s="79">
        <v>10212</v>
      </c>
      <c r="E151" s="79">
        <v>13184</v>
      </c>
      <c r="F151" s="79">
        <v>25139</v>
      </c>
      <c r="G151" s="79">
        <v>23548</v>
      </c>
      <c r="H151" s="79"/>
    </row>
    <row r="152" spans="1:8">
      <c r="A152" s="81" t="s">
        <v>166</v>
      </c>
      <c r="B152" s="92"/>
      <c r="C152" s="79">
        <v>0</v>
      </c>
      <c r="D152" s="79">
        <v>240</v>
      </c>
      <c r="E152" s="79">
        <v>99</v>
      </c>
      <c r="F152" s="79">
        <v>98</v>
      </c>
      <c r="G152" s="79">
        <v>0</v>
      </c>
      <c r="H152" s="79"/>
    </row>
    <row r="153" spans="1:8">
      <c r="A153" s="81" t="s">
        <v>165</v>
      </c>
      <c r="B153" s="92"/>
      <c r="C153" s="79">
        <v>-189</v>
      </c>
      <c r="D153" s="79">
        <v>536</v>
      </c>
      <c r="E153" s="79">
        <v>287</v>
      </c>
      <c r="F153" s="79">
        <v>1491</v>
      </c>
      <c r="G153" s="79">
        <v>2515</v>
      </c>
      <c r="H153" s="79"/>
    </row>
    <row r="154" spans="1:8">
      <c r="A154" s="81" t="s">
        <v>341</v>
      </c>
      <c r="B154" s="92"/>
      <c r="C154" s="79">
        <v>-350</v>
      </c>
      <c r="D154" s="79">
        <v>-2428</v>
      </c>
      <c r="E154" s="79">
        <v>1419</v>
      </c>
      <c r="F154" s="79">
        <v>0</v>
      </c>
      <c r="G154" s="79">
        <v>589</v>
      </c>
      <c r="H154" s="79"/>
    </row>
    <row r="156" spans="1:8" s="86" customFormat="1">
      <c r="A156" s="89" t="s">
        <v>164</v>
      </c>
      <c r="B156" s="88"/>
      <c r="C156" s="87">
        <v>-23711</v>
      </c>
      <c r="D156" s="87">
        <v>-31165</v>
      </c>
      <c r="E156" s="87">
        <v>-31401</v>
      </c>
      <c r="F156" s="87">
        <v>-28504</v>
      </c>
      <c r="G156" s="87">
        <v>-29491</v>
      </c>
      <c r="H156" s="87"/>
    </row>
    <row r="158" spans="1:8">
      <c r="A158" s="81" t="s">
        <v>340</v>
      </c>
    </row>
    <row r="159" spans="1:8">
      <c r="A159" s="81" t="s">
        <v>339</v>
      </c>
      <c r="B159" s="92"/>
      <c r="C159" s="79">
        <v>13705</v>
      </c>
      <c r="D159" s="79"/>
      <c r="E159" s="79"/>
      <c r="F159" s="79"/>
      <c r="G159" s="79"/>
      <c r="H159" s="79"/>
    </row>
    <row r="160" spans="1:8" ht="31.2">
      <c r="A160" s="81" t="s">
        <v>338</v>
      </c>
      <c r="B160" s="92"/>
      <c r="C160" s="79">
        <v>1780</v>
      </c>
      <c r="D160" s="79">
        <v>3693</v>
      </c>
      <c r="E160" s="79">
        <v>4846</v>
      </c>
      <c r="F160" s="79">
        <v>14068</v>
      </c>
      <c r="G160" s="79">
        <v>23161</v>
      </c>
      <c r="H160" s="79"/>
    </row>
    <row r="161" spans="1:8">
      <c r="A161" s="81" t="s">
        <v>163</v>
      </c>
      <c r="B161" s="92"/>
      <c r="C161" s="79">
        <v>0</v>
      </c>
      <c r="D161" s="79">
        <v>0</v>
      </c>
      <c r="E161" s="79">
        <v>0</v>
      </c>
      <c r="F161" s="79">
        <v>0</v>
      </c>
      <c r="G161" s="79">
        <v>0</v>
      </c>
      <c r="H161" s="79"/>
    </row>
    <row r="162" spans="1:8">
      <c r="A162" s="81" t="s">
        <v>337</v>
      </c>
      <c r="B162" s="92"/>
      <c r="C162" s="79">
        <v>0</v>
      </c>
      <c r="D162" s="79">
        <v>8729</v>
      </c>
      <c r="E162" s="79">
        <v>4291</v>
      </c>
      <c r="F162" s="79">
        <v>6766</v>
      </c>
      <c r="G162" s="79">
        <v>317</v>
      </c>
      <c r="H162" s="79"/>
    </row>
    <row r="163" spans="1:8">
      <c r="A163" s="81" t="s">
        <v>336</v>
      </c>
      <c r="B163" s="92"/>
      <c r="C163" s="79">
        <v>13728</v>
      </c>
      <c r="D163" s="79">
        <v>10064</v>
      </c>
      <c r="E163" s="79">
        <v>4377</v>
      </c>
      <c r="F163" s="79">
        <v>6827</v>
      </c>
      <c r="G163" s="79">
        <v>585</v>
      </c>
      <c r="H163" s="79"/>
    </row>
    <row r="164" spans="1:8">
      <c r="A164" s="81" t="s">
        <v>158</v>
      </c>
      <c r="B164" s="92"/>
      <c r="C164" s="79"/>
      <c r="D164" s="79"/>
      <c r="E164" s="79"/>
      <c r="F164" s="79">
        <v>0</v>
      </c>
      <c r="G164" s="79">
        <v>0</v>
      </c>
      <c r="H164" s="79"/>
    </row>
    <row r="165" spans="1:8">
      <c r="A165" s="81" t="s">
        <v>335</v>
      </c>
      <c r="B165" s="92"/>
      <c r="C165" s="79">
        <v>-2422</v>
      </c>
      <c r="D165" s="79">
        <v>-3304</v>
      </c>
      <c r="E165" s="79">
        <v>-3366</v>
      </c>
      <c r="F165" s="79">
        <v>950</v>
      </c>
      <c r="G165" s="79">
        <v>220</v>
      </c>
      <c r="H165" s="79"/>
    </row>
    <row r="167" spans="1:8" s="86" customFormat="1">
      <c r="A167" s="89" t="s">
        <v>334</v>
      </c>
      <c r="B167" s="88"/>
      <c r="C167" s="87">
        <v>-3677</v>
      </c>
      <c r="D167" s="87">
        <v>-8332</v>
      </c>
      <c r="E167" s="87">
        <v>-8298</v>
      </c>
      <c r="F167" s="87">
        <v>-13179</v>
      </c>
      <c r="G167" s="87">
        <v>-23209</v>
      </c>
      <c r="H167" s="87"/>
    </row>
    <row r="169" spans="1:8">
      <c r="A169" s="81" t="s">
        <v>333</v>
      </c>
      <c r="B169" s="92"/>
      <c r="C169" s="79">
        <v>-434</v>
      </c>
      <c r="D169" s="79">
        <v>-170</v>
      </c>
      <c r="E169" s="79">
        <v>405</v>
      </c>
      <c r="F169" s="79">
        <v>-302</v>
      </c>
      <c r="G169" s="79">
        <v>-23</v>
      </c>
      <c r="H169" s="79"/>
    </row>
    <row r="171" spans="1:8">
      <c r="A171" s="81" t="s">
        <v>332</v>
      </c>
      <c r="B171" s="92"/>
      <c r="C171" s="79">
        <v>-1798</v>
      </c>
      <c r="D171" s="79">
        <v>-3631</v>
      </c>
      <c r="E171" s="79">
        <v>-2203</v>
      </c>
      <c r="F171" s="79">
        <v>5986</v>
      </c>
      <c r="G171" s="79">
        <v>1797</v>
      </c>
      <c r="H171" s="79"/>
    </row>
    <row r="173" spans="1:8">
      <c r="A173" s="81" t="s">
        <v>331</v>
      </c>
    </row>
    <row r="174" spans="1:8">
      <c r="A174" s="81" t="s">
        <v>330</v>
      </c>
      <c r="B174" s="92"/>
      <c r="C174" s="79">
        <v>96</v>
      </c>
      <c r="D174" s="79">
        <v>84</v>
      </c>
      <c r="E174" s="79">
        <v>84</v>
      </c>
      <c r="F174" s="79">
        <v>69</v>
      </c>
      <c r="G174" s="79"/>
      <c r="H174" s="79"/>
    </row>
    <row r="175" spans="1:8" s="86" customFormat="1">
      <c r="A175" s="89" t="s">
        <v>160</v>
      </c>
      <c r="B175" s="88"/>
      <c r="C175" s="87">
        <v>3338</v>
      </c>
      <c r="D175" s="87">
        <v>1643</v>
      </c>
      <c r="E175" s="87">
        <v>6191</v>
      </c>
      <c r="F175" s="87">
        <v>5671</v>
      </c>
      <c r="G175" s="87">
        <v>8203</v>
      </c>
      <c r="H175" s="87"/>
    </row>
    <row r="178" spans="1:8">
      <c r="A178" s="90" t="s">
        <v>329</v>
      </c>
    </row>
    <row r="179" spans="1:8">
      <c r="A179" s="83" t="s">
        <v>251</v>
      </c>
      <c r="B179" s="92"/>
      <c r="C179" s="84">
        <v>2015</v>
      </c>
      <c r="D179" s="84">
        <v>2016</v>
      </c>
      <c r="E179" s="84">
        <v>2017</v>
      </c>
      <c r="F179" s="84">
        <v>2018</v>
      </c>
      <c r="G179" s="84">
        <v>2019</v>
      </c>
      <c r="H179" s="84">
        <v>2020</v>
      </c>
    </row>
    <row r="180" spans="1:8">
      <c r="A180" s="83" t="s">
        <v>250</v>
      </c>
      <c r="B180" s="92"/>
      <c r="C180" s="82" t="s">
        <v>236</v>
      </c>
      <c r="D180" s="82" t="s">
        <v>235</v>
      </c>
      <c r="E180" s="82" t="s">
        <v>234</v>
      </c>
      <c r="F180" s="82" t="s">
        <v>233</v>
      </c>
      <c r="G180" s="82" t="s">
        <v>232</v>
      </c>
      <c r="H180" s="82" t="s">
        <v>231</v>
      </c>
    </row>
    <row r="181" spans="1:8">
      <c r="A181" s="81" t="s">
        <v>328</v>
      </c>
      <c r="B181" s="92"/>
      <c r="C181" s="79">
        <v>11556</v>
      </c>
      <c r="D181" s="79">
        <v>14137</v>
      </c>
      <c r="E181" s="79">
        <v>18336</v>
      </c>
      <c r="F181" s="79">
        <v>20838</v>
      </c>
      <c r="G181" s="79">
        <v>25326</v>
      </c>
      <c r="H181" s="79"/>
    </row>
    <row r="182" spans="1:8">
      <c r="A182" s="81" t="s">
        <v>327</v>
      </c>
      <c r="B182" s="92"/>
      <c r="C182" s="79">
        <v>1903</v>
      </c>
      <c r="D182" s="79">
        <v>95</v>
      </c>
      <c r="E182" s="79">
        <v>369</v>
      </c>
      <c r="F182" s="79">
        <v>355</v>
      </c>
      <c r="G182" s="79">
        <v>2166</v>
      </c>
      <c r="H182" s="79"/>
    </row>
    <row r="183" spans="1:8">
      <c r="A183" s="81" t="s">
        <v>326</v>
      </c>
      <c r="B183" s="92"/>
      <c r="C183" s="79">
        <v>450</v>
      </c>
      <c r="D183" s="79">
        <v>1397</v>
      </c>
      <c r="E183" s="79">
        <v>0</v>
      </c>
      <c r="F183" s="79">
        <v>0</v>
      </c>
      <c r="G183" s="79">
        <v>0</v>
      </c>
      <c r="H183" s="79"/>
    </row>
    <row r="185" spans="1:8" s="86" customFormat="1">
      <c r="A185" s="89" t="s">
        <v>229</v>
      </c>
      <c r="B185" s="88"/>
      <c r="C185" s="87">
        <v>13909</v>
      </c>
      <c r="D185" s="87">
        <v>15629</v>
      </c>
      <c r="E185" s="87">
        <v>18705</v>
      </c>
      <c r="F185" s="87">
        <v>21193</v>
      </c>
      <c r="G185" s="87">
        <v>27492</v>
      </c>
      <c r="H185" s="87"/>
    </row>
    <row r="187" spans="1:8">
      <c r="A187" s="81" t="s">
        <v>325</v>
      </c>
      <c r="B187" s="92"/>
      <c r="C187" s="79"/>
      <c r="D187" s="79"/>
      <c r="E187" s="79"/>
      <c r="F187" s="79"/>
      <c r="G187" s="79"/>
      <c r="H187" s="79"/>
    </row>
    <row r="188" spans="1:8">
      <c r="A188" s="81" t="s">
        <v>324</v>
      </c>
      <c r="B188" s="92"/>
      <c r="C188" s="79"/>
      <c r="D188" s="79"/>
      <c r="E188" s="79"/>
      <c r="F188" s="79"/>
      <c r="G188" s="79"/>
      <c r="H188" s="79"/>
    </row>
    <row r="189" spans="1:8">
      <c r="A189" s="81" t="s">
        <v>323</v>
      </c>
      <c r="B189" s="92"/>
      <c r="C189" s="79"/>
      <c r="D189" s="79"/>
      <c r="E189" s="79"/>
      <c r="F189" s="79"/>
      <c r="G189" s="79"/>
      <c r="H189" s="79"/>
    </row>
    <row r="190" spans="1:8">
      <c r="A190" s="81" t="s">
        <v>322</v>
      </c>
      <c r="B190" s="92"/>
      <c r="C190" s="79"/>
      <c r="D190" s="79"/>
      <c r="E190" s="79"/>
      <c r="F190" s="79"/>
      <c r="G190" s="79"/>
      <c r="H190" s="79"/>
    </row>
    <row r="192" spans="1:8" s="86" customFormat="1">
      <c r="A192" s="89" t="s">
        <v>228</v>
      </c>
      <c r="B192" s="88"/>
      <c r="C192" s="87">
        <v>491</v>
      </c>
      <c r="D192" s="87">
        <v>268</v>
      </c>
      <c r="E192" s="87">
        <v>749</v>
      </c>
      <c r="F192" s="87">
        <v>1107</v>
      </c>
      <c r="G192" s="87">
        <v>999</v>
      </c>
      <c r="H192" s="87"/>
    </row>
    <row r="194" spans="1:8" ht="31.2">
      <c r="A194" s="81" t="s">
        <v>321</v>
      </c>
      <c r="B194" s="92"/>
      <c r="C194" s="79">
        <v>-1225</v>
      </c>
      <c r="D194" s="79">
        <v>0</v>
      </c>
      <c r="E194" s="79">
        <v>0</v>
      </c>
      <c r="F194" s="79">
        <v>0</v>
      </c>
      <c r="G194" s="79">
        <v>-1199</v>
      </c>
      <c r="H194" s="79"/>
    </row>
    <row r="195" spans="1:8">
      <c r="A195" s="81" t="s">
        <v>320</v>
      </c>
      <c r="B195" s="92"/>
      <c r="C195" s="79">
        <v>0</v>
      </c>
      <c r="D195" s="79">
        <v>0</v>
      </c>
      <c r="E195" s="79">
        <v>0</v>
      </c>
      <c r="F195" s="79">
        <v>0</v>
      </c>
      <c r="G195" s="79">
        <v>0</v>
      </c>
      <c r="H195" s="79"/>
    </row>
    <row r="196" spans="1:8">
      <c r="A196" s="81" t="s">
        <v>319</v>
      </c>
      <c r="B196" s="92"/>
      <c r="C196" s="79">
        <v>0</v>
      </c>
      <c r="D196" s="79">
        <v>0</v>
      </c>
      <c r="E196" s="79">
        <v>0</v>
      </c>
      <c r="F196" s="79">
        <v>0</v>
      </c>
      <c r="G196" s="79">
        <v>0</v>
      </c>
      <c r="H196" s="79"/>
    </row>
    <row r="197" spans="1:8">
      <c r="A197" s="81" t="s">
        <v>318</v>
      </c>
      <c r="B197" s="92"/>
      <c r="C197" s="79">
        <v>0</v>
      </c>
      <c r="D197" s="79">
        <v>0</v>
      </c>
      <c r="E197" s="79">
        <v>0</v>
      </c>
      <c r="F197" s="79">
        <v>0</v>
      </c>
      <c r="G197" s="79">
        <v>0</v>
      </c>
      <c r="H197" s="79"/>
    </row>
    <row r="198" spans="1:8">
      <c r="A198" s="81" t="s">
        <v>317</v>
      </c>
      <c r="B198" s="92"/>
      <c r="C198" s="79">
        <v>1995</v>
      </c>
      <c r="D198" s="79">
        <v>3935</v>
      </c>
      <c r="E198" s="79">
        <v>3943</v>
      </c>
      <c r="F198" s="79">
        <v>3950</v>
      </c>
      <c r="G198" s="79">
        <v>3958</v>
      </c>
      <c r="H198" s="79"/>
    </row>
    <row r="199" spans="1:8">
      <c r="A199" s="81" t="s">
        <v>316</v>
      </c>
      <c r="B199" s="92"/>
      <c r="C199" s="79">
        <v>0</v>
      </c>
      <c r="D199" s="79">
        <v>0</v>
      </c>
      <c r="E199" s="79">
        <v>0</v>
      </c>
      <c r="F199" s="79">
        <v>0</v>
      </c>
      <c r="G199" s="79">
        <v>0</v>
      </c>
      <c r="H199" s="79"/>
    </row>
    <row r="200" spans="1:8">
      <c r="A200" s="81" t="s">
        <v>315</v>
      </c>
      <c r="B200" s="92"/>
      <c r="C200" s="79">
        <v>0</v>
      </c>
      <c r="D200" s="79">
        <v>0</v>
      </c>
      <c r="E200" s="79">
        <v>0</v>
      </c>
      <c r="F200" s="79">
        <v>0</v>
      </c>
      <c r="G200" s="79">
        <v>10214</v>
      </c>
      <c r="H200" s="79"/>
    </row>
    <row r="201" spans="1:8">
      <c r="A201" s="81" t="s">
        <v>314</v>
      </c>
      <c r="B201" s="92"/>
      <c r="C201" s="79">
        <v>0</v>
      </c>
      <c r="D201" s="79">
        <v>0</v>
      </c>
      <c r="E201" s="79">
        <v>26</v>
      </c>
      <c r="F201" s="79">
        <v>62</v>
      </c>
      <c r="G201" s="79">
        <v>596</v>
      </c>
      <c r="H201" s="79"/>
    </row>
    <row r="203" spans="1:8" s="86" customFormat="1">
      <c r="A203" s="89" t="s">
        <v>313</v>
      </c>
      <c r="B203" s="88"/>
      <c r="C203" s="87">
        <v>1995</v>
      </c>
      <c r="D203" s="87">
        <v>3935</v>
      </c>
      <c r="E203" s="87">
        <v>3969</v>
      </c>
      <c r="F203" s="87">
        <v>4012</v>
      </c>
      <c r="G203" s="87">
        <v>14768</v>
      </c>
      <c r="H203" s="87"/>
    </row>
    <row r="205" spans="1:8">
      <c r="A205" s="81" t="s">
        <v>312</v>
      </c>
    </row>
    <row r="206" spans="1:8">
      <c r="A206" s="81" t="s">
        <v>310</v>
      </c>
      <c r="B206" s="92"/>
      <c r="C206" s="79"/>
      <c r="D206" s="79"/>
      <c r="E206" s="79"/>
      <c r="F206" s="79"/>
      <c r="G206" s="79"/>
      <c r="H206" s="79"/>
    </row>
    <row r="207" spans="1:8">
      <c r="A207" s="81" t="s">
        <v>167</v>
      </c>
      <c r="B207" s="92"/>
      <c r="C207" s="79">
        <v>9915</v>
      </c>
      <c r="D207" s="79">
        <v>10212</v>
      </c>
      <c r="E207" s="79">
        <v>13184</v>
      </c>
      <c r="F207" s="79">
        <v>25139</v>
      </c>
      <c r="G207" s="79">
        <v>23548</v>
      </c>
      <c r="H207" s="79"/>
    </row>
    <row r="208" spans="1:8">
      <c r="A208" s="81" t="s">
        <v>307</v>
      </c>
      <c r="B208" s="92"/>
      <c r="C208" s="79"/>
      <c r="D208" s="79"/>
      <c r="E208" s="79"/>
      <c r="F208" s="79"/>
      <c r="G208" s="79"/>
      <c r="H208" s="79"/>
    </row>
    <row r="209" spans="1:8">
      <c r="A209" s="81" t="s">
        <v>306</v>
      </c>
      <c r="B209" s="92"/>
      <c r="C209" s="79"/>
      <c r="D209" s="79"/>
      <c r="E209" s="79"/>
      <c r="F209" s="79"/>
      <c r="G209" s="79"/>
      <c r="H209" s="79"/>
    </row>
    <row r="211" spans="1:8" s="86" customFormat="1">
      <c r="A211" s="89" t="s">
        <v>305</v>
      </c>
      <c r="B211" s="88"/>
      <c r="C211" s="87">
        <v>40146</v>
      </c>
      <c r="D211" s="87">
        <v>47527</v>
      </c>
      <c r="E211" s="87">
        <v>59647</v>
      </c>
      <c r="F211" s="87">
        <v>82507</v>
      </c>
      <c r="G211" s="87">
        <v>115148</v>
      </c>
      <c r="H211" s="87"/>
    </row>
    <row r="213" spans="1:8">
      <c r="A213" s="81" t="s">
        <v>311</v>
      </c>
    </row>
    <row r="214" spans="1:8">
      <c r="A214" s="81" t="s">
        <v>310</v>
      </c>
      <c r="B214" s="92"/>
      <c r="C214" s="79"/>
      <c r="D214" s="79"/>
      <c r="E214" s="79"/>
      <c r="F214" s="79"/>
      <c r="G214" s="79"/>
      <c r="H214" s="79"/>
    </row>
    <row r="215" spans="1:8">
      <c r="A215" s="81" t="s">
        <v>309</v>
      </c>
      <c r="B215" s="92"/>
      <c r="C215" s="79"/>
      <c r="D215" s="79"/>
      <c r="E215" s="79"/>
      <c r="F215" s="79"/>
      <c r="G215" s="79"/>
      <c r="H215" s="79"/>
    </row>
    <row r="216" spans="1:8">
      <c r="A216" s="81" t="s">
        <v>308</v>
      </c>
      <c r="B216" s="92"/>
      <c r="C216" s="79"/>
      <c r="D216" s="79"/>
      <c r="E216" s="79"/>
      <c r="F216" s="79"/>
      <c r="G216" s="79"/>
      <c r="H216" s="79"/>
    </row>
    <row r="217" spans="1:8">
      <c r="A217" s="81" t="s">
        <v>307</v>
      </c>
      <c r="B217" s="92"/>
      <c r="C217" s="79"/>
      <c r="D217" s="79"/>
      <c r="E217" s="79"/>
      <c r="F217" s="79"/>
      <c r="G217" s="79"/>
      <c r="H217" s="79"/>
    </row>
    <row r="218" spans="1:8">
      <c r="A218" s="81" t="s">
        <v>306</v>
      </c>
      <c r="B218" s="92"/>
      <c r="C218" s="79"/>
      <c r="D218" s="79"/>
      <c r="E218" s="79"/>
      <c r="F218" s="79"/>
      <c r="G218" s="79"/>
      <c r="H218" s="79"/>
    </row>
    <row r="220" spans="1:8">
      <c r="A220" s="81" t="s">
        <v>305</v>
      </c>
      <c r="B220" s="92"/>
      <c r="C220" s="79">
        <v>11130</v>
      </c>
      <c r="D220" s="79">
        <v>13293</v>
      </c>
      <c r="E220" s="79">
        <v>17264</v>
      </c>
      <c r="F220" s="79">
        <v>22788</v>
      </c>
      <c r="G220" s="79">
        <v>30561</v>
      </c>
      <c r="H220" s="79"/>
    </row>
    <row r="222" spans="1:8">
      <c r="A222" s="81" t="s">
        <v>304</v>
      </c>
      <c r="B222" s="92"/>
      <c r="C222" s="79">
        <v>-198</v>
      </c>
      <c r="D222" s="79">
        <v>-70</v>
      </c>
      <c r="E222" s="79"/>
      <c r="F222" s="79"/>
      <c r="G222" s="79"/>
      <c r="H222" s="79"/>
    </row>
    <row r="223" spans="1:8">
      <c r="A223" s="81" t="s">
        <v>303</v>
      </c>
      <c r="B223" s="92"/>
      <c r="C223" s="79">
        <v>-17</v>
      </c>
      <c r="D223" s="79">
        <v>-50</v>
      </c>
      <c r="E223" s="79">
        <v>-43</v>
      </c>
      <c r="F223" s="79">
        <v>-134</v>
      </c>
      <c r="G223" s="79">
        <v>-141</v>
      </c>
      <c r="H223" s="79"/>
    </row>
    <row r="224" spans="1:8">
      <c r="A224" s="81" t="s">
        <v>302</v>
      </c>
      <c r="B224" s="92"/>
      <c r="C224" s="79">
        <v>-43</v>
      </c>
      <c r="D224" s="79">
        <v>0</v>
      </c>
      <c r="E224" s="79"/>
      <c r="F224" s="79"/>
      <c r="G224" s="79"/>
      <c r="H224" s="79"/>
    </row>
    <row r="225" spans="1:8">
      <c r="A225" s="81" t="s">
        <v>301</v>
      </c>
      <c r="B225" s="92"/>
      <c r="C225" s="79">
        <v>3235</v>
      </c>
      <c r="D225" s="79">
        <v>3520</v>
      </c>
      <c r="E225" s="79"/>
      <c r="F225" s="79"/>
      <c r="G225" s="79"/>
      <c r="H225" s="79"/>
    </row>
    <row r="226" spans="1:8">
      <c r="A226" s="81" t="s">
        <v>300</v>
      </c>
      <c r="B226" s="92"/>
      <c r="C226" s="79">
        <v>723</v>
      </c>
      <c r="D226" s="79">
        <v>966</v>
      </c>
      <c r="E226" s="79">
        <v>1746</v>
      </c>
      <c r="F226" s="79">
        <v>1251</v>
      </c>
      <c r="G226" s="79">
        <v>2713</v>
      </c>
      <c r="H226" s="79"/>
    </row>
    <row r="227" spans="1:8">
      <c r="A227" s="81" t="s">
        <v>299</v>
      </c>
      <c r="B227" s="92"/>
      <c r="C227" s="79">
        <v>-397</v>
      </c>
      <c r="D227" s="79">
        <v>306</v>
      </c>
      <c r="E227" s="79"/>
      <c r="F227" s="79"/>
      <c r="G227" s="79"/>
      <c r="H227" s="79"/>
    </row>
    <row r="228" spans="1:8">
      <c r="A228" s="81" t="s">
        <v>298</v>
      </c>
      <c r="B228" s="92"/>
      <c r="C228" s="79">
        <v>0</v>
      </c>
      <c r="D228" s="79">
        <v>0</v>
      </c>
      <c r="E228" s="79">
        <v>0</v>
      </c>
      <c r="F228" s="79">
        <v>0</v>
      </c>
      <c r="G228" s="79">
        <v>0</v>
      </c>
      <c r="H228" s="79"/>
    </row>
    <row r="230" spans="1:8" s="86" customFormat="1">
      <c r="A230" s="89" t="s">
        <v>183</v>
      </c>
      <c r="B230" s="88"/>
      <c r="C230" s="87">
        <v>3303</v>
      </c>
      <c r="D230" s="87">
        <v>4672</v>
      </c>
      <c r="E230" s="87">
        <v>14531</v>
      </c>
      <c r="F230" s="87">
        <v>4177</v>
      </c>
      <c r="G230" s="87">
        <v>5282</v>
      </c>
      <c r="H230" s="87"/>
    </row>
    <row r="232" spans="1:8" ht="31.2">
      <c r="A232" s="81" t="s">
        <v>297</v>
      </c>
    </row>
    <row r="233" spans="1:8">
      <c r="A233" s="81" t="s">
        <v>296</v>
      </c>
      <c r="B233" s="92"/>
      <c r="C233" s="79"/>
      <c r="D233" s="79"/>
      <c r="E233" s="79"/>
      <c r="F233" s="79"/>
      <c r="G233" s="79"/>
      <c r="H233" s="79"/>
    </row>
    <row r="234" spans="1:8">
      <c r="A234" s="81" t="s">
        <v>202</v>
      </c>
      <c r="B234" s="92"/>
      <c r="C234" s="79"/>
      <c r="D234" s="79"/>
      <c r="E234" s="79"/>
      <c r="F234" s="79"/>
      <c r="G234" s="79"/>
      <c r="H234" s="79"/>
    </row>
    <row r="235" spans="1:8">
      <c r="A235" s="81" t="s">
        <v>295</v>
      </c>
      <c r="B235" s="92"/>
      <c r="C235" s="79"/>
      <c r="D235" s="79"/>
      <c r="E235" s="79"/>
      <c r="F235" s="79"/>
      <c r="G235" s="79"/>
      <c r="H235" s="79"/>
    </row>
    <row r="236" spans="1:8">
      <c r="A236" s="81" t="s">
        <v>294</v>
      </c>
      <c r="B236" s="92"/>
      <c r="C236" s="79"/>
      <c r="D236" s="79"/>
      <c r="E236" s="79"/>
      <c r="F236" s="79"/>
      <c r="G236" s="79"/>
      <c r="H236" s="79"/>
    </row>
    <row r="238" spans="1:8">
      <c r="A238" s="81" t="s">
        <v>293</v>
      </c>
      <c r="B238" s="92"/>
      <c r="C238" s="79"/>
      <c r="D238" s="79"/>
      <c r="E238" s="79"/>
      <c r="F238" s="79"/>
      <c r="G238" s="79"/>
      <c r="H238" s="79"/>
    </row>
    <row r="241" spans="1:8">
      <c r="A241" s="85" t="s">
        <v>292</v>
      </c>
    </row>
    <row r="242" spans="1:8">
      <c r="A242" s="83" t="s">
        <v>251</v>
      </c>
      <c r="B242" s="92"/>
      <c r="C242" s="84">
        <v>2015</v>
      </c>
      <c r="D242" s="84">
        <v>2016</v>
      </c>
      <c r="E242" s="84">
        <v>2017</v>
      </c>
      <c r="F242" s="84">
        <v>2018</v>
      </c>
      <c r="G242" s="84">
        <v>2019</v>
      </c>
      <c r="H242" s="84">
        <v>2020</v>
      </c>
    </row>
    <row r="243" spans="1:8">
      <c r="A243" s="83" t="s">
        <v>250</v>
      </c>
      <c r="B243" s="92"/>
      <c r="C243" s="82" t="s">
        <v>236</v>
      </c>
      <c r="D243" s="82" t="s">
        <v>235</v>
      </c>
      <c r="E243" s="82" t="s">
        <v>234</v>
      </c>
      <c r="F243" s="82" t="s">
        <v>233</v>
      </c>
      <c r="G243" s="82" t="s">
        <v>232</v>
      </c>
      <c r="H243" s="82" t="s">
        <v>231</v>
      </c>
    </row>
    <row r="244" spans="1:8">
      <c r="A244" s="81" t="s">
        <v>291</v>
      </c>
      <c r="B244" s="92"/>
      <c r="C244" s="79"/>
      <c r="D244" s="79"/>
      <c r="E244" s="79"/>
      <c r="F244" s="79"/>
      <c r="G244" s="79"/>
      <c r="H244" s="79"/>
    </row>
    <row r="245" spans="1:8">
      <c r="A245" s="81" t="s">
        <v>290</v>
      </c>
      <c r="B245" s="92"/>
      <c r="C245" s="79"/>
      <c r="D245" s="79"/>
      <c r="E245" s="79"/>
      <c r="F245" s="79"/>
      <c r="G245" s="79"/>
      <c r="H245" s="79"/>
    </row>
    <row r="246" spans="1:8">
      <c r="A246" s="81" t="s">
        <v>156</v>
      </c>
      <c r="B246" s="92"/>
      <c r="C246" s="79">
        <v>1</v>
      </c>
      <c r="D246" s="79">
        <v>1</v>
      </c>
      <c r="E246" s="79">
        <v>1</v>
      </c>
      <c r="F246" s="79">
        <v>1</v>
      </c>
      <c r="G246" s="79">
        <v>1</v>
      </c>
      <c r="H246" s="79"/>
    </row>
    <row r="247" spans="1:8">
      <c r="A247" s="81" t="s">
        <v>155</v>
      </c>
      <c r="B247" s="92"/>
      <c r="C247" s="79">
        <v>3186</v>
      </c>
      <c r="D247" s="79">
        <v>3868</v>
      </c>
      <c r="E247" s="79">
        <v>5100</v>
      </c>
      <c r="F247" s="79">
        <v>6400</v>
      </c>
      <c r="G247" s="79">
        <v>6800</v>
      </c>
      <c r="H247" s="79"/>
    </row>
    <row r="248" spans="1:8">
      <c r="A248" s="81" t="s">
        <v>289</v>
      </c>
      <c r="B248" s="92"/>
      <c r="C248" s="79"/>
      <c r="D248" s="79"/>
      <c r="E248" s="79"/>
      <c r="F248" s="79"/>
      <c r="G248" s="79"/>
      <c r="H248" s="79"/>
    </row>
    <row r="249" spans="1:8">
      <c r="A249" s="81" t="s">
        <v>288</v>
      </c>
      <c r="B249" s="92"/>
      <c r="C249" s="79"/>
      <c r="D249" s="79"/>
      <c r="E249" s="79"/>
      <c r="F249" s="79"/>
      <c r="G249" s="79"/>
      <c r="H249" s="79"/>
    </row>
    <row r="250" spans="1:8">
      <c r="A250" s="81" t="s">
        <v>287</v>
      </c>
      <c r="B250" s="92"/>
      <c r="C250" s="79">
        <v>4.5199999999999996</v>
      </c>
      <c r="D250" s="79">
        <v>4.4279999999999999</v>
      </c>
      <c r="E250" s="79">
        <v>4.2629999999999999</v>
      </c>
      <c r="F250" s="79">
        <v>4.2859999999999996</v>
      </c>
      <c r="G250" s="79">
        <v>4.5510000000000002</v>
      </c>
      <c r="H250" s="79"/>
    </row>
    <row r="251" spans="1:8" ht="31.2">
      <c r="A251" s="81" t="s">
        <v>286</v>
      </c>
      <c r="B251" s="92"/>
      <c r="C251" s="79">
        <v>544876615</v>
      </c>
      <c r="D251" s="79">
        <v>494982252</v>
      </c>
      <c r="E251" s="79">
        <v>403999074</v>
      </c>
      <c r="F251" s="79">
        <v>510765568</v>
      </c>
      <c r="G251" s="79">
        <v>380493699</v>
      </c>
      <c r="H251" s="79"/>
    </row>
    <row r="252" spans="1:8">
      <c r="A252" s="81" t="s">
        <v>285</v>
      </c>
      <c r="B252" s="92"/>
      <c r="C252" s="79"/>
      <c r="D252" s="79"/>
      <c r="E252" s="79"/>
      <c r="F252" s="79"/>
      <c r="G252" s="79"/>
      <c r="H252" s="79"/>
    </row>
    <row r="253" spans="1:8">
      <c r="A253" s="81" t="s">
        <v>284</v>
      </c>
      <c r="B253" s="92"/>
      <c r="C253" s="79">
        <v>0</v>
      </c>
      <c r="D253" s="79">
        <v>0</v>
      </c>
      <c r="E253" s="79">
        <v>0</v>
      </c>
      <c r="F253" s="79">
        <v>0</v>
      </c>
      <c r="G253" s="79">
        <v>0</v>
      </c>
      <c r="H253" s="79"/>
    </row>
    <row r="254" spans="1:8" ht="31.2">
      <c r="A254" s="81" t="s">
        <v>283</v>
      </c>
      <c r="B254" s="92"/>
      <c r="C254" s="79">
        <v>0</v>
      </c>
      <c r="D254" s="79">
        <v>0</v>
      </c>
      <c r="E254" s="79">
        <v>1</v>
      </c>
      <c r="F254" s="79">
        <v>14</v>
      </c>
      <c r="G254" s="79"/>
      <c r="H254" s="79"/>
    </row>
    <row r="255" spans="1:8" ht="31.2">
      <c r="A255" s="81" t="s">
        <v>282</v>
      </c>
      <c r="B255" s="92"/>
      <c r="C255" s="79">
        <v>0</v>
      </c>
      <c r="D255" s="79">
        <v>0</v>
      </c>
      <c r="E255" s="79">
        <v>1</v>
      </c>
      <c r="F255" s="79">
        <v>1003</v>
      </c>
      <c r="G255" s="79"/>
      <c r="H255" s="79"/>
    </row>
    <row r="256" spans="1:8" ht="31.2">
      <c r="A256" s="81" t="s">
        <v>281</v>
      </c>
      <c r="B256" s="92"/>
      <c r="C256" s="79">
        <v>0</v>
      </c>
      <c r="D256" s="79">
        <v>0</v>
      </c>
      <c r="E256" s="79">
        <v>1001</v>
      </c>
      <c r="F256" s="79">
        <v>3</v>
      </c>
      <c r="G256" s="79"/>
      <c r="H256" s="79"/>
    </row>
    <row r="257" spans="1:8" ht="31.2">
      <c r="A257" s="81" t="s">
        <v>280</v>
      </c>
      <c r="B257" s="92"/>
      <c r="C257" s="79"/>
      <c r="D257" s="79"/>
      <c r="E257" s="79">
        <v>1</v>
      </c>
      <c r="F257" s="79">
        <v>3</v>
      </c>
      <c r="G257" s="79"/>
      <c r="H257" s="79"/>
    </row>
    <row r="258" spans="1:8" ht="31.2">
      <c r="A258" s="81" t="s">
        <v>279</v>
      </c>
      <c r="B258" s="92"/>
      <c r="C258" s="79">
        <v>0</v>
      </c>
      <c r="D258" s="79">
        <v>0</v>
      </c>
      <c r="E258" s="79">
        <v>0</v>
      </c>
      <c r="F258" s="79">
        <v>0</v>
      </c>
      <c r="G258" s="79"/>
      <c r="H258" s="79"/>
    </row>
    <row r="259" spans="1:8">
      <c r="A259" s="81" t="s">
        <v>278</v>
      </c>
      <c r="B259" s="92"/>
      <c r="C259" s="79">
        <v>0</v>
      </c>
      <c r="D259" s="79">
        <v>0</v>
      </c>
      <c r="E259" s="79">
        <v>26</v>
      </c>
      <c r="F259" s="79">
        <v>62</v>
      </c>
      <c r="G259" s="79">
        <v>596</v>
      </c>
      <c r="H259" s="79"/>
    </row>
    <row r="260" spans="1:8" ht="31.2">
      <c r="A260" s="81" t="s">
        <v>277</v>
      </c>
      <c r="B260" s="92"/>
      <c r="C260" s="79">
        <v>0</v>
      </c>
      <c r="D260" s="79">
        <v>0</v>
      </c>
      <c r="E260" s="79">
        <v>0</v>
      </c>
      <c r="F260" s="79">
        <v>0</v>
      </c>
      <c r="G260" s="79">
        <v>0</v>
      </c>
      <c r="H260" s="79"/>
    </row>
    <row r="261" spans="1:8">
      <c r="A261" s="81" t="s">
        <v>154</v>
      </c>
      <c r="B261" s="92"/>
      <c r="C261" s="79">
        <v>0</v>
      </c>
      <c r="D261" s="79">
        <v>0</v>
      </c>
      <c r="E261" s="79">
        <v>0</v>
      </c>
      <c r="F261" s="79">
        <v>0</v>
      </c>
      <c r="G261" s="79">
        <v>0</v>
      </c>
      <c r="H261" s="79"/>
    </row>
    <row r="262" spans="1:8">
      <c r="A262" s="81" t="s">
        <v>153</v>
      </c>
      <c r="B262" s="92"/>
      <c r="C262" s="79">
        <v>0</v>
      </c>
      <c r="D262" s="79">
        <v>0</v>
      </c>
      <c r="E262" s="79">
        <v>0</v>
      </c>
      <c r="F262" s="79">
        <v>0</v>
      </c>
      <c r="G262" s="79">
        <v>0</v>
      </c>
      <c r="H262" s="79"/>
    </row>
    <row r="263" spans="1:8">
      <c r="A263" s="81" t="s">
        <v>152</v>
      </c>
      <c r="B263" s="92"/>
      <c r="C263" s="79">
        <v>0</v>
      </c>
      <c r="D263" s="79">
        <v>0</v>
      </c>
      <c r="E263" s="79">
        <v>0</v>
      </c>
      <c r="F263" s="79">
        <v>0</v>
      </c>
      <c r="G263" s="79">
        <v>0</v>
      </c>
      <c r="H263" s="79"/>
    </row>
    <row r="264" spans="1:8">
      <c r="A264" s="81" t="s">
        <v>276</v>
      </c>
      <c r="B264" s="92"/>
      <c r="C264" s="79">
        <v>61.814</v>
      </c>
      <c r="D264" s="79">
        <v>72.052999999999997</v>
      </c>
      <c r="E264" s="79">
        <v>80.11</v>
      </c>
      <c r="F264" s="79">
        <v>98.771000000000001</v>
      </c>
      <c r="G264" s="79">
        <v>118.899</v>
      </c>
      <c r="H264" s="79"/>
    </row>
    <row r="265" spans="1:8" ht="31.2">
      <c r="A265" s="81" t="s">
        <v>275</v>
      </c>
      <c r="B265" s="92"/>
      <c r="C265" s="79">
        <v>147461</v>
      </c>
      <c r="D265" s="79">
        <v>167497</v>
      </c>
      <c r="E265" s="79">
        <v>197295</v>
      </c>
      <c r="F265" s="79">
        <v>232792</v>
      </c>
      <c r="G265" s="79">
        <v>275909</v>
      </c>
      <c r="H265" s="79"/>
    </row>
    <row r="266" spans="1:8" ht="31.2">
      <c r="A266" s="81" t="s">
        <v>274</v>
      </c>
      <c r="B266" s="92"/>
      <c r="C266" s="79">
        <v>-2047</v>
      </c>
      <c r="D266" s="79">
        <v>-2646</v>
      </c>
      <c r="E266" s="79">
        <v>-1103</v>
      </c>
      <c r="F266" s="79">
        <v>-1884</v>
      </c>
      <c r="G266" s="79">
        <v>-2003</v>
      </c>
      <c r="H266" s="79"/>
    </row>
    <row r="267" spans="1:8" ht="31.2">
      <c r="A267" s="81" t="s">
        <v>273</v>
      </c>
      <c r="B267" s="92"/>
      <c r="C267" s="79">
        <v>-422</v>
      </c>
      <c r="D267" s="79">
        <v>-475</v>
      </c>
      <c r="E267" s="79">
        <v>-121</v>
      </c>
      <c r="F267" s="79">
        <v>-80</v>
      </c>
      <c r="G267" s="79">
        <v>103</v>
      </c>
      <c r="H267" s="79"/>
    </row>
    <row r="268" spans="1:8">
      <c r="A268" s="81" t="s">
        <v>272</v>
      </c>
      <c r="B268" s="92"/>
      <c r="C268" s="79">
        <v>0</v>
      </c>
      <c r="D268" s="79">
        <v>0</v>
      </c>
      <c r="E268" s="79">
        <v>48</v>
      </c>
      <c r="F268" s="79">
        <v>92</v>
      </c>
      <c r="G268" s="79">
        <v>167</v>
      </c>
      <c r="H268" s="79"/>
    </row>
    <row r="269" spans="1:8" ht="31.2">
      <c r="A269" s="81" t="s">
        <v>271</v>
      </c>
      <c r="B269" s="92"/>
      <c r="C269" s="79"/>
      <c r="D269" s="79"/>
      <c r="E269" s="79"/>
      <c r="F269" s="79"/>
      <c r="G269" s="79"/>
      <c r="H269" s="79"/>
    </row>
    <row r="270" spans="1:8">
      <c r="A270" s="81" t="s">
        <v>270</v>
      </c>
      <c r="B270" s="92"/>
      <c r="C270" s="79"/>
      <c r="D270" s="79"/>
      <c r="E270" s="79"/>
      <c r="F270" s="79"/>
      <c r="G270" s="79"/>
      <c r="H270" s="79"/>
    </row>
    <row r="271" spans="1:8">
      <c r="A271" s="81" t="s">
        <v>206</v>
      </c>
      <c r="B271" s="92"/>
      <c r="C271" s="79">
        <v>0</v>
      </c>
      <c r="D271" s="79">
        <v>0</v>
      </c>
      <c r="E271" s="79">
        <v>0</v>
      </c>
      <c r="F271" s="79">
        <v>0</v>
      </c>
      <c r="G271" s="79">
        <v>0</v>
      </c>
      <c r="H271" s="79"/>
    </row>
    <row r="272" spans="1:8">
      <c r="A272" s="81" t="s">
        <v>269</v>
      </c>
      <c r="B272" s="92"/>
      <c r="C272" s="79"/>
      <c r="D272" s="79"/>
      <c r="E272" s="79"/>
      <c r="F272" s="79"/>
      <c r="G272" s="79"/>
      <c r="H272" s="79"/>
    </row>
    <row r="273" spans="1:8">
      <c r="A273" s="81" t="s">
        <v>268</v>
      </c>
      <c r="B273" s="92"/>
      <c r="C273" s="79"/>
      <c r="D273" s="79">
        <v>0</v>
      </c>
      <c r="E273" s="79">
        <v>0</v>
      </c>
      <c r="F273" s="79">
        <v>0</v>
      </c>
      <c r="G273" s="79">
        <v>0</v>
      </c>
      <c r="H273" s="79"/>
    </row>
    <row r="274" spans="1:8">
      <c r="A274" s="81" t="s">
        <v>267</v>
      </c>
      <c r="B274" s="92"/>
      <c r="C274" s="79"/>
      <c r="D274" s="79"/>
      <c r="E274" s="79"/>
      <c r="F274" s="79"/>
      <c r="G274" s="79"/>
      <c r="H274" s="79"/>
    </row>
    <row r="275" spans="1:8" ht="31.2">
      <c r="A275" s="81" t="s">
        <v>266</v>
      </c>
      <c r="B275" s="92"/>
      <c r="C275" s="79">
        <v>0</v>
      </c>
      <c r="D275" s="79">
        <v>0</v>
      </c>
      <c r="E275" s="79">
        <v>0</v>
      </c>
      <c r="F275" s="79">
        <v>0</v>
      </c>
      <c r="G275" s="79">
        <v>0</v>
      </c>
      <c r="H275" s="79"/>
    </row>
    <row r="276" spans="1:8">
      <c r="A276" s="81" t="s">
        <v>151</v>
      </c>
      <c r="B276" s="92"/>
      <c r="C276" s="79">
        <v>0</v>
      </c>
      <c r="D276" s="79">
        <v>0</v>
      </c>
      <c r="E276" s="79">
        <v>0</v>
      </c>
      <c r="F276" s="79">
        <v>0</v>
      </c>
      <c r="G276" s="79">
        <v>0</v>
      </c>
      <c r="H276" s="79"/>
    </row>
    <row r="277" spans="1:8">
      <c r="A277" s="81" t="s">
        <v>150</v>
      </c>
      <c r="B277" s="92"/>
      <c r="C277" s="79">
        <v>0</v>
      </c>
      <c r="D277" s="79">
        <v>0</v>
      </c>
      <c r="E277" s="79">
        <v>0</v>
      </c>
      <c r="F277" s="79">
        <v>0</v>
      </c>
      <c r="G277" s="79">
        <v>0</v>
      </c>
      <c r="H277" s="79"/>
    </row>
    <row r="278" spans="1:8">
      <c r="A278" s="81" t="s">
        <v>265</v>
      </c>
      <c r="B278" s="92"/>
      <c r="C278" s="79"/>
      <c r="D278" s="79"/>
      <c r="E278" s="79"/>
      <c r="F278" s="79"/>
      <c r="G278" s="79"/>
      <c r="H278" s="79"/>
    </row>
    <row r="279" spans="1:8">
      <c r="A279" s="81" t="s">
        <v>149</v>
      </c>
      <c r="B279" s="92"/>
      <c r="C279" s="79">
        <v>778.01</v>
      </c>
      <c r="D279" s="79">
        <v>792.45</v>
      </c>
      <c r="E279" s="79">
        <v>1053.4000000000001</v>
      </c>
      <c r="F279" s="79">
        <v>1044.96</v>
      </c>
      <c r="G279" s="79">
        <v>1339.39</v>
      </c>
      <c r="H279" s="79"/>
    </row>
    <row r="280" spans="1:8">
      <c r="A280" s="81" t="s">
        <v>264</v>
      </c>
      <c r="B280" s="92"/>
      <c r="C280" s="79">
        <v>798.69</v>
      </c>
      <c r="D280" s="79">
        <v>839</v>
      </c>
      <c r="E280" s="79">
        <v>1086.49</v>
      </c>
      <c r="F280" s="79">
        <v>1291.44</v>
      </c>
      <c r="G280" s="79">
        <v>1367.07</v>
      </c>
      <c r="H280" s="79"/>
    </row>
    <row r="281" spans="1:8">
      <c r="A281" s="81" t="s">
        <v>263</v>
      </c>
      <c r="B281" s="92"/>
      <c r="C281" s="79">
        <v>490.91</v>
      </c>
      <c r="D281" s="79">
        <v>672.66</v>
      </c>
      <c r="E281" s="79">
        <v>796.89</v>
      </c>
      <c r="F281" s="79">
        <v>977.66</v>
      </c>
      <c r="G281" s="79">
        <v>1022.37</v>
      </c>
      <c r="H281" s="79"/>
    </row>
    <row r="282" spans="1:8">
      <c r="A282" s="81" t="s">
        <v>148</v>
      </c>
      <c r="B282" s="92"/>
      <c r="C282" s="79">
        <v>778.01</v>
      </c>
      <c r="D282" s="79">
        <v>792.45</v>
      </c>
      <c r="E282" s="79">
        <v>1053.4000000000001</v>
      </c>
      <c r="F282" s="79">
        <v>1044.96</v>
      </c>
      <c r="G282" s="79">
        <v>1339.39</v>
      </c>
      <c r="H282" s="79"/>
    </row>
    <row r="283" spans="1:8">
      <c r="A283" s="81" t="s">
        <v>147</v>
      </c>
      <c r="B283" s="92"/>
      <c r="C283" s="79"/>
      <c r="D283" s="79"/>
      <c r="E283" s="79"/>
      <c r="F283" s="79"/>
      <c r="G283" s="79"/>
      <c r="H283" s="79"/>
    </row>
    <row r="284" spans="1:8" ht="31.2">
      <c r="A284" s="81" t="s">
        <v>262</v>
      </c>
      <c r="B284" s="92"/>
      <c r="C284" s="79">
        <v>672</v>
      </c>
      <c r="D284" s="79">
        <v>843</v>
      </c>
      <c r="E284" s="79">
        <v>1175</v>
      </c>
      <c r="F284" s="79">
        <v>1319</v>
      </c>
      <c r="G284" s="79">
        <v>1757</v>
      </c>
      <c r="H284" s="79"/>
    </row>
    <row r="285" spans="1:8" ht="31.2">
      <c r="A285" s="81" t="s">
        <v>261</v>
      </c>
      <c r="B285" s="92"/>
      <c r="C285" s="79">
        <v>794</v>
      </c>
      <c r="D285" s="79">
        <v>902</v>
      </c>
      <c r="E285" s="79">
        <v>1133</v>
      </c>
      <c r="F285" s="79">
        <v>1397</v>
      </c>
      <c r="G285" s="79">
        <v>1845</v>
      </c>
      <c r="H285" s="79"/>
    </row>
    <row r="286" spans="1:8" ht="31.2">
      <c r="A286" s="81" t="s">
        <v>260</v>
      </c>
      <c r="B286" s="92"/>
      <c r="C286" s="79">
        <v>796</v>
      </c>
      <c r="D286" s="79">
        <v>910</v>
      </c>
      <c r="E286" s="79">
        <v>1073</v>
      </c>
      <c r="F286" s="79">
        <v>1337</v>
      </c>
      <c r="G286" s="79">
        <v>1680</v>
      </c>
      <c r="H286" s="79"/>
    </row>
    <row r="287" spans="1:8" ht="31.2">
      <c r="A287" s="81" t="s">
        <v>259</v>
      </c>
      <c r="B287" s="92"/>
      <c r="C287" s="79">
        <v>769</v>
      </c>
      <c r="D287" s="79">
        <v>854</v>
      </c>
      <c r="E287" s="79">
        <v>975</v>
      </c>
      <c r="F287" s="79">
        <v>1153</v>
      </c>
      <c r="G287" s="79">
        <v>1508</v>
      </c>
      <c r="H287" s="79"/>
    </row>
    <row r="288" spans="1:8" ht="31.2">
      <c r="A288" s="81" t="s">
        <v>258</v>
      </c>
      <c r="B288" s="92"/>
      <c r="C288" s="79">
        <v>719</v>
      </c>
      <c r="D288" s="79">
        <v>767</v>
      </c>
      <c r="E288" s="79">
        <v>831</v>
      </c>
      <c r="F288" s="79">
        <v>980</v>
      </c>
      <c r="G288" s="79">
        <v>1301</v>
      </c>
      <c r="H288" s="79"/>
    </row>
    <row r="289" spans="1:8">
      <c r="A289" s="81" t="s">
        <v>146</v>
      </c>
      <c r="B289" s="92"/>
      <c r="C289" s="79">
        <v>734</v>
      </c>
      <c r="D289" s="79">
        <v>897</v>
      </c>
      <c r="E289" s="79">
        <v>1100</v>
      </c>
      <c r="F289" s="79">
        <v>1300</v>
      </c>
      <c r="G289" s="79">
        <v>2361</v>
      </c>
      <c r="H289" s="79"/>
    </row>
    <row r="290" spans="1:8">
      <c r="A290" s="81" t="s">
        <v>257</v>
      </c>
      <c r="B290" s="92"/>
      <c r="C290" s="79"/>
      <c r="D290" s="79"/>
      <c r="E290" s="79"/>
      <c r="F290" s="79"/>
      <c r="G290" s="79"/>
      <c r="H290" s="79"/>
    </row>
    <row r="291" spans="1:8">
      <c r="A291" s="81" t="s">
        <v>145</v>
      </c>
      <c r="B291" s="92"/>
      <c r="C291" s="79">
        <v>12282</v>
      </c>
      <c r="D291" s="79">
        <v>13948</v>
      </c>
      <c r="E291" s="79">
        <v>16625</v>
      </c>
      <c r="F291" s="79">
        <v>21419</v>
      </c>
      <c r="G291" s="79">
        <v>26018</v>
      </c>
      <c r="H291" s="79"/>
    </row>
    <row r="292" spans="1:8">
      <c r="A292" s="81" t="s">
        <v>256</v>
      </c>
      <c r="B292" s="92"/>
      <c r="C292" s="79">
        <v>1188</v>
      </c>
      <c r="D292" s="79">
        <v>1577</v>
      </c>
      <c r="E292" s="79">
        <v>2043</v>
      </c>
      <c r="F292" s="79">
        <v>3550</v>
      </c>
      <c r="G292" s="79">
        <v>6800</v>
      </c>
      <c r="H292" s="79"/>
    </row>
    <row r="293" spans="1:8">
      <c r="A293" s="81" t="s">
        <v>255</v>
      </c>
      <c r="B293" s="92"/>
      <c r="C293" s="79">
        <v>0</v>
      </c>
      <c r="D293" s="79">
        <v>0</v>
      </c>
      <c r="E293" s="79">
        <v>0</v>
      </c>
      <c r="F293" s="79">
        <v>0</v>
      </c>
      <c r="G293" s="79">
        <v>0</v>
      </c>
      <c r="H293" s="79"/>
    </row>
    <row r="294" spans="1:8">
      <c r="A294" s="81" t="s">
        <v>254</v>
      </c>
      <c r="B294" s="92"/>
      <c r="C294" s="79">
        <v>0</v>
      </c>
      <c r="D294" s="79">
        <v>0</v>
      </c>
      <c r="E294" s="79">
        <v>0</v>
      </c>
      <c r="F294" s="79">
        <v>0</v>
      </c>
      <c r="G294" s="79">
        <v>0</v>
      </c>
      <c r="H294" s="79"/>
    </row>
    <row r="295" spans="1:8">
      <c r="A295" s="81" t="s">
        <v>253</v>
      </c>
      <c r="B295" s="92"/>
      <c r="C295" s="79">
        <v>0</v>
      </c>
      <c r="D295" s="79">
        <v>0</v>
      </c>
      <c r="E295" s="79">
        <v>0</v>
      </c>
      <c r="F295" s="79">
        <v>0</v>
      </c>
      <c r="G295" s="79">
        <v>0</v>
      </c>
      <c r="H295" s="79"/>
    </row>
    <row r="298" spans="1:8" ht="46.8">
      <c r="A298" s="85" t="s">
        <v>252</v>
      </c>
    </row>
    <row r="299" spans="1:8">
      <c r="A299" s="83" t="s">
        <v>251</v>
      </c>
      <c r="B299" s="92"/>
      <c r="C299" s="84">
        <v>2015</v>
      </c>
      <c r="D299" s="84">
        <v>2016</v>
      </c>
      <c r="E299" s="84">
        <v>2017</v>
      </c>
      <c r="F299" s="84">
        <v>2018</v>
      </c>
      <c r="G299" s="84">
        <v>2019</v>
      </c>
      <c r="H299" s="84">
        <v>2020</v>
      </c>
    </row>
    <row r="300" spans="1:8">
      <c r="A300" s="83" t="s">
        <v>250</v>
      </c>
      <c r="B300" s="92"/>
      <c r="C300" s="82" t="s">
        <v>236</v>
      </c>
      <c r="D300" s="82" t="s">
        <v>235</v>
      </c>
      <c r="E300" s="82" t="s">
        <v>234</v>
      </c>
      <c r="F300" s="82" t="s">
        <v>233</v>
      </c>
      <c r="G300" s="82" t="s">
        <v>232</v>
      </c>
      <c r="H300" s="82" t="s">
        <v>231</v>
      </c>
    </row>
    <row r="301" spans="1:8">
      <c r="A301" s="81" t="s">
        <v>230</v>
      </c>
      <c r="B301" s="92"/>
      <c r="C301" s="79">
        <v>73066</v>
      </c>
      <c r="D301" s="79">
        <v>86333</v>
      </c>
      <c r="E301" s="79">
        <v>101871</v>
      </c>
      <c r="F301" s="79">
        <v>109140</v>
      </c>
      <c r="G301" s="79">
        <v>119675</v>
      </c>
      <c r="H301" s="79"/>
    </row>
    <row r="302" spans="1:8">
      <c r="A302" s="81" t="s">
        <v>229</v>
      </c>
      <c r="B302" s="92"/>
      <c r="C302" s="79">
        <v>13909</v>
      </c>
      <c r="D302" s="79">
        <v>15629</v>
      </c>
      <c r="E302" s="79">
        <v>18705</v>
      </c>
      <c r="F302" s="79">
        <v>21193</v>
      </c>
      <c r="G302" s="79">
        <v>27492</v>
      </c>
      <c r="H302" s="79"/>
    </row>
    <row r="303" spans="1:8">
      <c r="A303" s="81" t="s">
        <v>228</v>
      </c>
      <c r="B303" s="92"/>
      <c r="C303" s="79">
        <v>491</v>
      </c>
      <c r="D303" s="79">
        <v>268</v>
      </c>
      <c r="E303" s="79">
        <v>749</v>
      </c>
      <c r="F303" s="79">
        <v>1107</v>
      </c>
      <c r="G303" s="79">
        <v>999</v>
      </c>
      <c r="H303" s="79"/>
    </row>
    <row r="304" spans="1:8">
      <c r="A304" s="81" t="s">
        <v>227</v>
      </c>
      <c r="B304" s="92"/>
      <c r="C304" s="79"/>
      <c r="D304" s="79"/>
      <c r="E304" s="79"/>
      <c r="F304" s="79"/>
      <c r="G304" s="79">
        <v>0</v>
      </c>
      <c r="H304" s="79"/>
    </row>
    <row r="305" spans="1:8">
      <c r="A305" s="81" t="s">
        <v>226</v>
      </c>
      <c r="B305" s="92"/>
      <c r="C305" s="79">
        <v>2648</v>
      </c>
      <c r="D305" s="79">
        <v>3178</v>
      </c>
      <c r="E305" s="79">
        <v>2983</v>
      </c>
      <c r="F305" s="79">
        <v>4236</v>
      </c>
      <c r="G305" s="79">
        <v>4412</v>
      </c>
      <c r="H305" s="79"/>
    </row>
    <row r="306" spans="1:8">
      <c r="A306" s="81" t="s">
        <v>225</v>
      </c>
      <c r="B306" s="92"/>
      <c r="C306" s="79">
        <v>90114</v>
      </c>
      <c r="D306" s="79">
        <v>105408</v>
      </c>
      <c r="E306" s="79">
        <v>124308</v>
      </c>
      <c r="F306" s="79">
        <v>135676</v>
      </c>
      <c r="G306" s="79">
        <v>152578</v>
      </c>
      <c r="H306" s="79"/>
    </row>
    <row r="307" spans="1:8">
      <c r="A307" s="81" t="s">
        <v>224</v>
      </c>
      <c r="B307" s="92"/>
      <c r="C307" s="79">
        <v>40146</v>
      </c>
      <c r="D307" s="79">
        <v>47527</v>
      </c>
      <c r="E307" s="79">
        <v>59647</v>
      </c>
      <c r="F307" s="79">
        <v>82507</v>
      </c>
      <c r="G307" s="79">
        <v>115148</v>
      </c>
      <c r="H307" s="79"/>
    </row>
    <row r="308" spans="1:8">
      <c r="A308" s="81" t="s">
        <v>223</v>
      </c>
      <c r="B308" s="92"/>
      <c r="C308" s="79">
        <v>11130</v>
      </c>
      <c r="D308" s="79">
        <v>13293</v>
      </c>
      <c r="E308" s="79">
        <v>17264</v>
      </c>
      <c r="F308" s="79">
        <v>22788</v>
      </c>
      <c r="G308" s="79">
        <v>30561</v>
      </c>
      <c r="H308" s="79"/>
    </row>
    <row r="309" spans="1:8">
      <c r="A309" s="81" t="s">
        <v>222</v>
      </c>
      <c r="B309" s="92"/>
      <c r="C309" s="79">
        <v>29016</v>
      </c>
      <c r="D309" s="79">
        <v>34234</v>
      </c>
      <c r="E309" s="79">
        <v>42383</v>
      </c>
      <c r="F309" s="79">
        <v>59719</v>
      </c>
      <c r="G309" s="79">
        <v>84587</v>
      </c>
      <c r="H309" s="79"/>
    </row>
    <row r="310" spans="1:8">
      <c r="A310" s="81" t="s">
        <v>221</v>
      </c>
      <c r="B310" s="92"/>
      <c r="C310" s="79">
        <v>1600</v>
      </c>
      <c r="D310" s="79">
        <v>1700</v>
      </c>
      <c r="E310" s="79">
        <v>1400</v>
      </c>
      <c r="F310" s="79">
        <v>1300</v>
      </c>
      <c r="G310" s="79">
        <v>1300</v>
      </c>
      <c r="H310" s="79"/>
    </row>
    <row r="311" spans="1:8">
      <c r="A311" s="81" t="s">
        <v>220</v>
      </c>
      <c r="B311" s="92"/>
      <c r="C311" s="79">
        <v>4919</v>
      </c>
      <c r="D311" s="79">
        <v>4178</v>
      </c>
      <c r="E311" s="79">
        <v>6413</v>
      </c>
      <c r="F311" s="79">
        <v>12559</v>
      </c>
      <c r="G311" s="79">
        <v>11778</v>
      </c>
      <c r="H311" s="79"/>
    </row>
    <row r="312" spans="1:8">
      <c r="A312" s="81" t="s">
        <v>219</v>
      </c>
      <c r="B312" s="92"/>
      <c r="C312" s="79">
        <v>19716</v>
      </c>
      <c r="D312" s="79">
        <v>19775</v>
      </c>
      <c r="E312" s="79">
        <v>19439</v>
      </c>
      <c r="F312" s="79">
        <v>20108</v>
      </c>
      <c r="G312" s="79">
        <v>22603</v>
      </c>
      <c r="H312" s="79"/>
    </row>
    <row r="313" spans="1:8">
      <c r="A313" s="81" t="s">
        <v>218</v>
      </c>
      <c r="B313" s="92"/>
      <c r="C313" s="79"/>
      <c r="D313" s="79"/>
      <c r="E313" s="79"/>
      <c r="F313" s="79"/>
      <c r="G313" s="79">
        <v>0</v>
      </c>
      <c r="H313" s="79"/>
    </row>
    <row r="314" spans="1:8">
      <c r="A314" s="81" t="s">
        <v>217</v>
      </c>
      <c r="B314" s="92"/>
      <c r="C314" s="79">
        <v>2096</v>
      </c>
      <c r="D314" s="79">
        <v>2202</v>
      </c>
      <c r="E314" s="79">
        <v>3352</v>
      </c>
      <c r="F314" s="79">
        <v>3430</v>
      </c>
      <c r="G314" s="79">
        <v>3063</v>
      </c>
      <c r="H314" s="79"/>
    </row>
    <row r="315" spans="1:8">
      <c r="A315" s="81" t="s">
        <v>216</v>
      </c>
      <c r="B315" s="92"/>
      <c r="C315" s="79">
        <v>147461</v>
      </c>
      <c r="D315" s="79">
        <v>167497</v>
      </c>
      <c r="E315" s="79">
        <v>197295</v>
      </c>
      <c r="F315" s="79">
        <v>232792</v>
      </c>
      <c r="G315" s="79">
        <v>275909</v>
      </c>
      <c r="H315" s="79"/>
    </row>
    <row r="316" spans="1:8">
      <c r="A316" s="81" t="s">
        <v>215</v>
      </c>
      <c r="B316" s="92"/>
      <c r="C316" s="79">
        <v>1931</v>
      </c>
      <c r="D316" s="79">
        <v>2041</v>
      </c>
      <c r="E316" s="79">
        <v>3137</v>
      </c>
      <c r="F316" s="79">
        <v>4378</v>
      </c>
      <c r="G316" s="79">
        <v>5561</v>
      </c>
      <c r="H316" s="79"/>
    </row>
    <row r="317" spans="1:8">
      <c r="A317" s="81" t="s">
        <v>214</v>
      </c>
      <c r="B317" s="92"/>
      <c r="C317" s="79">
        <v>2000</v>
      </c>
      <c r="D317" s="79">
        <v>0</v>
      </c>
      <c r="E317" s="79">
        <v>0</v>
      </c>
      <c r="F317" s="79">
        <v>0</v>
      </c>
      <c r="G317" s="79">
        <v>0</v>
      </c>
      <c r="H317" s="79"/>
    </row>
    <row r="318" spans="1:8">
      <c r="A318" s="81" t="s">
        <v>213</v>
      </c>
      <c r="B318" s="92"/>
      <c r="C318" s="79"/>
      <c r="D318" s="79"/>
      <c r="E318" s="79"/>
      <c r="F318" s="79"/>
      <c r="G318" s="79"/>
      <c r="H318" s="79"/>
    </row>
    <row r="319" spans="1:8">
      <c r="A319" s="81" t="s">
        <v>212</v>
      </c>
      <c r="B319" s="92"/>
      <c r="C319" s="79">
        <v>302</v>
      </c>
      <c r="D319" s="79">
        <v>554</v>
      </c>
      <c r="E319" s="79">
        <v>881</v>
      </c>
      <c r="F319" s="79">
        <v>69</v>
      </c>
      <c r="G319" s="79">
        <v>274</v>
      </c>
      <c r="H319" s="79"/>
    </row>
    <row r="320" spans="1:8">
      <c r="A320" s="81" t="s">
        <v>211</v>
      </c>
      <c r="B320" s="92"/>
      <c r="C320" s="79">
        <v>1225</v>
      </c>
      <c r="D320" s="79">
        <v>0</v>
      </c>
      <c r="E320" s="79">
        <v>0</v>
      </c>
      <c r="F320" s="79">
        <v>0</v>
      </c>
      <c r="G320" s="79">
        <v>1199</v>
      </c>
      <c r="H320" s="79"/>
    </row>
    <row r="321" spans="1:8">
      <c r="A321" s="81" t="s">
        <v>210</v>
      </c>
      <c r="B321" s="92"/>
      <c r="C321" s="79">
        <v>13852</v>
      </c>
      <c r="D321" s="79">
        <v>14161</v>
      </c>
      <c r="E321" s="79">
        <v>20165</v>
      </c>
      <c r="F321" s="79">
        <v>30173</v>
      </c>
      <c r="G321" s="79">
        <v>38187</v>
      </c>
      <c r="H321" s="79"/>
    </row>
    <row r="322" spans="1:8">
      <c r="A322" s="81" t="s">
        <v>209</v>
      </c>
      <c r="B322" s="92"/>
      <c r="C322" s="79">
        <v>19310</v>
      </c>
      <c r="D322" s="79">
        <v>16756</v>
      </c>
      <c r="E322" s="79">
        <v>24183</v>
      </c>
      <c r="F322" s="79">
        <v>34620</v>
      </c>
      <c r="G322" s="79">
        <v>45221</v>
      </c>
      <c r="H322" s="79"/>
    </row>
    <row r="323" spans="1:8">
      <c r="A323" s="81" t="s">
        <v>208</v>
      </c>
      <c r="B323" s="92"/>
      <c r="C323" s="79">
        <v>1995</v>
      </c>
      <c r="D323" s="79">
        <v>3935</v>
      </c>
      <c r="E323" s="79">
        <v>3969</v>
      </c>
      <c r="F323" s="79">
        <v>4012</v>
      </c>
      <c r="G323" s="79">
        <v>14768</v>
      </c>
      <c r="H323" s="79"/>
    </row>
    <row r="324" spans="1:8">
      <c r="A324" s="81" t="s">
        <v>207</v>
      </c>
      <c r="B324" s="92"/>
      <c r="C324" s="79">
        <v>189</v>
      </c>
      <c r="D324" s="79">
        <v>226</v>
      </c>
      <c r="E324" s="79">
        <v>430</v>
      </c>
      <c r="F324" s="79">
        <v>1264</v>
      </c>
      <c r="G324" s="79">
        <v>1701</v>
      </c>
      <c r="H324" s="79"/>
    </row>
    <row r="325" spans="1:8">
      <c r="A325" s="81" t="s">
        <v>206</v>
      </c>
      <c r="B325" s="92"/>
      <c r="C325" s="79">
        <v>0</v>
      </c>
      <c r="D325" s="79">
        <v>0</v>
      </c>
      <c r="E325" s="79">
        <v>0</v>
      </c>
      <c r="F325" s="79">
        <v>0</v>
      </c>
      <c r="G325" s="79">
        <v>0</v>
      </c>
      <c r="H325" s="79"/>
    </row>
    <row r="326" spans="1:8">
      <c r="A326" s="81" t="s">
        <v>205</v>
      </c>
      <c r="B326" s="92"/>
      <c r="C326" s="79">
        <v>5636</v>
      </c>
      <c r="D326" s="79">
        <v>7544</v>
      </c>
      <c r="E326" s="79">
        <v>16211</v>
      </c>
      <c r="F326" s="79">
        <v>15268</v>
      </c>
      <c r="G326" s="79">
        <v>12777</v>
      </c>
      <c r="H326" s="79"/>
    </row>
    <row r="327" spans="1:8">
      <c r="A327" s="81" t="s">
        <v>204</v>
      </c>
      <c r="B327" s="92"/>
      <c r="C327" s="79">
        <v>27130</v>
      </c>
      <c r="D327" s="79">
        <v>28461</v>
      </c>
      <c r="E327" s="79">
        <v>44793</v>
      </c>
      <c r="F327" s="79">
        <v>55164</v>
      </c>
      <c r="G327" s="79">
        <v>74467</v>
      </c>
      <c r="H327" s="79"/>
    </row>
    <row r="328" spans="1:8">
      <c r="A328" s="81" t="s">
        <v>203</v>
      </c>
      <c r="B328" s="92"/>
      <c r="C328" s="79">
        <v>0</v>
      </c>
      <c r="D328" s="79">
        <v>0</v>
      </c>
      <c r="E328" s="79">
        <v>0</v>
      </c>
      <c r="F328" s="79">
        <v>0</v>
      </c>
      <c r="G328" s="79">
        <v>0</v>
      </c>
      <c r="H328" s="79"/>
    </row>
    <row r="329" spans="1:8">
      <c r="A329" s="81" t="s">
        <v>202</v>
      </c>
      <c r="B329" s="92"/>
      <c r="C329" s="79">
        <v>0</v>
      </c>
      <c r="D329" s="79">
        <v>0</v>
      </c>
      <c r="E329" s="79">
        <v>0</v>
      </c>
      <c r="F329" s="79">
        <v>0</v>
      </c>
      <c r="G329" s="79">
        <v>0</v>
      </c>
      <c r="H329" s="79"/>
    </row>
    <row r="330" spans="1:8">
      <c r="A330" s="81" t="s">
        <v>201</v>
      </c>
      <c r="B330" s="92"/>
      <c r="C330" s="79">
        <v>0.68700000000000006</v>
      </c>
      <c r="D330" s="79">
        <v>0.69099999999999995</v>
      </c>
      <c r="E330" s="79">
        <v>0.69399999999999995</v>
      </c>
      <c r="F330" s="79">
        <v>0.69599999999999995</v>
      </c>
      <c r="G330" s="79">
        <v>0.68799999999999994</v>
      </c>
      <c r="H330" s="79"/>
    </row>
    <row r="331" spans="1:8">
      <c r="A331" s="81" t="s">
        <v>200</v>
      </c>
      <c r="B331" s="92"/>
      <c r="C331" s="79">
        <v>32981.313000000002</v>
      </c>
      <c r="D331" s="79">
        <v>36306.309000000001</v>
      </c>
      <c r="E331" s="79">
        <v>40246.305999999997</v>
      </c>
      <c r="F331" s="79">
        <v>45048.303999999996</v>
      </c>
      <c r="G331" s="79">
        <v>50551.311999999998</v>
      </c>
      <c r="H331" s="79"/>
    </row>
    <row r="332" spans="1:8">
      <c r="A332" s="81" t="s">
        <v>199</v>
      </c>
      <c r="B332" s="92"/>
      <c r="C332" s="79">
        <v>87349</v>
      </c>
      <c r="D332" s="79">
        <v>102729</v>
      </c>
      <c r="E332" s="79">
        <v>112255</v>
      </c>
      <c r="F332" s="79">
        <v>132579</v>
      </c>
      <c r="G332" s="79">
        <v>150890</v>
      </c>
      <c r="H332" s="79"/>
    </row>
    <row r="333" spans="1:8">
      <c r="A333" s="81" t="s">
        <v>198</v>
      </c>
      <c r="B333" s="92"/>
      <c r="C333" s="79">
        <v>0</v>
      </c>
      <c r="D333" s="79">
        <v>0</v>
      </c>
      <c r="E333" s="79">
        <v>0</v>
      </c>
      <c r="F333" s="79">
        <v>0</v>
      </c>
      <c r="G333" s="79">
        <v>0</v>
      </c>
      <c r="H333" s="79"/>
    </row>
    <row r="334" spans="1:8">
      <c r="A334" s="81" t="s">
        <v>197</v>
      </c>
      <c r="B334" s="92"/>
      <c r="C334" s="79">
        <v>120331</v>
      </c>
      <c r="D334" s="79">
        <v>139036</v>
      </c>
      <c r="E334" s="79">
        <v>152502</v>
      </c>
      <c r="F334" s="79">
        <v>177628</v>
      </c>
      <c r="G334" s="79">
        <v>201442</v>
      </c>
      <c r="H334" s="79"/>
    </row>
    <row r="335" spans="1:8" ht="31.2">
      <c r="A335" s="81" t="s">
        <v>196</v>
      </c>
      <c r="B335" s="92"/>
      <c r="C335" s="79">
        <v>0</v>
      </c>
      <c r="D335" s="79">
        <v>0</v>
      </c>
      <c r="E335" s="79"/>
      <c r="F335" s="79"/>
      <c r="G335" s="79"/>
      <c r="H335" s="79"/>
    </row>
    <row r="336" spans="1:8">
      <c r="A336" s="81" t="s">
        <v>195</v>
      </c>
      <c r="B336" s="92"/>
      <c r="C336" s="79">
        <v>120331</v>
      </c>
      <c r="D336" s="79">
        <v>139036</v>
      </c>
      <c r="E336" s="79">
        <v>152502</v>
      </c>
      <c r="F336" s="79">
        <v>177628</v>
      </c>
      <c r="G336" s="79">
        <v>201442</v>
      </c>
      <c r="H336" s="79"/>
    </row>
    <row r="337" spans="1:8">
      <c r="A337" s="81" t="s">
        <v>194</v>
      </c>
      <c r="B337" s="92"/>
      <c r="C337" s="79">
        <v>74989</v>
      </c>
      <c r="D337" s="79">
        <v>90272</v>
      </c>
      <c r="E337" s="79">
        <v>110855</v>
      </c>
      <c r="F337" s="79">
        <v>136819</v>
      </c>
      <c r="G337" s="79">
        <v>161857</v>
      </c>
      <c r="H337" s="79"/>
    </row>
    <row r="338" spans="1:8">
      <c r="A338" s="81" t="s">
        <v>193</v>
      </c>
      <c r="B338" s="92"/>
      <c r="C338" s="79">
        <v>23140</v>
      </c>
      <c r="D338" s="79">
        <v>29038</v>
      </c>
      <c r="E338" s="79">
        <v>38684</v>
      </c>
      <c r="F338" s="79">
        <v>50520</v>
      </c>
      <c r="G338" s="79">
        <v>60245</v>
      </c>
      <c r="H338" s="79"/>
    </row>
    <row r="339" spans="1:8">
      <c r="A339" s="81" t="s">
        <v>192</v>
      </c>
      <c r="B339" s="92"/>
      <c r="C339" s="79">
        <v>51849</v>
      </c>
      <c r="D339" s="79">
        <v>61234</v>
      </c>
      <c r="E339" s="79">
        <v>72171</v>
      </c>
      <c r="F339" s="79">
        <v>86299</v>
      </c>
      <c r="G339" s="79">
        <v>101612</v>
      </c>
      <c r="H339" s="79"/>
    </row>
    <row r="340" spans="1:8">
      <c r="A340" s="81" t="s">
        <v>191</v>
      </c>
      <c r="B340" s="92"/>
      <c r="C340" s="79">
        <v>27465</v>
      </c>
      <c r="D340" s="79">
        <v>31418</v>
      </c>
      <c r="E340" s="79">
        <v>36390</v>
      </c>
      <c r="F340" s="79">
        <v>45878</v>
      </c>
      <c r="G340" s="79">
        <v>53479</v>
      </c>
      <c r="H340" s="79"/>
    </row>
    <row r="341" spans="1:8" ht="31.2">
      <c r="A341" s="81" t="s">
        <v>190</v>
      </c>
      <c r="B341" s="92"/>
      <c r="C341" s="79">
        <v>24384</v>
      </c>
      <c r="D341" s="79">
        <v>29816</v>
      </c>
      <c r="E341" s="79">
        <v>35781</v>
      </c>
      <c r="F341" s="79">
        <v>40421</v>
      </c>
      <c r="G341" s="79">
        <v>48133</v>
      </c>
      <c r="H341" s="79"/>
    </row>
    <row r="342" spans="1:8" ht="31.2">
      <c r="A342" s="81" t="s">
        <v>189</v>
      </c>
      <c r="B342" s="92"/>
      <c r="C342" s="79">
        <v>5024</v>
      </c>
      <c r="D342" s="79">
        <v>6100</v>
      </c>
      <c r="E342" s="79">
        <v>6899</v>
      </c>
      <c r="F342" s="79">
        <v>9029</v>
      </c>
      <c r="G342" s="79">
        <v>11651</v>
      </c>
      <c r="H342" s="79"/>
    </row>
    <row r="343" spans="1:8">
      <c r="A343" s="81" t="s">
        <v>188</v>
      </c>
      <c r="B343" s="92"/>
      <c r="C343" s="79">
        <v>19360</v>
      </c>
      <c r="D343" s="79">
        <v>23716</v>
      </c>
      <c r="E343" s="79">
        <v>28882</v>
      </c>
      <c r="F343" s="79">
        <v>31392</v>
      </c>
      <c r="G343" s="79">
        <v>36482</v>
      </c>
      <c r="H343" s="79"/>
    </row>
    <row r="344" spans="1:8">
      <c r="A344" s="81" t="s">
        <v>187</v>
      </c>
      <c r="B344" s="92"/>
      <c r="C344" s="79">
        <v>104</v>
      </c>
      <c r="D344" s="79">
        <v>124</v>
      </c>
      <c r="E344" s="79">
        <v>157</v>
      </c>
      <c r="F344" s="79">
        <v>206</v>
      </c>
      <c r="G344" s="79">
        <v>267</v>
      </c>
      <c r="H344" s="79"/>
    </row>
    <row r="345" spans="1:8">
      <c r="A345" s="81" t="s">
        <v>186</v>
      </c>
      <c r="B345" s="92"/>
      <c r="C345" s="79">
        <v>395</v>
      </c>
      <c r="D345" s="79">
        <v>558</v>
      </c>
      <c r="E345" s="79">
        <v>1204</v>
      </c>
      <c r="F345" s="79">
        <v>8798</v>
      </c>
      <c r="G345" s="79">
        <v>5304</v>
      </c>
      <c r="H345" s="79"/>
    </row>
    <row r="346" spans="1:8">
      <c r="A346" s="81" t="s">
        <v>185</v>
      </c>
      <c r="B346" s="92"/>
      <c r="C346" s="79">
        <v>0</v>
      </c>
      <c r="D346" s="79">
        <v>0</v>
      </c>
      <c r="E346" s="79">
        <v>-2736</v>
      </c>
      <c r="F346" s="79">
        <v>-5071</v>
      </c>
      <c r="G346" s="79">
        <v>-1894</v>
      </c>
      <c r="H346" s="79"/>
    </row>
    <row r="347" spans="1:8">
      <c r="A347" s="81" t="s">
        <v>184</v>
      </c>
      <c r="B347" s="92"/>
      <c r="C347" s="79">
        <v>19651</v>
      </c>
      <c r="D347" s="79">
        <v>24150</v>
      </c>
      <c r="E347" s="79">
        <v>27193</v>
      </c>
      <c r="F347" s="79">
        <v>34913</v>
      </c>
      <c r="G347" s="79">
        <v>39625</v>
      </c>
      <c r="H347" s="79"/>
    </row>
    <row r="348" spans="1:8">
      <c r="A348" s="81" t="s">
        <v>183</v>
      </c>
      <c r="B348" s="92"/>
      <c r="C348" s="79">
        <v>3303</v>
      </c>
      <c r="D348" s="79">
        <v>4672</v>
      </c>
      <c r="E348" s="79">
        <v>14531</v>
      </c>
      <c r="F348" s="79">
        <v>4177</v>
      </c>
      <c r="G348" s="79">
        <v>5282</v>
      </c>
      <c r="H348" s="79"/>
    </row>
    <row r="349" spans="1:8">
      <c r="A349" s="81" t="s">
        <v>182</v>
      </c>
      <c r="B349" s="92"/>
      <c r="C349" s="79">
        <v>0</v>
      </c>
      <c r="D349" s="79">
        <v>0</v>
      </c>
      <c r="E349" s="79"/>
      <c r="F349" s="79"/>
      <c r="G349" s="79"/>
      <c r="H349" s="79"/>
    </row>
    <row r="350" spans="1:8">
      <c r="A350" s="81" t="s">
        <v>181</v>
      </c>
      <c r="B350" s="92"/>
      <c r="C350" s="79">
        <v>16348</v>
      </c>
      <c r="D350" s="79">
        <v>19478</v>
      </c>
      <c r="E350" s="79">
        <v>12662</v>
      </c>
      <c r="F350" s="79">
        <v>30736</v>
      </c>
      <c r="G350" s="79">
        <v>34343</v>
      </c>
      <c r="H350" s="79"/>
    </row>
    <row r="351" spans="1:8">
      <c r="A351" s="81" t="s">
        <v>180</v>
      </c>
      <c r="B351" s="92"/>
      <c r="C351" s="79">
        <v>0</v>
      </c>
      <c r="D351" s="79">
        <v>0</v>
      </c>
      <c r="E351" s="79">
        <v>0</v>
      </c>
      <c r="F351" s="79">
        <v>0</v>
      </c>
      <c r="G351" s="79">
        <v>0</v>
      </c>
      <c r="H351" s="79"/>
    </row>
    <row r="352" spans="1:8">
      <c r="A352" s="81" t="s">
        <v>179</v>
      </c>
      <c r="B352" s="92"/>
      <c r="C352" s="79">
        <v>0</v>
      </c>
      <c r="D352" s="79">
        <v>0</v>
      </c>
      <c r="E352" s="79">
        <v>0</v>
      </c>
      <c r="F352" s="79">
        <v>0</v>
      </c>
      <c r="G352" s="79">
        <v>0</v>
      </c>
      <c r="H352" s="79"/>
    </row>
    <row r="353" spans="1:8">
      <c r="A353" s="81" t="s">
        <v>178</v>
      </c>
      <c r="B353" s="92"/>
      <c r="C353" s="79">
        <v>16348</v>
      </c>
      <c r="D353" s="79">
        <v>19478</v>
      </c>
      <c r="E353" s="79">
        <v>12662</v>
      </c>
      <c r="F353" s="79">
        <v>30736</v>
      </c>
      <c r="G353" s="79">
        <v>34343</v>
      </c>
      <c r="H353" s="79"/>
    </row>
    <row r="354" spans="1:8">
      <c r="A354" s="81" t="s">
        <v>177</v>
      </c>
      <c r="B354" s="92"/>
      <c r="C354" s="79">
        <v>0</v>
      </c>
      <c r="D354" s="79">
        <v>0</v>
      </c>
      <c r="E354" s="79">
        <v>0</v>
      </c>
      <c r="F354" s="79">
        <v>0</v>
      </c>
      <c r="G354" s="79">
        <v>0</v>
      </c>
      <c r="H354" s="79"/>
    </row>
    <row r="355" spans="1:8">
      <c r="A355" s="81" t="s">
        <v>176</v>
      </c>
      <c r="B355" s="92"/>
      <c r="C355" s="79">
        <v>23.12</v>
      </c>
      <c r="D355" s="79">
        <v>28.32</v>
      </c>
      <c r="E355" s="79">
        <v>18.27</v>
      </c>
      <c r="F355" s="79">
        <v>44.22</v>
      </c>
      <c r="G355" s="79">
        <v>49.59</v>
      </c>
      <c r="H355" s="79"/>
    </row>
    <row r="356" spans="1:8">
      <c r="A356" s="81" t="s">
        <v>175</v>
      </c>
      <c r="B356" s="92"/>
      <c r="C356" s="79">
        <v>23.12</v>
      </c>
      <c r="D356" s="79">
        <v>28.32</v>
      </c>
      <c r="E356" s="79">
        <v>18.27</v>
      </c>
      <c r="F356" s="79">
        <v>44.22</v>
      </c>
      <c r="G356" s="79">
        <v>49.59</v>
      </c>
      <c r="H356" s="79"/>
    </row>
    <row r="357" spans="1:8" ht="31.2">
      <c r="A357" s="81" t="s">
        <v>174</v>
      </c>
      <c r="B357" s="92"/>
      <c r="C357" s="79">
        <v>22.84</v>
      </c>
      <c r="D357" s="79">
        <v>27.85</v>
      </c>
      <c r="E357" s="79">
        <v>18</v>
      </c>
      <c r="F357" s="79">
        <v>43.7</v>
      </c>
      <c r="G357" s="79">
        <v>49.16</v>
      </c>
      <c r="H357" s="79"/>
    </row>
    <row r="358" spans="1:8" ht="31.2">
      <c r="A358" s="81" t="s">
        <v>173</v>
      </c>
      <c r="B358" s="92"/>
      <c r="C358" s="79">
        <v>22.84</v>
      </c>
      <c r="D358" s="79">
        <v>27.85</v>
      </c>
      <c r="E358" s="79">
        <v>18</v>
      </c>
      <c r="F358" s="79">
        <v>43.7</v>
      </c>
      <c r="G358" s="79">
        <v>49.16</v>
      </c>
      <c r="H358" s="79"/>
    </row>
    <row r="359" spans="1:8" ht="31.2">
      <c r="A359" s="81" t="s">
        <v>172</v>
      </c>
      <c r="B359" s="92"/>
      <c r="C359" s="79">
        <v>684.62599999999998</v>
      </c>
      <c r="D359" s="79">
        <v>687.77800000000002</v>
      </c>
      <c r="E359" s="79">
        <v>692.90099999999995</v>
      </c>
      <c r="F359" s="79">
        <v>695.14</v>
      </c>
      <c r="G359" s="79">
        <v>692.596</v>
      </c>
      <c r="H359" s="79"/>
    </row>
    <row r="360" spans="1:8">
      <c r="A360" s="81" t="s">
        <v>171</v>
      </c>
    </row>
    <row r="361" spans="1:8" ht="31.2">
      <c r="A361" s="81" t="s">
        <v>170</v>
      </c>
      <c r="B361" s="92"/>
      <c r="C361" s="79">
        <v>692.93</v>
      </c>
      <c r="D361" s="79">
        <v>698.70600000000002</v>
      </c>
      <c r="E361" s="79">
        <v>703.58399999999995</v>
      </c>
      <c r="F361" s="79">
        <v>703.28499999999997</v>
      </c>
      <c r="G361" s="79">
        <v>698.55600000000004</v>
      </c>
      <c r="H361" s="79"/>
    </row>
    <row r="362" spans="1:8" ht="31.2">
      <c r="A362" s="81" t="s">
        <v>169</v>
      </c>
      <c r="B362" s="92"/>
      <c r="C362" s="79">
        <v>687.34799999999996</v>
      </c>
      <c r="D362" s="79">
        <v>691.29300000000001</v>
      </c>
      <c r="E362" s="79">
        <v>694.78300000000002</v>
      </c>
      <c r="F362" s="79">
        <v>695.55600000000004</v>
      </c>
      <c r="G362" s="79">
        <v>688.33500000000004</v>
      </c>
      <c r="H362" s="79"/>
    </row>
    <row r="363" spans="1:8">
      <c r="A363" s="81" t="s">
        <v>168</v>
      </c>
      <c r="B363" s="92"/>
      <c r="C363" s="79">
        <v>26024</v>
      </c>
      <c r="D363" s="79">
        <v>36036</v>
      </c>
      <c r="E363" s="79">
        <v>37091</v>
      </c>
      <c r="F363" s="79">
        <v>47971</v>
      </c>
      <c r="G363" s="79">
        <v>54520</v>
      </c>
      <c r="H363" s="79"/>
    </row>
    <row r="364" spans="1:8">
      <c r="A364" s="81" t="s">
        <v>167</v>
      </c>
      <c r="B364" s="92"/>
      <c r="C364" s="79">
        <v>9915</v>
      </c>
      <c r="D364" s="79">
        <v>10212</v>
      </c>
      <c r="E364" s="79">
        <v>13184</v>
      </c>
      <c r="F364" s="79">
        <v>25139</v>
      </c>
      <c r="G364" s="79">
        <v>23548</v>
      </c>
      <c r="H364" s="79"/>
    </row>
    <row r="365" spans="1:8">
      <c r="A365" s="81" t="s">
        <v>166</v>
      </c>
      <c r="B365" s="92"/>
      <c r="C365" s="79">
        <v>0</v>
      </c>
      <c r="D365" s="79">
        <v>240</v>
      </c>
      <c r="E365" s="79">
        <v>99</v>
      </c>
      <c r="F365" s="79">
        <v>98</v>
      </c>
      <c r="G365" s="79">
        <v>0</v>
      </c>
      <c r="H365" s="79"/>
    </row>
    <row r="366" spans="1:8">
      <c r="A366" s="81" t="s">
        <v>165</v>
      </c>
      <c r="B366" s="92"/>
      <c r="C366" s="79">
        <v>-189</v>
      </c>
      <c r="D366" s="79">
        <v>536</v>
      </c>
      <c r="E366" s="79">
        <v>287</v>
      </c>
      <c r="F366" s="79">
        <v>1491</v>
      </c>
      <c r="G366" s="79">
        <v>2515</v>
      </c>
      <c r="H366" s="79"/>
    </row>
    <row r="367" spans="1:8">
      <c r="A367" s="81" t="s">
        <v>164</v>
      </c>
      <c r="B367" s="92"/>
      <c r="C367" s="79">
        <v>-23711</v>
      </c>
      <c r="D367" s="79">
        <v>-31165</v>
      </c>
      <c r="E367" s="79">
        <v>-31401</v>
      </c>
      <c r="F367" s="79">
        <v>-28504</v>
      </c>
      <c r="G367" s="79">
        <v>-29491</v>
      </c>
      <c r="H367" s="79"/>
    </row>
    <row r="368" spans="1:8">
      <c r="A368" s="81" t="s">
        <v>163</v>
      </c>
      <c r="B368" s="92"/>
      <c r="C368" s="79">
        <v>0</v>
      </c>
      <c r="D368" s="79">
        <v>0</v>
      </c>
      <c r="E368" s="79">
        <v>0</v>
      </c>
      <c r="F368" s="79">
        <v>0</v>
      </c>
      <c r="G368" s="79">
        <v>0</v>
      </c>
      <c r="H368" s="79"/>
    </row>
    <row r="369" spans="1:8" ht="31.2">
      <c r="A369" s="81" t="s">
        <v>162</v>
      </c>
    </row>
    <row r="370" spans="1:8">
      <c r="A370" s="81" t="s">
        <v>161</v>
      </c>
      <c r="B370" s="92"/>
      <c r="C370" s="79">
        <v>96</v>
      </c>
      <c r="D370" s="79">
        <v>84</v>
      </c>
      <c r="E370" s="79">
        <v>84</v>
      </c>
      <c r="F370" s="79">
        <v>69</v>
      </c>
      <c r="G370" s="79"/>
      <c r="H370" s="79"/>
    </row>
    <row r="371" spans="1:8">
      <c r="A371" s="81" t="s">
        <v>160</v>
      </c>
      <c r="B371" s="92"/>
      <c r="C371" s="79">
        <v>3338</v>
      </c>
      <c r="D371" s="79">
        <v>1643</v>
      </c>
      <c r="E371" s="79">
        <v>6191</v>
      </c>
      <c r="F371" s="79">
        <v>5671</v>
      </c>
      <c r="G371" s="79">
        <v>8203</v>
      </c>
      <c r="H371" s="79"/>
    </row>
    <row r="372" spans="1:8">
      <c r="A372" s="81" t="s">
        <v>159</v>
      </c>
      <c r="B372" s="92"/>
      <c r="C372" s="79"/>
      <c r="D372" s="79"/>
      <c r="E372" s="79"/>
      <c r="F372" s="79"/>
      <c r="G372" s="79"/>
      <c r="H372" s="79"/>
    </row>
    <row r="373" spans="1:8">
      <c r="A373" s="81" t="s">
        <v>158</v>
      </c>
      <c r="B373" s="92"/>
      <c r="C373" s="79"/>
      <c r="D373" s="79"/>
      <c r="E373" s="79"/>
      <c r="F373" s="79">
        <v>0</v>
      </c>
      <c r="G373" s="79">
        <v>0</v>
      </c>
      <c r="H373" s="79"/>
    </row>
    <row r="374" spans="1:8" ht="31.2">
      <c r="A374" s="81" t="s">
        <v>157</v>
      </c>
      <c r="B374" s="92"/>
      <c r="C374" s="79"/>
      <c r="D374" s="79"/>
      <c r="E374" s="79"/>
      <c r="F374" s="79"/>
      <c r="G374" s="79"/>
      <c r="H374" s="79"/>
    </row>
    <row r="375" spans="1:8">
      <c r="A375" s="81" t="s">
        <v>156</v>
      </c>
      <c r="B375" s="92"/>
      <c r="C375" s="79">
        <v>1</v>
      </c>
      <c r="D375" s="79">
        <v>1</v>
      </c>
      <c r="E375" s="79">
        <v>1</v>
      </c>
      <c r="F375" s="79">
        <v>1</v>
      </c>
      <c r="G375" s="79">
        <v>1</v>
      </c>
      <c r="H375" s="79"/>
    </row>
    <row r="376" spans="1:8">
      <c r="A376" s="81" t="s">
        <v>155</v>
      </c>
      <c r="B376" s="92"/>
      <c r="C376" s="79">
        <v>3186</v>
      </c>
      <c r="D376" s="79">
        <v>3868</v>
      </c>
      <c r="E376" s="79">
        <v>5100</v>
      </c>
      <c r="F376" s="79">
        <v>6400</v>
      </c>
      <c r="G376" s="79">
        <v>6800</v>
      </c>
      <c r="H376" s="79"/>
    </row>
    <row r="377" spans="1:8">
      <c r="A377" s="81" t="s">
        <v>154</v>
      </c>
      <c r="B377" s="92"/>
      <c r="C377" s="79">
        <v>0</v>
      </c>
      <c r="D377" s="79">
        <v>0</v>
      </c>
      <c r="E377" s="79">
        <v>0</v>
      </c>
      <c r="F377" s="79">
        <v>0</v>
      </c>
      <c r="G377" s="79">
        <v>0</v>
      </c>
      <c r="H377" s="79"/>
    </row>
    <row r="378" spans="1:8">
      <c r="A378" s="81" t="s">
        <v>153</v>
      </c>
      <c r="B378" s="92"/>
      <c r="C378" s="79">
        <v>0</v>
      </c>
      <c r="D378" s="79">
        <v>0</v>
      </c>
      <c r="E378" s="79">
        <v>0</v>
      </c>
      <c r="F378" s="79">
        <v>0</v>
      </c>
      <c r="G378" s="79">
        <v>0</v>
      </c>
      <c r="H378" s="79"/>
    </row>
    <row r="379" spans="1:8">
      <c r="A379" s="81" t="s">
        <v>152</v>
      </c>
      <c r="B379" s="92"/>
      <c r="C379" s="79">
        <v>0</v>
      </c>
      <c r="D379" s="79">
        <v>0</v>
      </c>
      <c r="E379" s="79">
        <v>0</v>
      </c>
      <c r="F379" s="79">
        <v>0</v>
      </c>
      <c r="G379" s="79">
        <v>0</v>
      </c>
      <c r="H379" s="79"/>
    </row>
    <row r="380" spans="1:8">
      <c r="A380" s="81" t="s">
        <v>151</v>
      </c>
      <c r="B380" s="92"/>
      <c r="C380" s="79">
        <v>0</v>
      </c>
      <c r="D380" s="79">
        <v>0</v>
      </c>
      <c r="E380" s="79">
        <v>0</v>
      </c>
      <c r="F380" s="79">
        <v>0</v>
      </c>
      <c r="G380" s="79">
        <v>0</v>
      </c>
      <c r="H380" s="79"/>
    </row>
    <row r="381" spans="1:8">
      <c r="A381" s="81" t="s">
        <v>150</v>
      </c>
      <c r="B381" s="92"/>
      <c r="C381" s="79">
        <v>0</v>
      </c>
      <c r="D381" s="79">
        <v>0</v>
      </c>
      <c r="E381" s="79">
        <v>0</v>
      </c>
      <c r="F381" s="79">
        <v>0</v>
      </c>
      <c r="G381" s="79">
        <v>0</v>
      </c>
      <c r="H381" s="79"/>
    </row>
    <row r="382" spans="1:8">
      <c r="A382" s="81" t="s">
        <v>149</v>
      </c>
      <c r="B382" s="92"/>
      <c r="C382" s="79">
        <v>778.01</v>
      </c>
      <c r="D382" s="79">
        <v>792.45</v>
      </c>
      <c r="E382" s="79">
        <v>1053.4000000000001</v>
      </c>
      <c r="F382" s="79">
        <v>1044.96</v>
      </c>
      <c r="G382" s="79">
        <v>1339.39</v>
      </c>
      <c r="H382" s="79"/>
    </row>
    <row r="383" spans="1:8">
      <c r="A383" s="81" t="s">
        <v>148</v>
      </c>
      <c r="B383" s="92"/>
      <c r="C383" s="79">
        <v>778.01</v>
      </c>
      <c r="D383" s="79">
        <v>792.45</v>
      </c>
      <c r="E383" s="79">
        <v>1053.4000000000001</v>
      </c>
      <c r="F383" s="79">
        <v>1044.96</v>
      </c>
      <c r="G383" s="79">
        <v>1339.39</v>
      </c>
      <c r="H383" s="79"/>
    </row>
    <row r="384" spans="1:8">
      <c r="A384" s="81" t="s">
        <v>147</v>
      </c>
      <c r="B384" s="92"/>
      <c r="C384" s="79"/>
      <c r="D384" s="79"/>
      <c r="E384" s="79"/>
      <c r="F384" s="79"/>
      <c r="G384" s="79"/>
      <c r="H384" s="79"/>
    </row>
    <row r="385" spans="1:8">
      <c r="A385" s="81" t="s">
        <v>146</v>
      </c>
      <c r="B385" s="92"/>
      <c r="C385" s="79">
        <v>734</v>
      </c>
      <c r="D385" s="79">
        <v>897</v>
      </c>
      <c r="E385" s="79">
        <v>1100</v>
      </c>
      <c r="F385" s="79">
        <v>1300</v>
      </c>
      <c r="G385" s="79">
        <v>2361</v>
      </c>
      <c r="H385" s="79"/>
    </row>
    <row r="386" spans="1:8">
      <c r="A386" s="81" t="s">
        <v>145</v>
      </c>
      <c r="B386" s="92"/>
      <c r="C386" s="79">
        <v>12282</v>
      </c>
      <c r="D386" s="79">
        <v>13948</v>
      </c>
      <c r="E386" s="79">
        <v>16625</v>
      </c>
      <c r="F386" s="79">
        <v>21419</v>
      </c>
      <c r="G386" s="79">
        <v>26018</v>
      </c>
      <c r="H386" s="7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51A2-84BC-4473-845F-AE120717EB59}">
  <dimension ref="A1:E11"/>
  <sheetViews>
    <sheetView tabSelected="1" workbookViewId="0">
      <selection activeCell="E8" sqref="E8"/>
    </sheetView>
  </sheetViews>
  <sheetFormatPr defaultRowHeight="14.4"/>
  <cols>
    <col min="5" max="5" width="10.109375" bestFit="1" customWidth="1"/>
  </cols>
  <sheetData>
    <row r="1" spans="1:5" ht="15.6">
      <c r="A1" s="288" t="s">
        <v>524</v>
      </c>
      <c r="B1" s="288"/>
      <c r="C1" s="289"/>
      <c r="D1" s="289"/>
      <c r="E1" s="289"/>
    </row>
    <row r="2" spans="1:5" ht="15.6">
      <c r="A2" s="290"/>
      <c r="B2" s="290"/>
      <c r="C2" s="291" t="s">
        <v>525</v>
      </c>
      <c r="D2" s="291" t="s">
        <v>526</v>
      </c>
      <c r="E2" s="291" t="s">
        <v>527</v>
      </c>
    </row>
    <row r="3" spans="1:5">
      <c r="A3" s="292" t="s">
        <v>528</v>
      </c>
      <c r="B3" s="292"/>
      <c r="C3" s="293"/>
      <c r="D3" s="293"/>
      <c r="E3" s="293"/>
    </row>
    <row r="4" spans="1:5">
      <c r="A4" s="294"/>
      <c r="B4" s="294" t="s">
        <v>529</v>
      </c>
      <c r="C4" s="6">
        <v>0.21</v>
      </c>
      <c r="D4" s="295">
        <v>0.13</v>
      </c>
      <c r="E4" s="295">
        <v>0.26</v>
      </c>
    </row>
    <row r="5" spans="1:5">
      <c r="A5" s="294"/>
      <c r="B5" s="294" t="s">
        <v>530</v>
      </c>
      <c r="C5" s="197">
        <v>0.14000000000000001</v>
      </c>
      <c r="D5" s="296">
        <v>0.16</v>
      </c>
      <c r="E5" s="296">
        <v>0.11</v>
      </c>
    </row>
    <row r="6" spans="1:5">
      <c r="A6" s="294"/>
      <c r="B6" s="294" t="s">
        <v>531</v>
      </c>
      <c r="C6" s="10">
        <v>29.8</v>
      </c>
      <c r="D6" s="297">
        <v>22</v>
      </c>
      <c r="E6" s="297">
        <v>34</v>
      </c>
    </row>
    <row r="7" spans="1:5">
      <c r="A7" s="292" t="s">
        <v>532</v>
      </c>
      <c r="B7" s="292"/>
      <c r="C7" s="293"/>
      <c r="D7" s="293"/>
      <c r="E7" s="293"/>
    </row>
    <row r="8" spans="1:5">
      <c r="A8" s="294"/>
      <c r="B8" s="294" t="s">
        <v>533</v>
      </c>
      <c r="C8" s="298">
        <v>966.07</v>
      </c>
      <c r="D8" s="299">
        <v>719.16</v>
      </c>
      <c r="E8" s="299">
        <v>1292.27</v>
      </c>
    </row>
    <row r="9" spans="1:5">
      <c r="A9" t="s">
        <v>534</v>
      </c>
    </row>
    <row r="10" spans="1:5">
      <c r="A10" t="s">
        <v>535</v>
      </c>
    </row>
    <row r="11" spans="1:5">
      <c r="A11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Tear Sheet</vt:lpstr>
      <vt:lpstr>Proforma</vt:lpstr>
      <vt:lpstr>Financials</vt:lpstr>
      <vt:lpstr> and FF3</vt:lpstr>
      <vt:lpstr>Gordon Growth</vt:lpstr>
      <vt:lpstr>PRAT</vt:lpstr>
      <vt:lpstr>Monthly</vt:lpstr>
      <vt:lpstr>Annual</vt:lpstr>
      <vt:lpstr>Sheet2</vt:lpstr>
      <vt:lpstr>scenario summary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jinhao hu</cp:lastModifiedBy>
  <dcterms:created xsi:type="dcterms:W3CDTF">2020-04-14T00:42:02Z</dcterms:created>
  <dcterms:modified xsi:type="dcterms:W3CDTF">2020-04-20T02:00:07Z</dcterms:modified>
</cp:coreProperties>
</file>