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jin\Desktop\"/>
    </mc:Choice>
  </mc:AlternateContent>
  <xr:revisionPtr revIDLastSave="0" documentId="13_ncr:1_{C5AF6CB5-B45B-493F-87E0-E34DBDE692D3}" xr6:coauthVersionLast="45" xr6:coauthVersionMax="45" xr10:uidLastSave="{00000000-0000-0000-0000-000000000000}"/>
  <bookViews>
    <workbookView xWindow="-108" yWindow="-108" windowWidth="23256" windowHeight="12576" firstSheet="5" activeTab="7" xr2:uid="{953CB22F-4F11-401B-9023-22EEAAE2EF47}"/>
  </bookViews>
  <sheets>
    <sheet name="Tear Sheet" sheetId="9" r:id="rId1"/>
    <sheet name="Proforma" sheetId="2" r:id="rId2"/>
    <sheet name="Financials" sheetId="1" r:id="rId3"/>
    <sheet name="CAPM and FF3" sheetId="11" r:id="rId4"/>
    <sheet name="PPE Sales" sheetId="6" r:id="rId5"/>
    <sheet name="sales trend" sheetId="7" r:id="rId6"/>
    <sheet name="monthly data" sheetId="10" r:id="rId7"/>
    <sheet name="scenario summary" sheetId="12" r:id="rId8"/>
  </sheets>
  <externalReferences>
    <externalReference r:id="rId9"/>
  </externalReferences>
  <definedNames>
    <definedName name="BSH_margin">[1]Proforma!$B$11</definedName>
    <definedName name="cost_equity">[1]Proforma!$I$10</definedName>
    <definedName name="current_price">[1]Proforma!$B$7</definedName>
    <definedName name="Intrinsic_DDM">[1]Proforma!$B$123</definedName>
    <definedName name="Intrinsic_FCFE">[1]Proforma!$B$96</definedName>
    <definedName name="LTgrowth_Dividend">[1]Proforma!$B$9</definedName>
    <definedName name="LTgrowth_FCFE">[1]Proforma!$B$8</definedName>
    <definedName name="terminal_pe">[1]Proforma!$B$10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2" l="1"/>
  <c r="M192" i="11" l="1"/>
  <c r="M193" i="11" s="1"/>
  <c r="M196" i="11" s="1"/>
  <c r="H198" i="11" s="1"/>
  <c r="H197" i="11"/>
  <c r="J189" i="11"/>
  <c r="E216" i="11" s="1"/>
  <c r="I189" i="11"/>
  <c r="E215" i="11" s="1"/>
  <c r="H189" i="11"/>
  <c r="E214" i="11" s="1"/>
  <c r="G189" i="11"/>
  <c r="E213" i="11" s="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C209" i="11" l="1" a="1"/>
  <c r="F209" i="11" s="1"/>
  <c r="F189" i="11"/>
  <c r="F193" i="11" a="1"/>
  <c r="B13" i="9"/>
  <c r="B10" i="9"/>
  <c r="B9" i="9"/>
  <c r="B8" i="9"/>
  <c r="C209" i="11" l="1"/>
  <c r="D209" i="11"/>
  <c r="E209" i="11"/>
  <c r="E218" i="11"/>
  <c r="E219" i="11" s="1"/>
  <c r="G193" i="11"/>
  <c r="F193" i="11"/>
  <c r="H200" i="11" s="1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B3" i="7"/>
  <c r="B2" i="7"/>
  <c r="B4" i="6"/>
  <c r="C4" i="6"/>
  <c r="D4" i="6"/>
  <c r="E4" i="6"/>
  <c r="E6" i="6" s="1"/>
  <c r="F4" i="6"/>
  <c r="G4" i="6"/>
  <c r="H4" i="6"/>
  <c r="I4" i="6"/>
  <c r="I6" i="6" s="1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A4" i="6"/>
  <c r="A3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C1" i="6"/>
  <c r="A1" i="6"/>
  <c r="C21" i="2"/>
  <c r="C24" i="2"/>
  <c r="C25" i="2"/>
  <c r="C26" i="2"/>
  <c r="C27" i="2"/>
  <c r="C29" i="2"/>
  <c r="C31" i="2"/>
  <c r="C34" i="2"/>
  <c r="C36" i="2"/>
  <c r="C41" i="2"/>
  <c r="C42" i="2"/>
  <c r="C43" i="2"/>
  <c r="C44" i="2" s="1"/>
  <c r="C45" i="2"/>
  <c r="C49" i="2"/>
  <c r="C51" i="2" s="1"/>
  <c r="C50" i="2"/>
  <c r="C53" i="2"/>
  <c r="B21" i="2"/>
  <c r="B53" i="2"/>
  <c r="B50" i="2"/>
  <c r="B49" i="2"/>
  <c r="B45" i="2"/>
  <c r="B42" i="2"/>
  <c r="B43" i="2"/>
  <c r="B41" i="2"/>
  <c r="B36" i="2"/>
  <c r="B34" i="2"/>
  <c r="B31" i="2"/>
  <c r="B29" i="2"/>
  <c r="B27" i="2"/>
  <c r="B25" i="2"/>
  <c r="B26" i="2"/>
  <c r="B24" i="2"/>
  <c r="Y4" i="7" a="1"/>
  <c r="X6" i="6"/>
  <c r="T6" i="6"/>
  <c r="P6" i="6"/>
  <c r="L6" i="6"/>
  <c r="H6" i="6"/>
  <c r="D6" i="6"/>
  <c r="W6" i="6"/>
  <c r="V6" i="6"/>
  <c r="S6" i="6"/>
  <c r="R6" i="6"/>
  <c r="O6" i="6"/>
  <c r="N6" i="6"/>
  <c r="K6" i="6"/>
  <c r="J6" i="6"/>
  <c r="G6" i="6"/>
  <c r="F6" i="6"/>
  <c r="C6" i="6"/>
  <c r="B1" i="6"/>
  <c r="C28" i="2" l="1"/>
  <c r="C30" i="2" s="1"/>
  <c r="C32" i="2" s="1"/>
  <c r="C35" i="2" s="1"/>
  <c r="M6" i="6"/>
  <c r="Q6" i="6"/>
  <c r="U6" i="6"/>
  <c r="Y6" i="6"/>
  <c r="C46" i="2"/>
  <c r="C58" i="2"/>
  <c r="Z4" i="7"/>
  <c r="AC4" i="7"/>
  <c r="Y4" i="7"/>
  <c r="AB4" i="7"/>
  <c r="AA4" i="7"/>
  <c r="C57" i="2" l="1"/>
  <c r="C54" i="2"/>
  <c r="C55" i="2" s="1"/>
  <c r="E53" i="2" l="1"/>
  <c r="E50" i="2"/>
  <c r="E49" i="2"/>
  <c r="E15" i="2"/>
  <c r="G45" i="2" s="1"/>
  <c r="E43" i="2"/>
  <c r="E42" i="2"/>
  <c r="E41" i="2"/>
  <c r="B65" i="2"/>
  <c r="E34" i="2"/>
  <c r="E31" i="2"/>
  <c r="E29" i="2"/>
  <c r="E27" i="2"/>
  <c r="E26" i="2"/>
  <c r="E25" i="2"/>
  <c r="E24" i="2"/>
  <c r="F24" i="2" s="1"/>
  <c r="G24" i="2" s="1"/>
  <c r="H24" i="2" s="1"/>
  <c r="I24" i="2" s="1"/>
  <c r="J24" i="2" s="1"/>
  <c r="G21" i="2"/>
  <c r="E45" i="2" l="1"/>
  <c r="E36" i="2"/>
  <c r="E21" i="2"/>
  <c r="B44" i="2"/>
  <c r="B46" i="2" s="1"/>
  <c r="B57" i="2" s="1"/>
  <c r="E5" i="2"/>
  <c r="E58" i="2"/>
  <c r="E16" i="2"/>
  <c r="B14" i="9" s="1"/>
  <c r="B15" i="9" s="1"/>
  <c r="F42" i="2"/>
  <c r="E7" i="2"/>
  <c r="B28" i="2"/>
  <c r="B30" i="2" s="1"/>
  <c r="B32" i="2" s="1"/>
  <c r="B35" i="2" s="1"/>
  <c r="E28" i="2"/>
  <c r="E51" i="2"/>
  <c r="B58" i="2"/>
  <c r="E8" i="2"/>
  <c r="E9" i="2"/>
  <c r="F25" i="2" s="1"/>
  <c r="E11" i="2"/>
  <c r="F29" i="2" s="1"/>
  <c r="H45" i="2"/>
  <c r="E10" i="2"/>
  <c r="F26" i="2" s="1"/>
  <c r="E44" i="2"/>
  <c r="I45" i="2"/>
  <c r="B51" i="2"/>
  <c r="I21" i="2"/>
  <c r="F21" i="2"/>
  <c r="J45" i="2"/>
  <c r="E6" i="2"/>
  <c r="F27" i="2" s="1"/>
  <c r="J21" i="2"/>
  <c r="H21" i="2"/>
  <c r="F45" i="2"/>
  <c r="B17" i="9" l="1"/>
  <c r="F28" i="2"/>
  <c r="F30" i="2" s="1"/>
  <c r="E30" i="2"/>
  <c r="F41" i="2"/>
  <c r="G26" i="2"/>
  <c r="F49" i="2"/>
  <c r="B54" i="2"/>
  <c r="B55" i="2" s="1"/>
  <c r="B18" i="9" s="1"/>
  <c r="E32" i="2"/>
  <c r="G27" i="2"/>
  <c r="G67" i="2" s="1"/>
  <c r="F68" i="2"/>
  <c r="E13" i="2"/>
  <c r="F31" i="2" l="1"/>
  <c r="E14" i="2"/>
  <c r="E46" i="2"/>
  <c r="F58" i="2"/>
  <c r="F69" i="2" s="1"/>
  <c r="G25" i="2"/>
  <c r="G28" i="2" s="1"/>
  <c r="G49" i="2"/>
  <c r="G42" i="2"/>
  <c r="H27" i="2" s="1"/>
  <c r="H67" i="2" s="1"/>
  <c r="H42" i="2"/>
  <c r="G41" i="2"/>
  <c r="E54" i="2"/>
  <c r="E12" i="2"/>
  <c r="E35" i="2"/>
  <c r="F67" i="2"/>
  <c r="F43" i="2"/>
  <c r="F72" i="2"/>
  <c r="H41" i="2" l="1"/>
  <c r="G68" i="2"/>
  <c r="H25" i="2"/>
  <c r="E55" i="2"/>
  <c r="G58" i="2"/>
  <c r="G69" i="2" s="1"/>
  <c r="H49" i="2"/>
  <c r="H26" i="2"/>
  <c r="F66" i="2"/>
  <c r="F70" i="2" s="1"/>
  <c r="I25" i="2"/>
  <c r="H68" i="2"/>
  <c r="I27" i="2"/>
  <c r="I67" i="2" s="1"/>
  <c r="G43" i="2"/>
  <c r="F44" i="2"/>
  <c r="F46" i="2" s="1"/>
  <c r="F50" i="2" s="1"/>
  <c r="G66" i="2"/>
  <c r="H58" i="2" l="1"/>
  <c r="H69" i="2" s="1"/>
  <c r="H28" i="2"/>
  <c r="H66" i="2" s="1"/>
  <c r="I42" i="2"/>
  <c r="J27" i="2" s="1"/>
  <c r="J67" i="2" s="1"/>
  <c r="I49" i="2"/>
  <c r="I41" i="2"/>
  <c r="I26" i="2"/>
  <c r="I28" i="2" s="1"/>
  <c r="E57" i="2"/>
  <c r="G70" i="2"/>
  <c r="F73" i="2"/>
  <c r="F74" i="2" s="1"/>
  <c r="F76" i="2" s="1"/>
  <c r="G29" i="2"/>
  <c r="F51" i="2"/>
  <c r="F57" i="2"/>
  <c r="J49" i="2"/>
  <c r="J25" i="2"/>
  <c r="J41" i="2"/>
  <c r="J42" i="2"/>
  <c r="J26" i="2"/>
  <c r="F32" i="2"/>
  <c r="H43" i="2"/>
  <c r="G44" i="2"/>
  <c r="G46" i="2" s="1"/>
  <c r="G50" i="2" s="1"/>
  <c r="I68" i="2" l="1"/>
  <c r="H70" i="2"/>
  <c r="I58" i="2"/>
  <c r="I69" i="2" s="1"/>
  <c r="J28" i="2"/>
  <c r="J66" i="2" s="1"/>
  <c r="F34" i="2"/>
  <c r="F35" i="2" s="1"/>
  <c r="F53" i="2" s="1"/>
  <c r="J68" i="2"/>
  <c r="G72" i="2"/>
  <c r="G30" i="2"/>
  <c r="G57" i="2"/>
  <c r="J58" i="2"/>
  <c r="I66" i="2"/>
  <c r="I43" i="2"/>
  <c r="H44" i="2"/>
  <c r="H46" i="2" s="1"/>
  <c r="H50" i="2" s="1"/>
  <c r="I70" i="2" l="1"/>
  <c r="J69" i="2"/>
  <c r="J70" i="2" s="1"/>
  <c r="H57" i="2"/>
  <c r="G73" i="2"/>
  <c r="G74" i="2" s="1"/>
  <c r="G76" i="2" s="1"/>
  <c r="H29" i="2"/>
  <c r="G51" i="2"/>
  <c r="J43" i="2"/>
  <c r="J44" i="2" s="1"/>
  <c r="J46" i="2" s="1"/>
  <c r="J50" i="2" s="1"/>
  <c r="I44" i="2"/>
  <c r="I46" i="2" s="1"/>
  <c r="I50" i="2" s="1"/>
  <c r="G31" i="2"/>
  <c r="G32" i="2" s="1"/>
  <c r="F54" i="2"/>
  <c r="F55" i="2" s="1"/>
  <c r="G34" i="2" l="1"/>
  <c r="G35" i="2" s="1"/>
  <c r="G53" i="2" s="1"/>
  <c r="J57" i="2"/>
  <c r="I57" i="2"/>
  <c r="H72" i="2"/>
  <c r="H30" i="2"/>
  <c r="H73" i="2"/>
  <c r="I29" i="2"/>
  <c r="H51" i="2"/>
  <c r="I72" i="2" l="1"/>
  <c r="I30" i="2"/>
  <c r="H31" i="2"/>
  <c r="H32" i="2" s="1"/>
  <c r="G54" i="2"/>
  <c r="G55" i="2" s="1"/>
  <c r="I73" i="2"/>
  <c r="J29" i="2"/>
  <c r="I51" i="2"/>
  <c r="H74" i="2"/>
  <c r="H76" i="2" s="1"/>
  <c r="J73" i="2"/>
  <c r="J51" i="2"/>
  <c r="I31" i="2" l="1"/>
  <c r="I32" i="2" s="1"/>
  <c r="H34" i="2"/>
  <c r="H35" i="2" s="1"/>
  <c r="H53" i="2" s="1"/>
  <c r="J72" i="2"/>
  <c r="J74" i="2" s="1"/>
  <c r="J30" i="2"/>
  <c r="I74" i="2"/>
  <c r="I76" i="2" s="1"/>
  <c r="B67" i="2" l="1"/>
  <c r="B68" i="2" s="1"/>
  <c r="J76" i="2"/>
  <c r="J31" i="2"/>
  <c r="J32" i="2" s="1"/>
  <c r="B72" i="2" s="1"/>
  <c r="B73" i="2" s="1"/>
  <c r="H54" i="2"/>
  <c r="H55" i="2" s="1"/>
  <c r="I34" i="2"/>
  <c r="I35" i="2" s="1"/>
  <c r="I53" i="2" s="1"/>
  <c r="B69" i="2" l="1"/>
  <c r="B70" i="2" s="1"/>
  <c r="B21" i="9" s="1"/>
  <c r="B74" i="2"/>
  <c r="B75" i="2" s="1"/>
  <c r="I54" i="2"/>
  <c r="I55" i="2" s="1"/>
  <c r="J34" i="2"/>
  <c r="B97" i="2" l="1"/>
  <c r="B112" i="2"/>
  <c r="B24" i="9"/>
  <c r="B82" i="2"/>
  <c r="J35" i="2"/>
  <c r="J53" i="2" s="1"/>
  <c r="J54" i="2" l="1"/>
  <c r="J55" i="2" s="1"/>
</calcChain>
</file>

<file path=xl/sharedStrings.xml><?xml version="1.0" encoding="utf-8"?>
<sst xmlns="http://schemas.openxmlformats.org/spreadsheetml/2006/main" count="1591" uniqueCount="483">
  <si>
    <t>NAME:</t>
  </si>
  <si>
    <t>VERISIGN INC</t>
  </si>
  <si>
    <t>TICKER SYMBOL:</t>
  </si>
  <si>
    <t>VRSN</t>
  </si>
  <si>
    <t>PRIMARY SIC CODE:</t>
  </si>
  <si>
    <t>7372</t>
  </si>
  <si>
    <t>STOCK EXCHANGE:</t>
  </si>
  <si>
    <t>14</t>
  </si>
  <si>
    <t>NASDAQ-NMS Stock Market</t>
  </si>
  <si>
    <t>CUSIP:</t>
  </si>
  <si>
    <t>92343E</t>
  </si>
  <si>
    <t>STATEMENT OF FINANCIAL POSITION</t>
  </si>
  <si>
    <t>Fiscal Year: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</si>
  <si>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</si>
  <si>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</si>
  <si>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</si>
  <si>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</si>
  <si>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</si>
  <si>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</si>
  <si>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</si>
  <si>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</si>
  <si>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</si>
  <si>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</si>
  <si>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</si>
  <si>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</si>
  <si>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</si>
  <si>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</si>
  <si>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</si>
  <si>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</si>
  <si>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</si>
  <si>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</si>
  <si>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</si>
  <si>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</si>
  <si>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</si>
  <si>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</si>
  <si>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</si>
  <si>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</si>
  <si>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>(FYR Ending):</t>
  </si>
  <si>
    <t>(31DEC1997 )</t>
  </si>
  <si>
    <t>(31DEC1998 )</t>
  </si>
  <si>
    <t>(31DEC1999 )</t>
  </si>
  <si>
    <t>(31DEC2000 )</t>
  </si>
  <si>
    <t>(31DEC2001 )</t>
  </si>
  <si>
    <t>(31DEC2002 )</t>
  </si>
  <si>
    <t>(31DEC2003 )</t>
  </si>
  <si>
    <t>(31DEC2004 )</t>
  </si>
  <si>
    <t>(31DEC2005 )</t>
  </si>
  <si>
    <t>(31DEC2006 )</t>
  </si>
  <si>
    <t>(31DEC2007 )</t>
  </si>
  <si>
    <t>(31DEC2008 )</t>
  </si>
  <si>
    <t>(31DEC2009 )</t>
  </si>
  <si>
    <t>(31DEC2010 )</t>
  </si>
  <si>
    <t>(31DEC2011 )</t>
  </si>
  <si>
    <t>(31DEC2012 )</t>
  </si>
  <si>
    <t>(31DEC2013 )</t>
  </si>
  <si>
    <t>(31DEC2014 )</t>
  </si>
  <si>
    <t>(31DEC2015 )</t>
  </si>
  <si>
    <t>(31DEC2016 )</t>
  </si>
  <si>
    <t>(31DEC2017 )</t>
  </si>
  <si>
    <t>(31DEC2018 )</t>
  </si>
  <si>
    <t>(31DEC2019 )</t>
  </si>
  <si>
    <t>( N/A )</t>
  </si>
  <si>
    <t>ASSETS</t>
  </si>
  <si>
    <t>    Cash &amp; Equivalents</t>
  </si>
  <si>
    <t>    Receivables - Total (Net)</t>
  </si>
  <si>
    <t>    Inventories - Total</t>
  </si>
  <si>
    <t>    Prepaid Expenses</t>
  </si>
  <si>
    <t>    Current Assets - Other</t>
  </si>
  <si>
    <t>Current Assets - Total</t>
  </si>
  <si>
    <t>    Plant, Property &amp; Equip (Gross)</t>
  </si>
  <si>
    <t>    Accumulated Depreciation</t>
  </si>
  <si>
    <t>Plant, Property &amp; Equip (Net)</t>
  </si>
  <si>
    <t>    Investments at Equity</t>
  </si>
  <si>
    <t>    Investments and Advances - Other</t>
  </si>
  <si>
    <t>    Intangibles</t>
  </si>
  <si>
    <t>    Deferred Charges</t>
  </si>
  <si>
    <t>    Assets - Other</t>
  </si>
  <si>
    <t>TOTAL ASSETS</t>
  </si>
  <si>
    <t>LIABILITIES</t>
  </si>
  <si>
    <t>    Accounts Payable</t>
  </si>
  <si>
    <t>    Notes Payable</t>
  </si>
  <si>
    <t>    Accrued Expenses</t>
  </si>
  <si>
    <t>    Taxes Payable</t>
  </si>
  <si>
    <t>    Debt (Long-Term) Due In One Year</t>
  </si>
  <si>
    <t>    Other Current Liabilities</t>
  </si>
  <si>
    <t>Total Current Liabilities</t>
  </si>
  <si>
    <t>    Long Term Debt</t>
  </si>
  <si>
    <t>    Deferred Taxes (Balance Sheet)</t>
  </si>
  <si>
    <t>    Investment Tax Credit</t>
  </si>
  <si>
    <t>    Liabilities - Other</t>
  </si>
  <si>
    <t>    Noncontrolling Interest - Redeemable</t>
  </si>
  <si>
    <t>TOTAL LIABILITIES</t>
  </si>
  <si>
    <t>SHAREHOLDERS' EQUITY</t>
  </si>
  <si>
    <t>    Preferred Stock</t>
  </si>
  <si>
    <t>    Common Stock</t>
  </si>
  <si>
    <t>    Capital Surplus</t>
  </si>
  <si>
    <t>    Retained Earnings (Net Other)</t>
  </si>
  <si>
    <t>    Less: Treasury Stock</t>
  </si>
  <si>
    <t>Shareholders Equity - Parent</t>
  </si>
  <si>
    <t>Noncontrolling Interest - Nonredeemable</t>
  </si>
  <si>
    <t>TOTAL SHAREHOLDERS EQUITY</t>
  </si>
  <si>
    <t>TOTAL LIABILITIES AND EQUITY</t>
  </si>
  <si>
    <t>INCOME STATEMENT</t>
  </si>
  <si>
    <t>Sales (Net)</t>
  </si>
  <si>
    <t>    Cost of Goods Sold</t>
  </si>
  <si>
    <t>Gross Profit</t>
  </si>
  <si>
    <t>    Selling, General, &amp; Admin Expenses</t>
  </si>
  <si>
    <t>Operating Income Before Depreciation</t>
  </si>
  <si>
    <t>    Depreciation, Depletion, &amp; Amortiz</t>
  </si>
  <si>
    <t>Operating Income After Depreciation</t>
  </si>
  <si>
    <t>    Interest Expense</t>
  </si>
  <si>
    <t>    Non-Operating Income/Expense</t>
  </si>
  <si>
    <t>    Special Items</t>
  </si>
  <si>
    <t>Pretax Income</t>
  </si>
  <si>
    <t>    Income Taxes - Total</t>
  </si>
  <si>
    <t>    Minority Interest</t>
  </si>
  <si>
    <t>Income Before EI&amp;DO</t>
  </si>
  <si>
    <t>    Extraordinary Items</t>
  </si>
  <si>
    <t>    Discontinued Operations</t>
  </si>
  <si>
    <t>Net Income (Loss)</t>
  </si>
  <si>
    <t>    Preferred Dividends</t>
  </si>
  <si>
    <t>Available for Common Before EI&amp;DO</t>
  </si>
  <si>
    <t>    Common Stock Equivalents - Savings</t>
  </si>
  <si>
    <t>Adjusted Available for Common</t>
  </si>
  <si>
    <t>EARNINGS PER SHARE</t>
  </si>
  <si>
    <t>    EPS - Primary, Excluding EI&amp;DO</t>
  </si>
  <si>
    <t>    EPS - Primary, Including EI&amp;DO</t>
  </si>
  <si>
    <t>    EPS - Fully Diluted, Excluding EI&amp;DO</t>
  </si>
  <si>
    <t>    EPS - Fully Diluted, Including EI&amp;DO</t>
  </si>
  <si>
    <t>COMMON SHARES</t>
  </si>
  <si>
    <t>    Common Shares for Primary EPS Calculation</t>
  </si>
  <si>
    <t>    Common Shares for Fully Diluted EPS Calc.</t>
  </si>
  <si>
    <t>    Common Shares Outstanding at Fiscal Yr End</t>
  </si>
  <si>
    <t>STATEMENT OF RETAINED EARNINGS</t>
  </si>
  <si>
    <t>Retained Rearnings - Beginning Balance</t>
  </si>
  <si>
    <t>Net Income</t>
  </si>
  <si>
    <t>Cash Dividends</t>
  </si>
  <si>
    <t>Retained Earnings After Dividends</t>
  </si>
  <si>
    <t>Change - Foreign Currency Translation</t>
  </si>
  <si>
    <t>Adj. to Long-Term Marketable Securities</t>
  </si>
  <si>
    <t>Other CMP Adj,(Stock Splits/Retirement)</t>
  </si>
  <si>
    <t>Non-Compustat Adjustments (Plug Calculation)</t>
  </si>
  <si>
    <t>Retained Earnings - Ending Balance</t>
  </si>
  <si>
    <t>Retroactive Adjustments (Acct'g Chgs)</t>
  </si>
  <si>
    <t>Retained Earnings - After Adjustments</t>
  </si>
  <si>
    <t>STATEMENT OF CASH FLOWS</t>
  </si>
  <si>
    <t>INDIRECT OPERATING ACTIVITIES</t>
  </si>
  <si>
    <t>Income Before Extraordinary Items</t>
  </si>
  <si>
    <t>Depreciation and Amortizations</t>
  </si>
  <si>
    <t>Extraordinary Items and Disc. Operations</t>
  </si>
  <si>
    <t>Deferred Taxes</t>
  </si>
  <si>
    <t>Equity in Net Loss (Earnings)</t>
  </si>
  <si>
    <t>Sale of PPEq and Investments - Loss (Gain)</t>
  </si>
  <si>
    <t>Funds from Operations - Other</t>
  </si>
  <si>
    <t>Receivables - Decrease (Increase)</t>
  </si>
  <si>
    <t>Inventory - Decrease (Increase)</t>
  </si>
  <si>
    <t>Accounts/P and Accrued Liabs - Inc(Dec)</t>
  </si>
  <si>
    <t>Income Taxes - Accrued - Increase(Decrease)</t>
  </si>
  <si>
    <t>Other Assets and Liabilities - Net Change</t>
  </si>
  <si>
    <t>Operating Actiities - Net Cash Flow</t>
  </si>
  <si>
    <t>INVESTING ACTIVITIES</t>
  </si>
  <si>
    <t>Investments - Increase</t>
  </si>
  <si>
    <t>Sale of Investments</t>
  </si>
  <si>
    <t>Short term Investments - Change</t>
  </si>
  <si>
    <t>Capital Expenditures</t>
  </si>
  <si>
    <t>Sale of Property Plant and Equipment</t>
  </si>
  <si>
    <t>Acquisitions</t>
  </si>
  <si>
    <t>Investing Activities - Other</t>
  </si>
  <si>
    <t>Investing Activites - Net Cash Flow</t>
  </si>
  <si>
    <t>FINANCING ACTIVITIES</t>
  </si>
  <si>
    <t>Sale of Common and Preferred Stock</t>
  </si>
  <si>
    <t>Purchase of Common and Preferred Stock</t>
  </si>
  <si>
    <t>Long Term Debt - Issuance</t>
  </si>
  <si>
    <t>Long Term Debt - Reduction</t>
  </si>
  <si>
    <t>Current Debt - Changes</t>
  </si>
  <si>
    <t>Financing Activities - Other</t>
  </si>
  <si>
    <t>Financing Activities - Net Cash Flow</t>
  </si>
  <si>
    <t>Exchange Rate Effect</t>
  </si>
  <si>
    <t>Cash and Cash Equivalents - Change</t>
  </si>
  <si>
    <t>OTHER INFORMATION</t>
  </si>
  <si>
    <t>Interest Paid - Net&lt;</t>
  </si>
  <si>
    <t>Income Taxes Paid</t>
  </si>
  <si>
    <t>ADDITIONAL SCHEDULES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</si>
  <si>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</si>
  <si>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</si>
  <si>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</si>
  <si>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</si>
  <si>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</si>
  <si>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</si>
  <si>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</si>
  <si>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</si>
  <si>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Inventories - Total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</si>
  <si>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</si>
  <si>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</si>
  <si>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</si>
  <si>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</si>
  <si>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</si>
  <si>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</si>
  <si>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</si>
  <si>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</si>
  <si>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</si>
  <si>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</si>
  <si>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</si>
  <si>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</si>
  <si>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</si>
  <si>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</si>
  <si>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</si>
  <si>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</si>
  <si>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</si>
  <si>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</si>
  <si>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</si>
  <si>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</si>
  <si>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</si>
  <si>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</si>
  <si>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</si>
  <si>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</si>
  <si>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Income Taxes - Total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</si>
  <si>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</si>
  <si>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</si>
  <si>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</si>
  <si>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</si>
  <si>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</si>
  <si>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</si>
  <si>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ADDITIONAL DATA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</si>
  <si>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</si>
  <si>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</si>
  <si>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</si>
  <si>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</si>
  <si>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</si>
  <si>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</si>
  <si>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</si>
  <si>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</si>
  <si>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</si>
  <si>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</si>
  <si>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</si>
  <si>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</si>
  <si>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</si>
  <si>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</si>
  <si>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</si>
  <si>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Martgages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</si>
  <si>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</si>
  <si>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</si>
  <si>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</si>
  <si>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</si>
  <si>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</si>
  <si>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</si>
  <si>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</si>
  <si>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</si>
  <si>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</si>
  <si>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</si>
  <si>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</si>
  <si>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</si>
  <si>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</si>
  <si>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</si>
  <si>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</si>
  <si>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</si>
  <si>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</si>
  <si>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</si>
  <si>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</si>
  <si>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</si>
  <si>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</si>
  <si>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</si>
  <si>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</si>
  <si>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</si>
  <si>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</si>
  <si>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</si>
  <si>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</si>
  <si>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</si>
  <si>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</si>
  <si>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</si>
  <si>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</si>
  <si>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</si>
  <si>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</si>
  <si>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</si>
  <si>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</si>
  <si>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</si>
  <si>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INPUTS INTO FINANCIAL STATEMENTS AND MARKET RELATIONS</t>
  </si>
  <si>
    <t>Cash &amp; Equivalents</t>
  </si>
  <si>
    <t>Prepaid Expenses</t>
  </si>
  <si>
    <t>Current Assets - Other</t>
  </si>
  <si>
    <t>Plant, Property &amp; Equip (Gross)</t>
  </si>
  <si>
    <t>Accumulated Depreciation</t>
  </si>
  <si>
    <t>Investments at Equity</t>
  </si>
  <si>
    <t>Investments and Advances - Other</t>
  </si>
  <si>
    <t>Intangibles</t>
  </si>
  <si>
    <t>Deferred Charges</t>
  </si>
  <si>
    <t>Assets - Other</t>
  </si>
  <si>
    <t>Accounts Payable</t>
  </si>
  <si>
    <t>Notes Payable</t>
  </si>
  <si>
    <t>Accrued Expenses</t>
  </si>
  <si>
    <t>Taxes Payable</t>
  </si>
  <si>
    <t>Debt (Long-Term) Due In One Year</t>
  </si>
  <si>
    <t>Other Current Liabilities</t>
  </si>
  <si>
    <t>Long Term Debt</t>
  </si>
  <si>
    <t>Deferred Taxes (Balance Sheet)</t>
  </si>
  <si>
    <t>Liabilities - Other</t>
  </si>
  <si>
    <t>Noncontrolling Interest - Redeemable</t>
  </si>
  <si>
    <t>Common Stock</t>
  </si>
  <si>
    <t>Capital Surplus</t>
  </si>
  <si>
    <t>Retained Earnings (Net Other)</t>
  </si>
  <si>
    <t>Less: Treasury Stock</t>
  </si>
  <si>
    <t>Cost of Goods Sold</t>
  </si>
  <si>
    <t>Selling, General, &amp; Admin Expenses</t>
  </si>
  <si>
    <t>Depreciation, Depletion, &amp; Amortization</t>
  </si>
  <si>
    <t>Interest Expense</t>
  </si>
  <si>
    <t>Non-Operating Income/Expense</t>
  </si>
  <si>
    <t>Special Items</t>
  </si>
  <si>
    <t>Minority Interest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</si>
  <si>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</si>
  <si>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</si>
  <si>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</si>
  <si>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</si>
  <si>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</si>
  <si>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</si>
  <si>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</si>
  <si>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</si>
  <si>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</si>
  <si>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</si>
  <si>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</si>
  <si>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Operating Activities - Net Cash Flow</t>
  </si>
  <si>
    <t>CASH STATEMENT - SOURCE &amp; USE</t>
  </si>
  <si>
    <t>Interest Paid - Net</t>
  </si>
  <si>
    <t>Funds From Operations - Total</t>
  </si>
  <si>
    <t>Working Capital Changes - Other - Inc(Dec)</t>
  </si>
  <si>
    <t>Valuation model with Proforma Projected Financials</t>
  </si>
  <si>
    <t>Assumptions Block</t>
  </si>
  <si>
    <t>Sales growth per year for next 5 years</t>
  </si>
  <si>
    <t>Gross Fixed Assets (PPE)/Sales.</t>
  </si>
  <si>
    <t>Current Stock Price</t>
  </si>
  <si>
    <t>Depreciation/Trailing Gross Fixed Assets</t>
  </si>
  <si>
    <t>Long Term Growth Rate in FCFE</t>
  </si>
  <si>
    <t>Current assets/Sales</t>
  </si>
  <si>
    <t>Long Term Growth Rate in Dividends</t>
  </si>
  <si>
    <t>Current liabilities/Sales</t>
  </si>
  <si>
    <t>Terminal P/E Value</t>
  </si>
  <si>
    <t>COGS/Sales</t>
  </si>
  <si>
    <t>Buy/Sell/Hold Margin</t>
  </si>
  <si>
    <t>SGA/Sales</t>
  </si>
  <si>
    <t>Interest /Trailing Debt</t>
  </si>
  <si>
    <t>Dividend payout % of earnings</t>
  </si>
  <si>
    <t>Tax Rate</t>
  </si>
  <si>
    <t>Fixed Debt/Assets Ratio</t>
  </si>
  <si>
    <t>All Other Assets (Assume stays fixed $ amount)</t>
  </si>
  <si>
    <t>Shares Outstanding</t>
  </si>
  <si>
    <t>Year Relative to Today</t>
  </si>
  <si>
    <t>Actual</t>
  </si>
  <si>
    <t>Projected --&gt;</t>
  </si>
  <si>
    <t>Fiscal Year</t>
  </si>
  <si>
    <t>Income Statement</t>
  </si>
  <si>
    <t>Sales</t>
  </si>
  <si>
    <t>COGS</t>
  </si>
  <si>
    <t>SGA</t>
  </si>
  <si>
    <t>Depreciation</t>
  </si>
  <si>
    <t>EBIT</t>
  </si>
  <si>
    <t>Interest</t>
  </si>
  <si>
    <t>Earnings before Tax</t>
  </si>
  <si>
    <t>Tax</t>
  </si>
  <si>
    <t>Earnings after Tax</t>
  </si>
  <si>
    <t>Dividends</t>
  </si>
  <si>
    <t>Contribution to Retained earnings</t>
  </si>
  <si>
    <t>Balance Sheet</t>
  </si>
  <si>
    <t>Current assets</t>
  </si>
  <si>
    <t>Fixed assets at cost (Gross PPE)</t>
  </si>
  <si>
    <t>Less Acc Depreciation</t>
  </si>
  <si>
    <t>Net fixed assets (Net PPE)</t>
  </si>
  <si>
    <t>All Other Assets</t>
  </si>
  <si>
    <t>Total assets</t>
  </si>
  <si>
    <t>Current liabilities</t>
  </si>
  <si>
    <t>Debt (all non current liabilities)</t>
  </si>
  <si>
    <t>Total Liabilities</t>
  </si>
  <si>
    <t>Retained earnings</t>
  </si>
  <si>
    <t>All Other Equity (Plug)</t>
  </si>
  <si>
    <t>Total Equity</t>
  </si>
  <si>
    <t>Total liabilities &amp; equity</t>
  </si>
  <si>
    <t>NWC = CA - CL</t>
  </si>
  <si>
    <t>FCFE Valuation</t>
  </si>
  <si>
    <t>Determinants of FCFE</t>
  </si>
  <si>
    <t>EBIT*(1-T)</t>
  </si>
  <si>
    <t>Add Dep</t>
  </si>
  <si>
    <t>Less change in Gross Fixed Assets</t>
  </si>
  <si>
    <t>Less Change in NWC</t>
  </si>
  <si>
    <t>FCFF</t>
  </si>
  <si>
    <t>Less After tax interest payments</t>
  </si>
  <si>
    <t>Add Net Borrowing</t>
  </si>
  <si>
    <t>FCFE</t>
  </si>
  <si>
    <t>PV of Cash Flows</t>
  </si>
  <si>
    <t>Terminal Value (FCFE infinite growth model)</t>
  </si>
  <si>
    <t>PV of Terminal Value (FCFE infinite growth model)</t>
  </si>
  <si>
    <t>Terminal Value (Terminal P/E Model)</t>
  </si>
  <si>
    <t>PV of Terminal Value (Terminal P/E Model)</t>
  </si>
  <si>
    <t>Sum of PVs (Total Intrinsic Value of Equity)</t>
  </si>
  <si>
    <t>Shares outstanding</t>
  </si>
  <si>
    <t>Value per share</t>
  </si>
  <si>
    <t>Cost of equity(Fama french 3 model)</t>
  </si>
  <si>
    <t>Projected Years -&gt;</t>
  </si>
  <si>
    <t>PPE/Sales</t>
  </si>
  <si>
    <t>Forecast</t>
  </si>
  <si>
    <t>Year</t>
  </si>
  <si>
    <t>Analyst</t>
  </si>
  <si>
    <t>Tharun Polamarasetty   
Jason Chitla
Arun Kakani
Jinhao Hu</t>
  </si>
  <si>
    <t xml:space="preserve"> </t>
  </si>
  <si>
    <t>Date</t>
  </si>
  <si>
    <t>Name</t>
  </si>
  <si>
    <t>Ticker</t>
  </si>
  <si>
    <t>SIC Code</t>
  </si>
  <si>
    <t>Current Price</t>
  </si>
  <si>
    <t>Shares outstanding (millions)</t>
  </si>
  <si>
    <t>Market Cap</t>
  </si>
  <si>
    <t>P/E</t>
  </si>
  <si>
    <t>P/B</t>
  </si>
  <si>
    <t>Valuations</t>
  </si>
  <si>
    <t>FCFE gordon growth model</t>
  </si>
  <si>
    <t>FCFE Advice</t>
  </si>
  <si>
    <t>FCFE Terminal Value model</t>
  </si>
  <si>
    <t>Sell</t>
  </si>
  <si>
    <t>Final Decision</t>
  </si>
  <si>
    <t>Excess Return on the Market</t>
  </si>
  <si>
    <t>Small-Minus-Big Return</t>
  </si>
  <si>
    <t>High-Minus-Low Return</t>
  </si>
  <si>
    <t>Risk-Free Return Rate (One Month Treasury Bill Rate)</t>
  </si>
  <si>
    <t xml:space="preserve"> Date</t>
  </si>
  <si>
    <t>Ticker Symbol</t>
  </si>
  <si>
    <t>Company Name</t>
  </si>
  <si>
    <t>Price or Bid/Ask Average</t>
  </si>
  <si>
    <t>GOOGL total Returns</t>
  </si>
  <si>
    <t>Returns minus RF</t>
  </si>
  <si>
    <t>SMB Return</t>
  </si>
  <si>
    <t>HML Return</t>
  </si>
  <si>
    <t>RF Return Rate (One Month T- Bill Rate)</t>
  </si>
  <si>
    <t>Return on the S&amp;P 500 Index</t>
  </si>
  <si>
    <t>PERMNO:</t>
  </si>
  <si>
    <t>AVERAGE-&gt;</t>
  </si>
  <si>
    <t>CAPM Linest</t>
  </si>
  <si>
    <t>S&amp;P 500 Arithmetic Average</t>
  </si>
  <si>
    <t>We just use the Beta because alpha is the excess return after adjusting for beta ant it effects the discount rate if used as part of equity risk premium.</t>
  </si>
  <si>
    <r>
      <t>β</t>
    </r>
    <r>
      <rPr>
        <sz val="10"/>
        <color rgb="FF000000"/>
        <rFont val="Calibri"/>
        <family val="2"/>
        <scheme val="minor"/>
      </rPr>
      <t>Mktrf</t>
    </r>
  </si>
  <si>
    <t>Alpha</t>
  </si>
  <si>
    <t xml:space="preserve"> monthly</t>
  </si>
  <si>
    <t xml:space="preserve"> E(Rm) --&gt;</t>
  </si>
  <si>
    <t>Annualised</t>
  </si>
  <si>
    <t>Using SP500 Historical(2005-19) Equity Premium and 10 year Bond Rate</t>
  </si>
  <si>
    <r>
      <rPr>
        <sz val="12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f--&gt;</t>
    </r>
  </si>
  <si>
    <t>10-year T. Bond(Avg)</t>
  </si>
  <si>
    <t>stocks-bonds</t>
  </si>
  <si>
    <t>10 year bond rate current</t>
  </si>
  <si>
    <t>Historical Equity Premium</t>
  </si>
  <si>
    <r>
      <rPr>
        <sz val="14"/>
        <color rgb="FF000000"/>
        <rFont val="Calibri"/>
        <family val="2"/>
        <scheme val="minor"/>
      </rPr>
      <t>E(R</t>
    </r>
    <r>
      <rPr>
        <sz val="9"/>
        <color rgb="FF000000"/>
        <rFont val="Calibri"/>
        <family val="2"/>
        <scheme val="minor"/>
      </rPr>
      <t>t</t>
    </r>
    <r>
      <rPr>
        <sz val="14"/>
        <color rgb="FF00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using current 10 year rate and historical equity premium (CAPM)</t>
    </r>
  </si>
  <si>
    <t>Fama French 3 factor model</t>
  </si>
  <si>
    <t>Using Monthly Data</t>
  </si>
  <si>
    <r>
      <t>β</t>
    </r>
    <r>
      <rPr>
        <vertAlign val="superscript"/>
        <sz val="14"/>
        <color rgb="FF000000"/>
        <rFont val="Calibri"/>
        <family val="2"/>
        <scheme val="minor"/>
      </rPr>
      <t>HML</t>
    </r>
    <r>
      <rPr>
        <sz val="14"/>
        <color rgb="FF000000"/>
        <rFont val="Calibri"/>
        <family val="2"/>
        <scheme val="minor"/>
      </rPr>
      <t xml:space="preserve"> </t>
    </r>
  </si>
  <si>
    <r>
      <t>β</t>
    </r>
    <r>
      <rPr>
        <vertAlign val="superscript"/>
        <sz val="14"/>
        <color rgb="FF000000"/>
        <rFont val="Calibri"/>
        <family val="2"/>
        <scheme val="minor"/>
      </rPr>
      <t>size</t>
    </r>
    <r>
      <rPr>
        <sz val="14"/>
        <color rgb="FF000000"/>
        <rFont val="Calibri"/>
        <family val="2"/>
        <scheme val="minor"/>
      </rPr>
      <t xml:space="preserve"> </t>
    </r>
  </si>
  <si>
    <r>
      <t>β</t>
    </r>
    <r>
      <rPr>
        <vertAlign val="superscript"/>
        <sz val="14"/>
        <color rgb="FF000000"/>
        <rFont val="Calibri"/>
        <family val="2"/>
        <scheme val="minor"/>
      </rPr>
      <t>Mktrf</t>
    </r>
  </si>
  <si>
    <t>a</t>
  </si>
  <si>
    <t>Fama French using monthly regression data:</t>
  </si>
  <si>
    <t>RMRF</t>
  </si>
  <si>
    <t>E(r) Monthly</t>
  </si>
  <si>
    <t>E(r) Annualised</t>
  </si>
  <si>
    <t>PERMNO</t>
  </si>
  <si>
    <t>Names Date</t>
  </si>
  <si>
    <t>Trading Symbol</t>
  </si>
  <si>
    <t>PERMCO</t>
  </si>
  <si>
    <t>Returns</t>
  </si>
  <si>
    <t>Financial statements and Projections</t>
  </si>
  <si>
    <t xml:space="preserve">DATA TABLE: SENSITIVITY OF FCFE To Cost of Equity And Sales Growth for next 5 years                                                                                                                                              </t>
  </si>
  <si>
    <t>Sales growth for next 5 years</t>
  </si>
  <si>
    <t>Cost of Equity Capital</t>
  </si>
  <si>
    <t>DATA TABLE: SENSITIVITY OF FCFE To Cost of Equity And Long Term Growth Rate</t>
  </si>
  <si>
    <t>Long Term Growth Rate</t>
  </si>
  <si>
    <t>DATA TABLE: SENSITIVITY OF FCFE To Cost of Equity And Terminal P/E</t>
  </si>
  <si>
    <t>Terminal P/E</t>
  </si>
  <si>
    <t>Scenario Summary</t>
  </si>
  <si>
    <t>Current Values:</t>
  </si>
  <si>
    <t>Worst Case</t>
  </si>
  <si>
    <t>Best Case</t>
  </si>
  <si>
    <t>Changing Cells:</t>
  </si>
  <si>
    <t>sales_growth</t>
  </si>
  <si>
    <t>cost_equity</t>
  </si>
  <si>
    <t>terminal_pe</t>
  </si>
  <si>
    <t>Result Cells:</t>
  </si>
  <si>
    <t>Intrinsic_FCFE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</si>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</sst>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###.000"/>
    <numFmt numFmtId="165" formatCode="0.000"/>
    <numFmt numFmtId="166" formatCode="0.0000"/>
    <numFmt numFmtId="167" formatCode="_(* #,##0_);_(* \(#,##0\);_(* &quot;-&quot;??_);_(@_)"/>
    <numFmt numFmtId="169" formatCode="&quot;$&quot;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6"/>
      <name val="Arial"/>
      <family val="2"/>
    </font>
    <font>
      <b/>
      <sz val="10"/>
      <color rgb="FF7030A0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vertAlign val="superscript"/>
      <sz val="14"/>
      <color rgb="FF000000"/>
      <name val="Calibri"/>
      <family val="2"/>
      <scheme val="minor"/>
    </font>
    <font>
      <sz val="14"/>
      <color rgb="FF000000"/>
      <name val="Symbol"/>
      <family val="1"/>
      <charset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0" fillId="0" borderId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38" fillId="13" borderId="19" applyNumberFormat="0" applyAlignment="0" applyProtection="0"/>
    <xf numFmtId="0" fontId="39" fillId="14" borderId="20" applyNumberFormat="0" applyAlignment="0" applyProtection="0"/>
    <xf numFmtId="0" fontId="40" fillId="14" borderId="19" applyNumberFormat="0" applyAlignment="0" applyProtection="0"/>
    <xf numFmtId="0" fontId="41" fillId="0" borderId="21" applyNumberFormat="0" applyFill="0" applyAlignment="0" applyProtection="0"/>
    <xf numFmtId="0" fontId="42" fillId="15" borderId="22" applyNumberFormat="0" applyAlignment="0" applyProtection="0"/>
    <xf numFmtId="0" fontId="13" fillId="0" borderId="0" applyNumberFormat="0" applyFill="0" applyBorder="0" applyAlignment="0" applyProtection="0"/>
    <xf numFmtId="0" fontId="1" fillId="16" borderId="23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12" borderId="0" applyNumberFormat="0" applyBorder="0" applyAlignment="0" applyProtection="0"/>
    <xf numFmtId="0" fontId="45" fillId="20" borderId="0" applyNumberFormat="0" applyBorder="0" applyAlignment="0" applyProtection="0"/>
    <xf numFmtId="0" fontId="45" fillId="24" borderId="0" applyNumberFormat="0" applyBorder="0" applyAlignment="0" applyProtection="0"/>
    <xf numFmtId="0" fontId="45" fillId="28" borderId="0" applyNumberFormat="0" applyBorder="0" applyAlignment="0" applyProtection="0"/>
    <xf numFmtId="0" fontId="45" fillId="32" borderId="0" applyNumberFormat="0" applyBorder="0" applyAlignment="0" applyProtection="0"/>
    <xf numFmtId="0" fontId="45" fillId="36" borderId="0" applyNumberFormat="0" applyBorder="0" applyAlignment="0" applyProtection="0"/>
    <xf numFmtId="0" fontId="45" fillId="40" borderId="0" applyNumberFormat="0" applyBorder="0" applyAlignment="0" applyProtection="0"/>
    <xf numFmtId="9" fontId="4" fillId="0" borderId="0" applyFont="0" applyFill="0" applyBorder="0" applyAlignment="0" applyProtection="0"/>
  </cellStyleXfs>
  <cellXfs count="197">
    <xf numFmtId="0" fontId="0" fillId="0" borderId="0" xfId="0"/>
    <xf numFmtId="164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0" borderId="1" xfId="3" applyFill="1" applyBorder="1"/>
    <xf numFmtId="2" fontId="4" fillId="0" borderId="1" xfId="3" applyNumberFormat="1" applyFill="1" applyBorder="1"/>
    <xf numFmtId="0" fontId="4" fillId="2" borderId="0" xfId="3" applyFill="1" applyBorder="1"/>
    <xf numFmtId="0" fontId="4" fillId="0" borderId="0" xfId="3" applyFill="1" applyBorder="1" applyAlignment="1">
      <alignment wrapText="1"/>
    </xf>
    <xf numFmtId="0" fontId="4" fillId="0" borderId="0" xfId="3" applyFill="1" applyBorder="1"/>
    <xf numFmtId="2" fontId="4" fillId="0" borderId="0" xfId="3" applyNumberFormat="1" applyFill="1" applyBorder="1"/>
    <xf numFmtId="0" fontId="5" fillId="0" borderId="0" xfId="3" applyFont="1" applyFill="1" applyBorder="1"/>
    <xf numFmtId="0" fontId="6" fillId="0" borderId="0" xfId="3" applyFont="1" applyFill="1" applyBorder="1"/>
    <xf numFmtId="0" fontId="7" fillId="0" borderId="0" xfId="3" applyFont="1" applyFill="1" applyBorder="1"/>
    <xf numFmtId="165" fontId="7" fillId="0" borderId="0" xfId="3" applyNumberFormat="1" applyFont="1" applyFill="1" applyBorder="1"/>
    <xf numFmtId="0" fontId="8" fillId="0" borderId="0" xfId="3" applyFont="1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9" fillId="0" borderId="0" xfId="3" applyFont="1" applyFill="1" applyBorder="1" applyAlignment="1">
      <alignment horizontal="center"/>
    </xf>
    <xf numFmtId="1" fontId="4" fillId="0" borderId="0" xfId="3" applyNumberForma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center"/>
    </xf>
    <xf numFmtId="0" fontId="11" fillId="0" borderId="0" xfId="3" applyFont="1" applyFill="1" applyBorder="1"/>
    <xf numFmtId="0" fontId="12" fillId="0" borderId="0" xfId="3" applyFont="1" applyFill="1" applyBorder="1"/>
    <xf numFmtId="43" fontId="4" fillId="0" borderId="0" xfId="4" applyFont="1" applyFill="1" applyBorder="1"/>
    <xf numFmtId="0" fontId="11" fillId="2" borderId="0" xfId="3" applyFont="1" applyFill="1" applyBorder="1"/>
    <xf numFmtId="0" fontId="7" fillId="2" borderId="0" xfId="3" applyFont="1" applyFill="1" applyBorder="1"/>
    <xf numFmtId="0" fontId="4" fillId="0" borderId="0" xfId="3" applyFill="1" applyBorder="1" applyAlignment="1">
      <alignment horizontal="right"/>
    </xf>
    <xf numFmtId="0" fontId="4" fillId="0" borderId="1" xfId="3" applyFill="1" applyBorder="1" applyAlignment="1">
      <alignment horizontal="center"/>
    </xf>
    <xf numFmtId="0" fontId="4" fillId="0" borderId="2" xfId="3" applyFill="1" applyBorder="1"/>
    <xf numFmtId="0" fontId="4" fillId="0" borderId="4" xfId="3" applyFill="1" applyBorder="1"/>
    <xf numFmtId="0" fontId="4" fillId="0" borderId="5" xfId="3" applyFill="1" applyBorder="1" applyAlignment="1">
      <alignment horizontal="center"/>
    </xf>
    <xf numFmtId="0" fontId="4" fillId="0" borderId="4" xfId="3" applyFill="1" applyBorder="1" applyAlignment="1">
      <alignment horizontal="left" indent="1"/>
    </xf>
    <xf numFmtId="0" fontId="12" fillId="0" borderId="1" xfId="3" applyFont="1" applyFill="1" applyBorder="1"/>
    <xf numFmtId="2" fontId="12" fillId="0" borderId="1" xfId="3" applyNumberFormat="1" applyFont="1" applyFill="1" applyBorder="1"/>
    <xf numFmtId="2" fontId="7" fillId="0" borderId="1" xfId="3" applyNumberFormat="1" applyFont="1" applyFill="1" applyBorder="1"/>
    <xf numFmtId="0" fontId="12" fillId="0" borderId="4" xfId="3" applyFont="1" applyFill="1" applyBorder="1" applyAlignment="1">
      <alignment horizontal="left"/>
    </xf>
    <xf numFmtId="0" fontId="7" fillId="0" borderId="4" xfId="3" applyFont="1" applyFill="1" applyBorder="1"/>
    <xf numFmtId="0" fontId="4" fillId="0" borderId="8" xfId="3" applyFill="1" applyBorder="1" applyAlignment="1">
      <alignment horizontal="center"/>
    </xf>
    <xf numFmtId="0" fontId="4" fillId="0" borderId="6" xfId="3" applyFill="1" applyBorder="1"/>
    <xf numFmtId="0" fontId="4" fillId="0" borderId="10" xfId="3" applyFill="1" applyBorder="1"/>
    <xf numFmtId="43" fontId="4" fillId="0" borderId="10" xfId="4" applyFont="1" applyFill="1" applyBorder="1"/>
    <xf numFmtId="0" fontId="4" fillId="0" borderId="3" xfId="3" applyFill="1" applyBorder="1" applyAlignment="1">
      <alignment horizontal="center"/>
    </xf>
    <xf numFmtId="2" fontId="4" fillId="0" borderId="5" xfId="3" applyNumberFormat="1" applyFill="1" applyBorder="1"/>
    <xf numFmtId="2" fontId="12" fillId="0" borderId="5" xfId="3" applyNumberFormat="1" applyFont="1" applyFill="1" applyBorder="1"/>
    <xf numFmtId="2" fontId="7" fillId="0" borderId="5" xfId="3" applyNumberFormat="1" applyFont="1" applyFill="1" applyBorder="1"/>
    <xf numFmtId="43" fontId="4" fillId="0" borderId="7" xfId="4" applyFont="1" applyFill="1" applyBorder="1"/>
    <xf numFmtId="0" fontId="7" fillId="0" borderId="2" xfId="3" applyFont="1" applyFill="1" applyBorder="1"/>
    <xf numFmtId="0" fontId="7" fillId="0" borderId="8" xfId="3" applyFont="1" applyFill="1" applyBorder="1" applyAlignment="1">
      <alignment horizontal="center"/>
    </xf>
    <xf numFmtId="0" fontId="9" fillId="0" borderId="1" xfId="3" applyFont="1" applyFill="1" applyBorder="1" applyAlignment="1">
      <alignment horizontal="center"/>
    </xf>
    <xf numFmtId="2" fontId="4" fillId="0" borderId="1" xfId="3" applyNumberFormat="1" applyFill="1" applyBorder="1" applyAlignment="1">
      <alignment horizontal="center"/>
    </xf>
    <xf numFmtId="1" fontId="4" fillId="0" borderId="1" xfId="3" applyNumberFormat="1" applyFill="1" applyBorder="1" applyAlignment="1">
      <alignment horizontal="center"/>
    </xf>
    <xf numFmtId="165" fontId="4" fillId="0" borderId="1" xfId="3" applyNumberFormat="1" applyFill="1" applyBorder="1" applyAlignment="1">
      <alignment horizontal="center"/>
    </xf>
    <xf numFmtId="2" fontId="7" fillId="0" borderId="1" xfId="3" applyNumberFormat="1" applyFont="1" applyFill="1" applyBorder="1" applyAlignment="1">
      <alignment horizontal="center"/>
    </xf>
    <xf numFmtId="0" fontId="9" fillId="0" borderId="4" xfId="3" applyFont="1" applyFill="1" applyBorder="1" applyAlignment="1">
      <alignment horizontal="center"/>
    </xf>
    <xf numFmtId="0" fontId="4" fillId="0" borderId="4" xfId="3" applyFill="1" applyBorder="1" applyAlignment="1">
      <alignment horizontal="left"/>
    </xf>
    <xf numFmtId="1" fontId="4" fillId="0" borderId="4" xfId="3" applyNumberFormat="1" applyFill="1" applyBorder="1" applyAlignment="1">
      <alignment horizontal="left"/>
    </xf>
    <xf numFmtId="1" fontId="4" fillId="0" borderId="4" xfId="3" applyNumberFormat="1" applyFill="1" applyBorder="1" applyAlignment="1">
      <alignment horizontal="center"/>
    </xf>
    <xf numFmtId="0" fontId="9" fillId="0" borderId="2" xfId="3" applyFont="1" applyFill="1" applyBorder="1" applyAlignment="1">
      <alignment horizontal="left"/>
    </xf>
    <xf numFmtId="165" fontId="8" fillId="0" borderId="8" xfId="3" applyNumberFormat="1" applyFont="1" applyFill="1" applyBorder="1"/>
    <xf numFmtId="1" fontId="4" fillId="0" borderId="6" xfId="3" applyNumberFormat="1" applyFill="1" applyBorder="1" applyAlignment="1">
      <alignment horizontal="left"/>
    </xf>
    <xf numFmtId="2" fontId="4" fillId="0" borderId="10" xfId="3" applyNumberFormat="1" applyFill="1" applyBorder="1" applyAlignment="1">
      <alignment horizontal="center"/>
    </xf>
    <xf numFmtId="165" fontId="8" fillId="0" borderId="3" xfId="3" applyNumberFormat="1" applyFont="1" applyFill="1" applyBorder="1"/>
    <xf numFmtId="0" fontId="9" fillId="0" borderId="5" xfId="3" applyFont="1" applyFill="1" applyBorder="1" applyAlignment="1">
      <alignment horizontal="center"/>
    </xf>
    <xf numFmtId="2" fontId="4" fillId="0" borderId="5" xfId="3" applyNumberFormat="1" applyFill="1" applyBorder="1" applyAlignment="1">
      <alignment horizontal="center"/>
    </xf>
    <xf numFmtId="165" fontId="4" fillId="0" borderId="5" xfId="3" applyNumberFormat="1" applyFill="1" applyBorder="1" applyAlignment="1">
      <alignment horizontal="center"/>
    </xf>
    <xf numFmtId="2" fontId="7" fillId="0" borderId="5" xfId="3" applyNumberFormat="1" applyFont="1" applyFill="1" applyBorder="1" applyAlignment="1">
      <alignment horizontal="center"/>
    </xf>
    <xf numFmtId="1" fontId="4" fillId="0" borderId="5" xfId="3" applyNumberFormat="1" applyFill="1" applyBorder="1" applyAlignment="1">
      <alignment horizontal="center"/>
    </xf>
    <xf numFmtId="2" fontId="4" fillId="0" borderId="7" xfId="3" applyNumberFormat="1" applyFill="1" applyBorder="1" applyAlignment="1">
      <alignment horizontal="center"/>
    </xf>
    <xf numFmtId="0" fontId="10" fillId="0" borderId="1" xfId="3" applyFont="1" applyFill="1" applyBorder="1"/>
    <xf numFmtId="1" fontId="7" fillId="0" borderId="1" xfId="3" applyNumberFormat="1" applyFont="1" applyFill="1" applyBorder="1" applyAlignment="1">
      <alignment horizontal="center"/>
    </xf>
    <xf numFmtId="0" fontId="4" fillId="0" borderId="4" xfId="3" applyFill="1" applyBorder="1" applyAlignment="1">
      <alignment horizontal="center"/>
    </xf>
    <xf numFmtId="0" fontId="10" fillId="0" borderId="4" xfId="3" applyFont="1" applyFill="1" applyBorder="1"/>
    <xf numFmtId="0" fontId="7" fillId="0" borderId="4" xfId="3" applyFont="1" applyFill="1" applyBorder="1" applyAlignment="1">
      <alignment horizontal="left"/>
    </xf>
    <xf numFmtId="1" fontId="4" fillId="0" borderId="10" xfId="3" applyNumberFormat="1" applyFill="1" applyBorder="1" applyAlignment="1">
      <alignment horizontal="center"/>
    </xf>
    <xf numFmtId="0" fontId="4" fillId="0" borderId="5" xfId="3" applyFill="1" applyBorder="1"/>
    <xf numFmtId="10" fontId="4" fillId="0" borderId="3" xfId="2" applyNumberFormat="1" applyFont="1" applyFill="1" applyBorder="1" applyAlignment="1">
      <alignment horizontal="right"/>
    </xf>
    <xf numFmtId="10" fontId="4" fillId="0" borderId="5" xfId="2" applyNumberFormat="1" applyFont="1" applyFill="1" applyBorder="1" applyAlignment="1">
      <alignment horizontal="right"/>
    </xf>
    <xf numFmtId="44" fontId="4" fillId="0" borderId="5" xfId="1" applyFont="1" applyFill="1" applyBorder="1" applyAlignment="1">
      <alignment horizontal="right"/>
    </xf>
    <xf numFmtId="0" fontId="4" fillId="0" borderId="7" xfId="3" applyFill="1" applyBorder="1" applyAlignment="1">
      <alignment horizontal="right"/>
    </xf>
    <xf numFmtId="9" fontId="4" fillId="0" borderId="5" xfId="3" applyNumberFormat="1" applyFill="1" applyBorder="1"/>
    <xf numFmtId="1" fontId="4" fillId="0" borderId="5" xfId="3" applyNumberFormat="1" applyFill="1" applyBorder="1"/>
    <xf numFmtId="9" fontId="4" fillId="0" borderId="7" xfId="3" applyNumberFormat="1" applyFill="1" applyBorder="1"/>
    <xf numFmtId="0" fontId="4" fillId="4" borderId="2" xfId="3" applyFill="1" applyBorder="1"/>
    <xf numFmtId="4" fontId="4" fillId="4" borderId="3" xfId="3" applyNumberFormat="1" applyFill="1" applyBorder="1"/>
    <xf numFmtId="0" fontId="4" fillId="4" borderId="4" xfId="3" applyFill="1" applyBorder="1"/>
    <xf numFmtId="0" fontId="4" fillId="4" borderId="5" xfId="3" applyFill="1" applyBorder="1" applyAlignment="1">
      <alignment horizontal="center"/>
    </xf>
    <xf numFmtId="0" fontId="4" fillId="4" borderId="4" xfId="3" applyFill="1" applyBorder="1" applyAlignment="1">
      <alignment horizontal="left" indent="1"/>
    </xf>
    <xf numFmtId="43" fontId="4" fillId="4" borderId="5" xfId="4" applyFont="1" applyFill="1" applyBorder="1"/>
    <xf numFmtId="0" fontId="4" fillId="4" borderId="4" xfId="3" applyFill="1" applyBorder="1" applyAlignment="1">
      <alignment vertical="top" wrapText="1"/>
    </xf>
    <xf numFmtId="0" fontId="11" fillId="4" borderId="4" xfId="3" applyFont="1" applyFill="1" applyBorder="1"/>
    <xf numFmtId="44" fontId="11" fillId="4" borderId="5" xfId="5" applyFont="1" applyFill="1" applyBorder="1"/>
    <xf numFmtId="0" fontId="11" fillId="4" borderId="6" xfId="3" applyFont="1" applyFill="1" applyBorder="1"/>
    <xf numFmtId="44" fontId="11" fillId="4" borderId="7" xfId="5" applyFont="1" applyFill="1" applyBorder="1"/>
    <xf numFmtId="9" fontId="0" fillId="0" borderId="0" xfId="2" applyFont="1"/>
    <xf numFmtId="0" fontId="14" fillId="0" borderId="0" xfId="0" applyFont="1"/>
    <xf numFmtId="0" fontId="13" fillId="0" borderId="0" xfId="0" applyFont="1"/>
    <xf numFmtId="0" fontId="0" fillId="0" borderId="4" xfId="0" applyBorder="1"/>
    <xf numFmtId="0" fontId="0" fillId="0" borderId="5" xfId="0" applyBorder="1" applyAlignment="1">
      <alignment horizontal="right"/>
    </xf>
    <xf numFmtId="14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15" fillId="6" borderId="0" xfId="0" applyFont="1" applyFill="1" applyAlignment="1">
      <alignment wrapText="1"/>
    </xf>
    <xf numFmtId="0" fontId="16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10" fontId="0" fillId="0" borderId="0" xfId="0" applyNumberFormat="1"/>
    <xf numFmtId="0" fontId="18" fillId="0" borderId="0" xfId="0" applyFont="1" applyAlignment="1">
      <alignment wrapText="1"/>
    </xf>
    <xf numFmtId="10" fontId="0" fillId="7" borderId="0" xfId="0" applyNumberFormat="1" applyFill="1"/>
    <xf numFmtId="0" fontId="21" fillId="0" borderId="0" xfId="6" applyFont="1"/>
    <xf numFmtId="0" fontId="20" fillId="0" borderId="1" xfId="6" applyBorder="1"/>
    <xf numFmtId="0" fontId="0" fillId="0" borderId="1" xfId="0" applyBorder="1"/>
    <xf numFmtId="0" fontId="22" fillId="0" borderId="1" xfId="0" applyFont="1" applyBorder="1"/>
    <xf numFmtId="0" fontId="19" fillId="0" borderId="1" xfId="0" applyFont="1" applyBorder="1"/>
    <xf numFmtId="0" fontId="20" fillId="0" borderId="0" xfId="6"/>
    <xf numFmtId="10" fontId="0" fillId="0" borderId="1" xfId="0" applyNumberFormat="1" applyBorder="1"/>
    <xf numFmtId="0" fontId="0" fillId="0" borderId="1" xfId="6" applyFont="1" applyBorder="1"/>
    <xf numFmtId="0" fontId="0" fillId="0" borderId="0" xfId="0" applyAlignment="1">
      <alignment horizontal="center" wrapText="1"/>
    </xf>
    <xf numFmtId="0" fontId="2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9" borderId="0" xfId="0" applyFill="1"/>
    <xf numFmtId="0" fontId="27" fillId="0" borderId="1" xfId="0" applyFont="1" applyBorder="1"/>
    <xf numFmtId="0" fontId="32" fillId="0" borderId="1" xfId="0" applyFont="1" applyBorder="1"/>
    <xf numFmtId="10" fontId="0" fillId="0" borderId="1" xfId="0" applyNumberFormat="1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29" fillId="8" borderId="1" xfId="0" applyNumberFormat="1" applyFont="1" applyFill="1" applyBorder="1"/>
    <xf numFmtId="0" fontId="20" fillId="0" borderId="0" xfId="6"/>
    <xf numFmtId="0" fontId="20" fillId="0" borderId="0" xfId="6"/>
    <xf numFmtId="0" fontId="20" fillId="0" borderId="0" xfId="6"/>
    <xf numFmtId="0" fontId="20" fillId="0" borderId="0" xfId="6"/>
    <xf numFmtId="0" fontId="20" fillId="0" borderId="0" xfId="6"/>
    <xf numFmtId="0" fontId="0" fillId="0" borderId="0" xfId="0" applyFill="1" applyBorder="1"/>
    <xf numFmtId="0" fontId="27" fillId="0" borderId="0" xfId="0" applyFont="1" applyFill="1" applyBorder="1"/>
    <xf numFmtId="0" fontId="32" fillId="0" borderId="0" xfId="0" applyFont="1" applyFill="1" applyBorder="1"/>
    <xf numFmtId="10" fontId="0" fillId="0" borderId="0" xfId="0" applyNumberFormat="1" applyFill="1" applyBorder="1"/>
    <xf numFmtId="10" fontId="0" fillId="0" borderId="0" xfId="0" applyNumberFormat="1" applyFill="1" applyBorder="1" applyAlignment="1">
      <alignment vertical="center" wrapText="1"/>
    </xf>
    <xf numFmtId="10" fontId="29" fillId="0" borderId="0" xfId="0" applyNumberFormat="1" applyFont="1" applyFill="1" applyBorder="1"/>
    <xf numFmtId="0" fontId="2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left" vertical="center" wrapText="1"/>
    </xf>
    <xf numFmtId="0" fontId="7" fillId="4" borderId="9" xfId="3" applyFont="1" applyFill="1" applyBorder="1" applyAlignment="1">
      <alignment wrapText="1"/>
    </xf>
    <xf numFmtId="10" fontId="7" fillId="4" borderId="11" xfId="3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8" fillId="0" borderId="8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64" fontId="2" fillId="0" borderId="0" xfId="0" applyNumberFormat="1" applyFont="1" applyAlignment="1">
      <alignment wrapText="1"/>
    </xf>
    <xf numFmtId="0" fontId="30" fillId="0" borderId="0" xfId="0" applyFont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2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0" fontId="29" fillId="8" borderId="1" xfId="0" applyNumberFormat="1" applyFont="1" applyFill="1" applyBorder="1" applyAlignment="1">
      <alignment horizontal="righ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4" fillId="0" borderId="0" xfId="0" applyFont="1" applyAlignment="1">
      <alignment horizontal="center" vertical="top"/>
    </xf>
    <xf numFmtId="167" fontId="7" fillId="0" borderId="0" xfId="4" applyNumberFormat="1" applyFont="1" applyBorder="1" applyAlignment="1">
      <alignment horizontal="center" vertical="top"/>
    </xf>
    <xf numFmtId="0" fontId="0" fillId="0" borderId="0" xfId="0"/>
    <xf numFmtId="2" fontId="4" fillId="0" borderId="0" xfId="3" applyNumberFormat="1" applyFill="1" applyBorder="1"/>
    <xf numFmtId="9" fontId="7" fillId="0" borderId="0" xfId="0" applyNumberFormat="1" applyFont="1" applyAlignment="1">
      <alignment horizontal="center"/>
    </xf>
    <xf numFmtId="0" fontId="24" fillId="0" borderId="0" xfId="0" applyFont="1"/>
    <xf numFmtId="167" fontId="7" fillId="41" borderId="0" xfId="0" applyNumberFormat="1" applyFont="1" applyFill="1" applyAlignment="1">
      <alignment horizontal="center"/>
    </xf>
    <xf numFmtId="9" fontId="24" fillId="0" borderId="0" xfId="0" applyNumberFormat="1" applyFont="1"/>
    <xf numFmtId="0" fontId="0" fillId="9" borderId="0" xfId="0" applyFill="1"/>
    <xf numFmtId="0" fontId="7" fillId="0" borderId="0" xfId="3" applyFont="1"/>
    <xf numFmtId="0" fontId="4" fillId="0" borderId="0" xfId="3"/>
    <xf numFmtId="0" fontId="4" fillId="0" borderId="0" xfId="3" applyAlignment="1">
      <alignment vertical="top" wrapText="1"/>
    </xf>
    <xf numFmtId="167" fontId="24" fillId="41" borderId="0" xfId="0" applyNumberFormat="1" applyFont="1" applyFill="1"/>
    <xf numFmtId="0" fontId="0" fillId="0" borderId="0" xfId="0" applyFill="1"/>
    <xf numFmtId="10" fontId="0" fillId="0" borderId="0" xfId="0" applyNumberFormat="1" applyFill="1" applyBorder="1" applyAlignment="1"/>
    <xf numFmtId="9" fontId="0" fillId="0" borderId="0" xfId="0" applyNumberFormat="1" applyFill="1" applyBorder="1" applyAlignment="1"/>
    <xf numFmtId="44" fontId="0" fillId="0" borderId="0" xfId="0" applyNumberFormat="1" applyFill="1" applyBorder="1" applyAlignment="1"/>
    <xf numFmtId="0" fontId="0" fillId="0" borderId="14" xfId="0" applyFill="1" applyBorder="1" applyAlignment="1"/>
    <xf numFmtId="0" fontId="48" fillId="42" borderId="26" xfId="0" applyFont="1" applyFill="1" applyBorder="1" applyAlignment="1">
      <alignment horizontal="right"/>
    </xf>
    <xf numFmtId="0" fontId="48" fillId="42" borderId="25" xfId="0" applyFont="1" applyFill="1" applyBorder="1" applyAlignment="1">
      <alignment horizontal="right"/>
    </xf>
    <xf numFmtId="10" fontId="0" fillId="44" borderId="0" xfId="0" applyNumberFormat="1" applyFill="1" applyBorder="1" applyAlignment="1"/>
    <xf numFmtId="9" fontId="0" fillId="44" borderId="0" xfId="0" applyNumberFormat="1" applyFill="1" applyBorder="1" applyAlignment="1"/>
    <xf numFmtId="0" fontId="49" fillId="42" borderId="25" xfId="0" applyFont="1" applyFill="1" applyBorder="1" applyAlignment="1">
      <alignment horizontal="left"/>
    </xf>
    <xf numFmtId="0" fontId="49" fillId="42" borderId="26" xfId="0" applyFont="1" applyFill="1" applyBorder="1" applyAlignment="1">
      <alignment horizontal="left"/>
    </xf>
    <xf numFmtId="0" fontId="24" fillId="43" borderId="0" xfId="0" applyFont="1" applyFill="1" applyBorder="1" applyAlignment="1">
      <alignment horizontal="left"/>
    </xf>
    <xf numFmtId="0" fontId="50" fillId="43" borderId="14" xfId="0" applyFont="1" applyFill="1" applyBorder="1" applyAlignment="1">
      <alignment horizontal="left"/>
    </xf>
    <xf numFmtId="2" fontId="0" fillId="44" borderId="0" xfId="0" applyNumberFormat="1" applyFill="1" applyBorder="1" applyAlignment="1"/>
    <xf numFmtId="2" fontId="0" fillId="0" borderId="0" xfId="0" applyNumberFormat="1" applyFill="1" applyBorder="1" applyAlignment="1"/>
    <xf numFmtId="169" fontId="0" fillId="0" borderId="0" xfId="0" applyNumberFormat="1" applyFill="1" applyBorder="1" applyAlignment="1"/>
    <xf numFmtId="0" fontId="0" fillId="0" borderId="0" xfId="0"/>
  </cellXfs>
  <cellStyles count="49"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% - Accent1 2" xfId="42" xr:uid="{C391CEA1-6133-429C-9A40-93F3D42E76A4}"/>
    <cellStyle name="60% - Accent2 2" xfId="43" xr:uid="{7DAE8CE1-AB3A-40D0-AFD5-0B4497296C72}"/>
    <cellStyle name="60% - Accent3 2" xfId="44" xr:uid="{36CA4BD9-A4D8-4EE8-9C21-96E9CD9C0CB6}"/>
    <cellStyle name="60% - Accent4 2" xfId="45" xr:uid="{29B63AF3-E91F-4B52-9F87-984AFA58D1A8}"/>
    <cellStyle name="60% - Accent5 2" xfId="46" xr:uid="{50D394C0-19B5-4444-83B5-7A4FFDD32D7F}"/>
    <cellStyle name="60% - Accent6 2" xfId="47" xr:uid="{8520D3A6-CBE7-411B-97DE-929C34A6966F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Comma 2" xfId="4" xr:uid="{536D313F-E19B-4A23-81FD-473BC5FBFE70}"/>
    <cellStyle name="Currency" xfId="1" builtinId="4"/>
    <cellStyle name="Currency 2" xfId="5" xr:uid="{349B686F-CC74-4651-A216-D9FCD5E94B0F}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1" xr:uid="{FD7FDB14-5EDA-4645-A0EB-F15942727BFA}"/>
    <cellStyle name="Normal" xfId="0" builtinId="0"/>
    <cellStyle name="Normal 2" xfId="3" xr:uid="{13544E8D-3E14-4904-AC53-A4B49665F6FE}"/>
    <cellStyle name="Normal 7" xfId="6" xr:uid="{87A918E8-ED5E-4515-8891-0ECEF7346174}"/>
    <cellStyle name="Note" xfId="19" builtinId="10" customBuiltin="1"/>
    <cellStyle name="Output" xfId="14" builtinId="21" customBuiltin="1"/>
    <cellStyle name="Percent" xfId="2" builtinId="5"/>
    <cellStyle name="Percent 2" xfId="48" xr:uid="{A0368C35-C744-4F60-8E54-C78310F6D388}"/>
    <cellStyle name="Title 2" xfId="40" xr:uid="{32334943-1AE8-4088-9702-F8911A6A53A8}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PPE/Sales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'PPE Sales'!$C$1:$Y$1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1993 </c:v>
                </c:pt>
                <c:pt idx="3">
                  <c:v>2000 </c:v>
                </c:pt>
                <c:pt idx="4">
                  <c:v>2001 </c:v>
                </c:pt>
                <c:pt idx="5">
                  <c:v>1996 </c:v>
                </c:pt>
                <c:pt idx="6">
                  <c:v>2003 </c:v>
                </c:pt>
                <c:pt idx="7">
                  <c:v>2004 </c:v>
                </c:pt>
                <c:pt idx="8">
                  <c:v>1999 </c:v>
                </c:pt>
                <c:pt idx="9">
                  <c:v>2006 </c:v>
                </c:pt>
                <c:pt idx="10">
                  <c:v>2007 </c:v>
                </c:pt>
                <c:pt idx="11">
                  <c:v>2002 </c:v>
                </c:pt>
                <c:pt idx="12">
                  <c:v>2009 </c:v>
                </c:pt>
                <c:pt idx="13">
                  <c:v>2010 </c:v>
                </c:pt>
                <c:pt idx="14">
                  <c:v>2005 </c:v>
                </c:pt>
                <c:pt idx="15">
                  <c:v>2012 </c:v>
                </c:pt>
                <c:pt idx="16">
                  <c:v>2013 </c:v>
                </c:pt>
                <c:pt idx="17">
                  <c:v>2008 </c:v>
                </c:pt>
                <c:pt idx="18">
                  <c:v>2015 </c:v>
                </c:pt>
                <c:pt idx="19">
                  <c:v>2016 </c:v>
                </c:pt>
                <c:pt idx="20">
                  <c:v>2011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'PPE Sales'!$C$6:$Y$6</c:f>
              <c:numCache>
                <c:formatCode>0%</c:formatCode>
                <c:ptCount val="23"/>
                <c:pt idx="0">
                  <c:v>1.2570880409294394</c:v>
                </c:pt>
                <c:pt idx="1">
                  <c:v>0.41900847675314673</c:v>
                </c:pt>
                <c:pt idx="2">
                  <c:v>0.25555581768425029</c:v>
                </c:pt>
                <c:pt idx="3">
                  <c:v>0.29569724874991049</c:v>
                </c:pt>
                <c:pt idx="4">
                  <c:v>0.63623821123993962</c:v>
                </c:pt>
                <c:pt idx="5">
                  <c:v>0.6567324346712855</c:v>
                </c:pt>
                <c:pt idx="6">
                  <c:v>0.76338572972563001</c:v>
                </c:pt>
                <c:pt idx="7">
                  <c:v>0.73156444097714879</c:v>
                </c:pt>
                <c:pt idx="8">
                  <c:v>0.60676336786592555</c:v>
                </c:pt>
                <c:pt idx="9">
                  <c:v>0.71785666900915357</c:v>
                </c:pt>
                <c:pt idx="10">
                  <c:v>0.8218566065780073</c:v>
                </c:pt>
                <c:pt idx="11">
                  <c:v>0.72054879982531572</c:v>
                </c:pt>
                <c:pt idx="12">
                  <c:v>0.70947168643310488</c:v>
                </c:pt>
                <c:pt idx="13">
                  <c:v>0.62095748025942654</c:v>
                </c:pt>
                <c:pt idx="14">
                  <c:v>0.76975250590042721</c:v>
                </c:pt>
                <c:pt idx="15">
                  <c:v>0.69025586314892984</c:v>
                </c:pt>
                <c:pt idx="16">
                  <c:v>0.6794734567971592</c:v>
                </c:pt>
                <c:pt idx="17">
                  <c:v>0.68715307236686451</c:v>
                </c:pt>
                <c:pt idx="18">
                  <c:v>0.68090065189934357</c:v>
                </c:pt>
                <c:pt idx="19">
                  <c:v>0.63993181382407305</c:v>
                </c:pt>
                <c:pt idx="20">
                  <c:v>0.64558083246430553</c:v>
                </c:pt>
                <c:pt idx="21">
                  <c:v>0.61826104205127863</c:v>
                </c:pt>
                <c:pt idx="22">
                  <c:v>0.63010032793114346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47FA-90DD-599D9946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36320"/>
        <c:axId val="1432033568"/>
      </c:barChart>
      <c:catAx>
        <c:axId val="143453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33568"/>
        <c:crosses val="autoZero"/>
        <c:auto val="1"/>
        <c:lblAlgn val="ctr"/>
        <c:lblOffset val="100"/>
        <c:noMultiLvlLbl val="0"/>
      </c:catAx>
      <c:valAx>
        <c:axId val="14320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3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trend'!$A$3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'sales trend'!$B$2:$AC$2</c:f>
              <c:numCache>
                <c:formatCode>General</c:formatCode>
                <c:ptCount val="28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2023</c:v>
                </c:pt>
                <c:pt idx="27">
                  <c:v>2024</c:v>
                </c:pt>
              </c:numCache>
            </c:numRef>
          </c:cat>
          <c:val>
            <c:numRef>
              <c:f>'sales trend'!$B$3:$AC$3</c:f>
              <c:numCache>
                <c:formatCode>General</c:formatCode>
                <c:ptCount val="28"/>
                <c:pt idx="0">
                  <c:v>9.3819999999999997</c:v>
                </c:pt>
                <c:pt idx="1">
                  <c:v>38.93</c:v>
                </c:pt>
                <c:pt idx="2">
                  <c:v>84.775999999999996</c:v>
                </c:pt>
                <c:pt idx="3">
                  <c:v>474.76600000000002</c:v>
                </c:pt>
                <c:pt idx="4">
                  <c:v>983.56399999999996</c:v>
                </c:pt>
                <c:pt idx="5">
                  <c:v>1221.6679999999999</c:v>
                </c:pt>
                <c:pt idx="6">
                  <c:v>1054.78</c:v>
                </c:pt>
                <c:pt idx="7">
                  <c:v>1166.4549999999999</c:v>
                </c:pt>
                <c:pt idx="8">
                  <c:v>1609.4939999999999</c:v>
                </c:pt>
                <c:pt idx="9">
                  <c:v>1575.249</c:v>
                </c:pt>
                <c:pt idx="10">
                  <c:v>1496.289</c:v>
                </c:pt>
                <c:pt idx="11">
                  <c:v>961.73500000000001</c:v>
                </c:pt>
                <c:pt idx="12">
                  <c:v>1030.6189999999999</c:v>
                </c:pt>
                <c:pt idx="13">
                  <c:v>680.57799999999997</c:v>
                </c:pt>
                <c:pt idx="14">
                  <c:v>771.97799999999995</c:v>
                </c:pt>
                <c:pt idx="15">
                  <c:v>873.59199999999998</c:v>
                </c:pt>
                <c:pt idx="16">
                  <c:v>965.08699999999999</c:v>
                </c:pt>
                <c:pt idx="17">
                  <c:v>1010.117</c:v>
                </c:pt>
                <c:pt idx="18">
                  <c:v>1059.366</c:v>
                </c:pt>
                <c:pt idx="19">
                  <c:v>1142.1669999999999</c:v>
                </c:pt>
                <c:pt idx="20">
                  <c:v>1165.095</c:v>
                </c:pt>
                <c:pt idx="21">
                  <c:v>1214.9690000000001</c:v>
                </c:pt>
                <c:pt idx="22">
                  <c:v>1231.6610000000001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0-4C44-BFC3-1A73574644EB}"/>
            </c:ext>
          </c:extLst>
        </c:ser>
        <c:ser>
          <c:idx val="1"/>
          <c:order val="1"/>
          <c:tx>
            <c:strRef>
              <c:f>'sales trend'!$A$4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'sales trend'!$B$2:$AC$2</c:f>
              <c:numCache>
                <c:formatCode>General</c:formatCode>
                <c:ptCount val="28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2023</c:v>
                </c:pt>
                <c:pt idx="27">
                  <c:v>2024</c:v>
                </c:pt>
              </c:numCache>
            </c:numRef>
          </c:cat>
          <c:val>
            <c:numRef>
              <c:f>'sales trend'!$B$4:$AC$4</c:f>
              <c:numCache>
                <c:formatCode>General</c:formatCode>
                <c:ptCount val="28"/>
                <c:pt idx="23">
                  <c:v>1341.7770513834112</c:v>
                </c:pt>
                <c:pt idx="24">
                  <c:v>1374.5254397233221</c:v>
                </c:pt>
                <c:pt idx="25">
                  <c:v>1407.2738280632475</c:v>
                </c:pt>
                <c:pt idx="26">
                  <c:v>1440.0222164031729</c:v>
                </c:pt>
                <c:pt idx="27">
                  <c:v>1472.7706047430838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0-4C44-BFC3-1A7357464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02431"/>
        <c:axId val="1703958399"/>
      </c:barChart>
      <c:catAx>
        <c:axId val="177920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58399"/>
        <c:crosses val="autoZero"/>
        <c:auto val="1"/>
        <c:lblAlgn val="ctr"/>
        <c:lblOffset val="100"/>
        <c:noMultiLvlLbl val="0"/>
      </c:catAx>
      <c:valAx>
        <c:axId val="170395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0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455084</xdr:colOff>
      <xdr:row>8</xdr:row>
      <xdr:rowOff>120651</xdr:rowOff>
    </xdr:from>
    <xdr:to>
      <xdr:col>12</xdr:col>
      <xdr:colOff>116417</xdr:colOff>
      <xdr:row>23</xdr:row>
      <xdr:rowOff>16934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944161-300E-4183-BF59-C38346F34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6</xdr:row>
      <xdr:rowOff>14287</xdr:rowOff>
    </xdr:from>
    <xdr:to>
      <xdr:col>11</xdr:col>
      <xdr:colOff>133350</xdr:colOff>
      <xdr:row>20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8D310D-AB0F-4684-ACD3-A845EBEB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run/Downloads/PPG%20Valuation%20Model%20Complete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r Sheet"/>
      <sheetName val="Proforma"/>
      <sheetName val="Financials"/>
      <sheetName val="dividend earnings analysis"/>
      <sheetName val="ppe_sales"/>
      <sheetName val="sales trend"/>
      <sheetName val="Scenario Summary"/>
    </sheetNames>
    <sheetDataSet>
      <sheetData sheetId="0" refreshError="1"/>
      <sheetData sheetId="1">
        <row r="7">
          <cell r="B7">
            <v>236.46</v>
          </cell>
        </row>
        <row r="8">
          <cell r="B8">
            <v>0.03</v>
          </cell>
        </row>
        <row r="9">
          <cell r="B9">
            <v>7.0000000000000007E-2</v>
          </cell>
        </row>
        <row r="10">
          <cell r="B10">
            <v>14</v>
          </cell>
          <cell r="I10">
            <v>9.1642000000000001E-2</v>
          </cell>
        </row>
        <row r="11">
          <cell r="B11">
            <v>0.1</v>
          </cell>
        </row>
        <row r="96">
          <cell r="B96">
            <v>202.03287682070135</v>
          </cell>
        </row>
        <row r="123">
          <cell r="B123">
            <v>149.22762679960942</v>
          </cell>
        </row>
      </sheetData>
      <sheetData sheetId="2">
        <row r="9">
          <cell r="B9"/>
          <cell r="E9" t="str">
            <v xml:space="preserve">1993 </v>
          </cell>
          <cell r="H9" t="str">
            <v xml:space="preserve">1996 </v>
          </cell>
          <cell r="K9" t="str">
            <v xml:space="preserve">1999 </v>
          </cell>
          <cell r="N9" t="str">
            <v xml:space="preserve">2002 </v>
          </cell>
          <cell r="Q9" t="str">
            <v xml:space="preserve">2005 </v>
          </cell>
          <cell r="T9" t="str">
            <v xml:space="preserve">2008 </v>
          </cell>
          <cell r="W9" t="str">
            <v xml:space="preserve">2011 </v>
          </cell>
        </row>
      </sheetData>
      <sheetData sheetId="3" refreshError="1"/>
      <sheetData sheetId="4">
        <row r="1">
          <cell r="A1" t="str">
            <v>Fiscal Year:</v>
          </cell>
        </row>
      </sheetData>
      <sheetData sheetId="5">
        <row r="2">
          <cell r="B2">
            <v>1991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1E7B-858E-4CFD-9499-0B8907354927}">
  <dimension ref="A1:B27"/>
  <sheetViews>
    <sheetView workbookViewId="0">
      <selection activeCell="B21" sqref="B21"/>
    </sheetView>
  </sheetViews>
  <sheetFormatPr defaultRowHeight="14.4" x14ac:dyDescent="0.3"/>
  <cols>
    <col min="1" max="1" width="30.44140625" customWidth="1"/>
    <col min="2" max="2" width="21.44140625" customWidth="1"/>
  </cols>
  <sheetData>
    <row r="1" spans="1:2" ht="15" thickBot="1" x14ac:dyDescent="0.35"/>
    <row r="2" spans="1:2" x14ac:dyDescent="0.3">
      <c r="A2" s="145" t="s">
        <v>398</v>
      </c>
      <c r="B2" s="147" t="s">
        <v>399</v>
      </c>
    </row>
    <row r="3" spans="1:2" x14ac:dyDescent="0.3">
      <c r="A3" s="146"/>
      <c r="B3" s="148"/>
    </row>
    <row r="4" spans="1:2" x14ac:dyDescent="0.3">
      <c r="A4" s="146"/>
      <c r="B4" s="148"/>
    </row>
    <row r="5" spans="1:2" x14ac:dyDescent="0.3">
      <c r="A5" s="146"/>
      <c r="B5" s="148"/>
    </row>
    <row r="6" spans="1:2" x14ac:dyDescent="0.3">
      <c r="A6" s="95"/>
      <c r="B6" s="96" t="s">
        <v>400</v>
      </c>
    </row>
    <row r="7" spans="1:2" x14ac:dyDescent="0.3">
      <c r="A7" s="95" t="s">
        <v>401</v>
      </c>
      <c r="B7" s="97">
        <v>43939</v>
      </c>
    </row>
    <row r="8" spans="1:2" x14ac:dyDescent="0.3">
      <c r="A8" s="95" t="s">
        <v>402</v>
      </c>
      <c r="B8" s="96" t="str">
        <f>Financials!C1</f>
        <v>VERISIGN INC</v>
      </c>
    </row>
    <row r="9" spans="1:2" x14ac:dyDescent="0.3">
      <c r="A9" s="95" t="s">
        <v>403</v>
      </c>
      <c r="B9" s="96" t="str">
        <f>Financials!C2</f>
        <v>VRSN</v>
      </c>
    </row>
    <row r="10" spans="1:2" x14ac:dyDescent="0.3">
      <c r="A10" s="95" t="s">
        <v>404</v>
      </c>
      <c r="B10" s="96" t="str">
        <f>Financials!C3</f>
        <v>7372</v>
      </c>
    </row>
    <row r="11" spans="1:2" x14ac:dyDescent="0.3">
      <c r="A11" s="95"/>
      <c r="B11" s="96"/>
    </row>
    <row r="12" spans="1:2" x14ac:dyDescent="0.3">
      <c r="A12" s="95"/>
      <c r="B12" s="96"/>
    </row>
    <row r="13" spans="1:2" x14ac:dyDescent="0.3">
      <c r="A13" s="95" t="s">
        <v>405</v>
      </c>
      <c r="B13" s="98">
        <f>Proforma!B6</f>
        <v>236.46</v>
      </c>
    </row>
    <row r="14" spans="1:2" x14ac:dyDescent="0.3">
      <c r="A14" s="95" t="s">
        <v>406</v>
      </c>
      <c r="B14" s="99">
        <f>Proforma!E16</f>
        <v>116.715</v>
      </c>
    </row>
    <row r="15" spans="1:2" x14ac:dyDescent="0.3">
      <c r="A15" s="95" t="s">
        <v>407</v>
      </c>
      <c r="B15" s="98">
        <f>B13*B14</f>
        <v>27598.428900000003</v>
      </c>
    </row>
    <row r="16" spans="1:2" x14ac:dyDescent="0.3">
      <c r="A16" s="95"/>
      <c r="B16" s="96"/>
    </row>
    <row r="17" spans="1:2" x14ac:dyDescent="0.3">
      <c r="A17" s="95" t="s">
        <v>408</v>
      </c>
      <c r="B17" s="98">
        <f>B15/Proforma!C32</f>
        <v>48.500065724844866</v>
      </c>
    </row>
    <row r="18" spans="1:2" x14ac:dyDescent="0.3">
      <c r="A18" s="95" t="s">
        <v>409</v>
      </c>
      <c r="B18" s="98">
        <f>B15/Proforma!B55</f>
        <v>-19.919846132081872</v>
      </c>
    </row>
    <row r="19" spans="1:2" x14ac:dyDescent="0.3">
      <c r="A19" s="95"/>
      <c r="B19" s="96"/>
    </row>
    <row r="20" spans="1:2" x14ac:dyDescent="0.3">
      <c r="A20" s="95" t="s">
        <v>410</v>
      </c>
      <c r="B20" s="96"/>
    </row>
    <row r="21" spans="1:2" x14ac:dyDescent="0.3">
      <c r="A21" s="95" t="s">
        <v>411</v>
      </c>
      <c r="B21" s="98">
        <f>Proforma!B70</f>
        <v>70.063483570477189</v>
      </c>
    </row>
    <row r="22" spans="1:2" x14ac:dyDescent="0.3">
      <c r="A22" s="95" t="s">
        <v>412</v>
      </c>
      <c r="B22" s="96" t="s">
        <v>414</v>
      </c>
    </row>
    <row r="23" spans="1:2" x14ac:dyDescent="0.3">
      <c r="A23" s="95"/>
      <c r="B23" s="96"/>
    </row>
    <row r="24" spans="1:2" x14ac:dyDescent="0.3">
      <c r="A24" s="95" t="s">
        <v>413</v>
      </c>
      <c r="B24" s="98">
        <f>Proforma!B75</f>
        <v>77.488515394066539</v>
      </c>
    </row>
    <row r="25" spans="1:2" x14ac:dyDescent="0.3">
      <c r="A25" s="95" t="s">
        <v>412</v>
      </c>
      <c r="B25" s="96" t="s">
        <v>414</v>
      </c>
    </row>
    <row r="26" spans="1:2" x14ac:dyDescent="0.3">
      <c r="A26" s="95"/>
      <c r="B26" s="96"/>
    </row>
    <row r="27" spans="1:2" ht="15" thickBot="1" x14ac:dyDescent="0.35">
      <c r="A27" s="100" t="s">
        <v>415</v>
      </c>
      <c r="B27" s="101" t="s">
        <v>414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59FA-7140-4A61-A696-B03C3AAD1787}">
  <dimension ref="A1:M121"/>
  <sheetViews>
    <sheetView zoomScaleNormal="100" workbookViewId="0">
      <selection activeCell="I110" sqref="I110"/>
    </sheetView>
  </sheetViews>
  <sheetFormatPr defaultRowHeight="13.2" x14ac:dyDescent="0.25"/>
  <cols>
    <col min="1" max="1" width="41.6640625" style="9" customWidth="1"/>
    <col min="2" max="2" width="13.33203125" style="9" customWidth="1"/>
    <col min="3" max="3" width="20.33203125" style="9" customWidth="1"/>
    <col min="4" max="4" width="27.88671875" style="9" customWidth="1"/>
    <col min="5" max="5" width="17.109375" style="9" customWidth="1"/>
    <col min="6" max="6" width="13" style="9" customWidth="1"/>
    <col min="7" max="7" width="10.5546875" style="9" bestFit="1" customWidth="1"/>
    <col min="8" max="8" width="15" style="9" customWidth="1"/>
    <col min="9" max="9" width="10.5546875" style="9" bestFit="1" customWidth="1"/>
    <col min="10" max="256" width="9.109375" style="9"/>
    <col min="257" max="257" width="36" style="9" customWidth="1"/>
    <col min="258" max="512" width="9.109375" style="9"/>
    <col min="513" max="513" width="36" style="9" customWidth="1"/>
    <col min="514" max="768" width="9.109375" style="9"/>
    <col min="769" max="769" width="36" style="9" customWidth="1"/>
    <col min="770" max="1024" width="9.109375" style="9"/>
    <col min="1025" max="1025" width="36" style="9" customWidth="1"/>
    <col min="1026" max="1280" width="9.109375" style="9"/>
    <col min="1281" max="1281" width="36" style="9" customWidth="1"/>
    <col min="1282" max="1536" width="9.109375" style="9"/>
    <col min="1537" max="1537" width="36" style="9" customWidth="1"/>
    <col min="1538" max="1792" width="9.109375" style="9"/>
    <col min="1793" max="1793" width="36" style="9" customWidth="1"/>
    <col min="1794" max="2048" width="9.109375" style="9"/>
    <col min="2049" max="2049" width="36" style="9" customWidth="1"/>
    <col min="2050" max="2304" width="9.109375" style="9"/>
    <col min="2305" max="2305" width="36" style="9" customWidth="1"/>
    <col min="2306" max="2560" width="9.109375" style="9"/>
    <col min="2561" max="2561" width="36" style="9" customWidth="1"/>
    <col min="2562" max="2816" width="9.109375" style="9"/>
    <col min="2817" max="2817" width="36" style="9" customWidth="1"/>
    <col min="2818" max="3072" width="9.109375" style="9"/>
    <col min="3073" max="3073" width="36" style="9" customWidth="1"/>
    <col min="3074" max="3328" width="9.109375" style="9"/>
    <col min="3329" max="3329" width="36" style="9" customWidth="1"/>
    <col min="3330" max="3584" width="9.109375" style="9"/>
    <col min="3585" max="3585" width="36" style="9" customWidth="1"/>
    <col min="3586" max="3840" width="9.109375" style="9"/>
    <col min="3841" max="3841" width="36" style="9" customWidth="1"/>
    <col min="3842" max="4096" width="9.109375" style="9"/>
    <col min="4097" max="4097" width="36" style="9" customWidth="1"/>
    <col min="4098" max="4352" width="9.109375" style="9"/>
    <col min="4353" max="4353" width="36" style="9" customWidth="1"/>
    <col min="4354" max="4608" width="9.109375" style="9"/>
    <col min="4609" max="4609" width="36" style="9" customWidth="1"/>
    <col min="4610" max="4864" width="9.109375" style="9"/>
    <col min="4865" max="4865" width="36" style="9" customWidth="1"/>
    <col min="4866" max="5120" width="9.109375" style="9"/>
    <col min="5121" max="5121" width="36" style="9" customWidth="1"/>
    <col min="5122" max="5376" width="9.109375" style="9"/>
    <col min="5377" max="5377" width="36" style="9" customWidth="1"/>
    <col min="5378" max="5632" width="9.109375" style="9"/>
    <col min="5633" max="5633" width="36" style="9" customWidth="1"/>
    <col min="5634" max="5888" width="9.109375" style="9"/>
    <col min="5889" max="5889" width="36" style="9" customWidth="1"/>
    <col min="5890" max="6144" width="9.109375" style="9"/>
    <col min="6145" max="6145" width="36" style="9" customWidth="1"/>
    <col min="6146" max="6400" width="9.109375" style="9"/>
    <col min="6401" max="6401" width="36" style="9" customWidth="1"/>
    <col min="6402" max="6656" width="9.109375" style="9"/>
    <col min="6657" max="6657" width="36" style="9" customWidth="1"/>
    <col min="6658" max="6912" width="9.109375" style="9"/>
    <col min="6913" max="6913" width="36" style="9" customWidth="1"/>
    <col min="6914" max="7168" width="9.109375" style="9"/>
    <col min="7169" max="7169" width="36" style="9" customWidth="1"/>
    <col min="7170" max="7424" width="9.109375" style="9"/>
    <col min="7425" max="7425" width="36" style="9" customWidth="1"/>
    <col min="7426" max="7680" width="9.109375" style="9"/>
    <col min="7681" max="7681" width="36" style="9" customWidth="1"/>
    <col min="7682" max="7936" width="9.109375" style="9"/>
    <col min="7937" max="7937" width="36" style="9" customWidth="1"/>
    <col min="7938" max="8192" width="9.109375" style="9"/>
    <col min="8193" max="8193" width="36" style="9" customWidth="1"/>
    <col min="8194" max="8448" width="9.109375" style="9"/>
    <col min="8449" max="8449" width="36" style="9" customWidth="1"/>
    <col min="8450" max="8704" width="9.109375" style="9"/>
    <col min="8705" max="8705" width="36" style="9" customWidth="1"/>
    <col min="8706" max="8960" width="9.109375" style="9"/>
    <col min="8961" max="8961" width="36" style="9" customWidth="1"/>
    <col min="8962" max="9216" width="9.109375" style="9"/>
    <col min="9217" max="9217" width="36" style="9" customWidth="1"/>
    <col min="9218" max="9472" width="9.109375" style="9"/>
    <col min="9473" max="9473" width="36" style="9" customWidth="1"/>
    <col min="9474" max="9728" width="9.109375" style="9"/>
    <col min="9729" max="9729" width="36" style="9" customWidth="1"/>
    <col min="9730" max="9984" width="9.109375" style="9"/>
    <col min="9985" max="9985" width="36" style="9" customWidth="1"/>
    <col min="9986" max="10240" width="9.109375" style="9"/>
    <col min="10241" max="10241" width="36" style="9" customWidth="1"/>
    <col min="10242" max="10496" width="9.109375" style="9"/>
    <col min="10497" max="10497" width="36" style="9" customWidth="1"/>
    <col min="10498" max="10752" width="9.109375" style="9"/>
    <col min="10753" max="10753" width="36" style="9" customWidth="1"/>
    <col min="10754" max="11008" width="9.109375" style="9"/>
    <col min="11009" max="11009" width="36" style="9" customWidth="1"/>
    <col min="11010" max="11264" width="9.109375" style="9"/>
    <col min="11265" max="11265" width="36" style="9" customWidth="1"/>
    <col min="11266" max="11520" width="9.109375" style="9"/>
    <col min="11521" max="11521" width="36" style="9" customWidth="1"/>
    <col min="11522" max="11776" width="9.109375" style="9"/>
    <col min="11777" max="11777" width="36" style="9" customWidth="1"/>
    <col min="11778" max="12032" width="9.109375" style="9"/>
    <col min="12033" max="12033" width="36" style="9" customWidth="1"/>
    <col min="12034" max="12288" width="9.109375" style="9"/>
    <col min="12289" max="12289" width="36" style="9" customWidth="1"/>
    <col min="12290" max="12544" width="9.109375" style="9"/>
    <col min="12545" max="12545" width="36" style="9" customWidth="1"/>
    <col min="12546" max="12800" width="9.109375" style="9"/>
    <col min="12801" max="12801" width="36" style="9" customWidth="1"/>
    <col min="12802" max="13056" width="9.109375" style="9"/>
    <col min="13057" max="13057" width="36" style="9" customWidth="1"/>
    <col min="13058" max="13312" width="9.109375" style="9"/>
    <col min="13313" max="13313" width="36" style="9" customWidth="1"/>
    <col min="13314" max="13568" width="9.109375" style="9"/>
    <col min="13569" max="13569" width="36" style="9" customWidth="1"/>
    <col min="13570" max="13824" width="9.109375" style="9"/>
    <col min="13825" max="13825" width="36" style="9" customWidth="1"/>
    <col min="13826" max="14080" width="9.109375" style="9"/>
    <col min="14081" max="14081" width="36" style="9" customWidth="1"/>
    <col min="14082" max="14336" width="9.109375" style="9"/>
    <col min="14337" max="14337" width="36" style="9" customWidth="1"/>
    <col min="14338" max="14592" width="9.109375" style="9"/>
    <col min="14593" max="14593" width="36" style="9" customWidth="1"/>
    <col min="14594" max="14848" width="9.109375" style="9"/>
    <col min="14849" max="14849" width="36" style="9" customWidth="1"/>
    <col min="14850" max="15104" width="9.109375" style="9"/>
    <col min="15105" max="15105" width="36" style="9" customWidth="1"/>
    <col min="15106" max="15360" width="9.109375" style="9"/>
    <col min="15361" max="15361" width="36" style="9" customWidth="1"/>
    <col min="15362" max="15616" width="9.109375" style="9"/>
    <col min="15617" max="15617" width="36" style="9" customWidth="1"/>
    <col min="15618" max="15872" width="9.109375" style="9"/>
    <col min="15873" max="15873" width="36" style="9" customWidth="1"/>
    <col min="15874" max="16128" width="9.109375" style="9"/>
    <col min="16129" max="16129" width="36" style="9" customWidth="1"/>
    <col min="16130" max="16384" width="9.109375" style="9"/>
  </cols>
  <sheetData>
    <row r="1" spans="1:5" ht="17.399999999999999" x14ac:dyDescent="0.3">
      <c r="A1" s="11" t="s">
        <v>324</v>
      </c>
    </row>
    <row r="3" spans="1:5" ht="15.6" x14ac:dyDescent="0.3">
      <c r="A3" s="12" t="s">
        <v>325</v>
      </c>
    </row>
    <row r="4" spans="1:5" ht="13.8" thickBot="1" x14ac:dyDescent="0.3">
      <c r="E4" s="25"/>
    </row>
    <row r="5" spans="1:5" x14ac:dyDescent="0.25">
      <c r="A5" s="27" t="s">
        <v>326</v>
      </c>
      <c r="B5" s="74">
        <v>7.0000000000000007E-2</v>
      </c>
      <c r="D5" s="27" t="s">
        <v>327</v>
      </c>
      <c r="E5" s="74">
        <f>C42/C24</f>
        <v>0.63010032793114346</v>
      </c>
    </row>
    <row r="6" spans="1:5" x14ac:dyDescent="0.25">
      <c r="A6" s="28" t="s">
        <v>328</v>
      </c>
      <c r="B6" s="73">
        <v>236.46</v>
      </c>
      <c r="D6" s="28" t="s">
        <v>329</v>
      </c>
      <c r="E6" s="75">
        <f>C27/B42</f>
        <v>6.1677281247337477E-2</v>
      </c>
    </row>
    <row r="7" spans="1:5" x14ac:dyDescent="0.25">
      <c r="A7" s="28" t="s">
        <v>330</v>
      </c>
      <c r="B7" s="78">
        <v>0.03</v>
      </c>
      <c r="D7" s="28" t="s">
        <v>331</v>
      </c>
      <c r="E7" s="75">
        <f>C41/C24</f>
        <v>1.0381013931593188</v>
      </c>
    </row>
    <row r="8" spans="1:5" x14ac:dyDescent="0.25">
      <c r="A8" s="28" t="s">
        <v>332</v>
      </c>
      <c r="B8" s="78">
        <v>0</v>
      </c>
      <c r="D8" s="28" t="s">
        <v>333</v>
      </c>
      <c r="E8" s="75">
        <f>C49/C24</f>
        <v>0.78362958638781288</v>
      </c>
    </row>
    <row r="9" spans="1:5" x14ac:dyDescent="0.25">
      <c r="A9" s="28" t="s">
        <v>334</v>
      </c>
      <c r="B9" s="79">
        <v>14</v>
      </c>
      <c r="D9" s="28" t="s">
        <v>335</v>
      </c>
      <c r="E9" s="75">
        <f>C25/C24</f>
        <v>0.10890740228033526</v>
      </c>
    </row>
    <row r="10" spans="1:5" ht="13.8" thickBot="1" x14ac:dyDescent="0.3">
      <c r="A10" s="37" t="s">
        <v>336</v>
      </c>
      <c r="B10" s="80">
        <v>0.1</v>
      </c>
      <c r="D10" s="28" t="s">
        <v>337</v>
      </c>
      <c r="E10" s="75">
        <f>C26/C24</f>
        <v>0.19897276929284924</v>
      </c>
    </row>
    <row r="11" spans="1:5" ht="13.8" thickBot="1" x14ac:dyDescent="0.3">
      <c r="A11" s="8"/>
      <c r="D11" s="28" t="s">
        <v>338</v>
      </c>
      <c r="E11" s="75">
        <f>C29/B50</f>
        <v>3.8518730753600176E-2</v>
      </c>
    </row>
    <row r="12" spans="1:5" ht="13.8" thickBot="1" x14ac:dyDescent="0.3">
      <c r="A12" s="143" t="s">
        <v>393</v>
      </c>
      <c r="B12" s="144">
        <f>'CAPM and FF3'!E219</f>
        <v>0.12860733341976283</v>
      </c>
      <c r="D12" s="28" t="s">
        <v>339</v>
      </c>
      <c r="E12" s="75">
        <f>C34/C32</f>
        <v>0</v>
      </c>
    </row>
    <row r="13" spans="1:5" x14ac:dyDescent="0.25">
      <c r="D13" s="28" t="s">
        <v>340</v>
      </c>
      <c r="E13" s="75">
        <f>C31/C30</f>
        <v>0.20471519854203118</v>
      </c>
    </row>
    <row r="14" spans="1:5" x14ac:dyDescent="0.25">
      <c r="D14" s="28" t="s">
        <v>341</v>
      </c>
      <c r="E14" s="75">
        <f>C50/C46</f>
        <v>1.283134547890544</v>
      </c>
    </row>
    <row r="15" spans="1:5" x14ac:dyDescent="0.25">
      <c r="D15" s="28" t="s">
        <v>342</v>
      </c>
      <c r="E15" s="76">
        <f>C45</f>
        <v>316.00400000000002</v>
      </c>
    </row>
    <row r="16" spans="1:5" ht="13.8" thickBot="1" x14ac:dyDescent="0.3">
      <c r="D16" s="37" t="s">
        <v>343</v>
      </c>
      <c r="E16" s="77">
        <f>C36</f>
        <v>116.715</v>
      </c>
    </row>
    <row r="17" spans="1:10" x14ac:dyDescent="0.25">
      <c r="E17" s="25"/>
    </row>
    <row r="18" spans="1:10" s="7" customFormat="1" x14ac:dyDescent="0.25">
      <c r="A18" s="24" t="s">
        <v>462</v>
      </c>
    </row>
    <row r="19" spans="1:10" ht="13.8" thickBot="1" x14ac:dyDescent="0.3">
      <c r="A19" s="13"/>
      <c r="E19" s="13"/>
      <c r="F19" s="14"/>
      <c r="G19" s="14"/>
      <c r="H19" s="14"/>
      <c r="I19" s="14"/>
      <c r="J19" s="14"/>
    </row>
    <row r="20" spans="1:10" x14ac:dyDescent="0.25">
      <c r="A20" s="45"/>
      <c r="B20" s="149" t="s">
        <v>345</v>
      </c>
      <c r="C20" s="150"/>
      <c r="D20" s="15"/>
      <c r="E20" s="56" t="s">
        <v>347</v>
      </c>
      <c r="F20" s="57" t="s">
        <v>346</v>
      </c>
      <c r="G20" s="57"/>
      <c r="H20" s="57"/>
      <c r="I20" s="57"/>
      <c r="J20" s="60"/>
    </row>
    <row r="21" spans="1:10" s="16" customFormat="1" x14ac:dyDescent="0.25">
      <c r="A21" s="69"/>
      <c r="B21" s="47" t="str">
        <f>Financials!X9</f>
        <v xml:space="preserve">2018 </v>
      </c>
      <c r="C21" s="47" t="str">
        <f>Financials!Y9</f>
        <v xml:space="preserve">2019 </v>
      </c>
      <c r="D21" s="17"/>
      <c r="E21" s="52">
        <f>$C$21+E22</f>
        <v>2019</v>
      </c>
      <c r="F21" s="47">
        <f>$C$21+F22</f>
        <v>2020</v>
      </c>
      <c r="G21" s="47">
        <f t="shared" ref="G21:J21" si="0">$C$21+G22</f>
        <v>2021</v>
      </c>
      <c r="H21" s="47">
        <f t="shared" si="0"/>
        <v>2022</v>
      </c>
      <c r="I21" s="47">
        <f t="shared" si="0"/>
        <v>2023</v>
      </c>
      <c r="J21" s="61">
        <f t="shared" si="0"/>
        <v>2024</v>
      </c>
    </row>
    <row r="22" spans="1:10" x14ac:dyDescent="0.25">
      <c r="A22" s="53" t="s">
        <v>344</v>
      </c>
      <c r="B22" s="26">
        <v>-1</v>
      </c>
      <c r="C22" s="26">
        <v>0</v>
      </c>
      <c r="D22" s="16"/>
      <c r="E22" s="53">
        <v>0</v>
      </c>
      <c r="F22" s="26">
        <v>1</v>
      </c>
      <c r="G22" s="26">
        <v>2</v>
      </c>
      <c r="H22" s="26">
        <v>3</v>
      </c>
      <c r="I22" s="26">
        <v>4</v>
      </c>
      <c r="J22" s="29">
        <v>5</v>
      </c>
    </row>
    <row r="23" spans="1:10" ht="20.399999999999999" x14ac:dyDescent="0.35">
      <c r="A23" s="70" t="s">
        <v>348</v>
      </c>
      <c r="B23" s="67"/>
      <c r="C23" s="67"/>
      <c r="E23" s="28"/>
      <c r="F23" s="26"/>
      <c r="G23" s="26"/>
      <c r="H23" s="26"/>
      <c r="I23" s="26"/>
      <c r="J23" s="29"/>
    </row>
    <row r="24" spans="1:10" x14ac:dyDescent="0.25">
      <c r="A24" s="28" t="s">
        <v>349</v>
      </c>
      <c r="B24" s="49">
        <f>Financials!X68</f>
        <v>1214.9690000000001</v>
      </c>
      <c r="C24" s="49">
        <f>Financials!Y68</f>
        <v>1231.6610000000001</v>
      </c>
      <c r="D24" s="18"/>
      <c r="E24" s="54">
        <f t="shared" ref="E24:E32" si="1">C24</f>
        <v>1231.6610000000001</v>
      </c>
      <c r="F24" s="48">
        <f>E24*(1+$B$5)</f>
        <v>1317.8772700000002</v>
      </c>
      <c r="G24" s="48">
        <f t="shared" ref="G24:J24" si="2">F24*(1+$B$5)</f>
        <v>1410.1286789000003</v>
      </c>
      <c r="H24" s="48">
        <f t="shared" si="2"/>
        <v>1508.8376864230004</v>
      </c>
      <c r="I24" s="48">
        <f t="shared" si="2"/>
        <v>1614.4563244726105</v>
      </c>
      <c r="J24" s="62">
        <f t="shared" si="2"/>
        <v>1727.4682671856933</v>
      </c>
    </row>
    <row r="25" spans="1:10" x14ac:dyDescent="0.25">
      <c r="A25" s="28" t="s">
        <v>350</v>
      </c>
      <c r="B25" s="49">
        <f>Financials!X69</f>
        <v>143.767</v>
      </c>
      <c r="C25" s="49">
        <f>Financials!Y69</f>
        <v>134.137</v>
      </c>
      <c r="D25" s="18"/>
      <c r="E25" s="54">
        <f t="shared" si="1"/>
        <v>134.137</v>
      </c>
      <c r="F25" s="48">
        <f>F24*$E$9</f>
        <v>143.52659000000003</v>
      </c>
      <c r="G25" s="48">
        <f>G24*$E$9</f>
        <v>153.57345130000004</v>
      </c>
      <c r="H25" s="48">
        <f>H24*$E$9</f>
        <v>164.32359289100003</v>
      </c>
      <c r="I25" s="48">
        <f>I24*$E$9</f>
        <v>175.82624439337005</v>
      </c>
      <c r="J25" s="62">
        <f>J24*$E$9</f>
        <v>188.13408150090598</v>
      </c>
    </row>
    <row r="26" spans="1:10" x14ac:dyDescent="0.25">
      <c r="A26" s="28" t="s">
        <v>351</v>
      </c>
      <c r="B26" s="49">
        <f>Financials!X72</f>
        <v>255.44300000000001</v>
      </c>
      <c r="C26" s="49">
        <f>Financials!Y72</f>
        <v>245.06700000000001</v>
      </c>
      <c r="D26" s="18"/>
      <c r="E26" s="54">
        <f t="shared" si="1"/>
        <v>245.06700000000001</v>
      </c>
      <c r="F26" s="48">
        <f>$E$10*F24</f>
        <v>262.22169000000002</v>
      </c>
      <c r="G26" s="48">
        <f>$E$10*G24</f>
        <v>280.57720830000005</v>
      </c>
      <c r="H26" s="48">
        <f>$E$10*H24</f>
        <v>300.21761288100004</v>
      </c>
      <c r="I26" s="48">
        <f>$E$10*I24</f>
        <v>321.2328457826701</v>
      </c>
      <c r="J26" s="62">
        <f>$E$10*J24</f>
        <v>343.71914498745701</v>
      </c>
    </row>
    <row r="27" spans="1:10" x14ac:dyDescent="0.25">
      <c r="A27" s="28" t="s">
        <v>352</v>
      </c>
      <c r="B27" s="49">
        <f>Financials!X75</f>
        <v>48.366999999999997</v>
      </c>
      <c r="C27" s="49">
        <f>Financials!Y75</f>
        <v>46.33</v>
      </c>
      <c r="D27" s="18"/>
      <c r="E27" s="54">
        <f t="shared" si="1"/>
        <v>46.33</v>
      </c>
      <c r="F27" s="48">
        <f>$E$6*E42</f>
        <v>47.865887657621201</v>
      </c>
      <c r="G27" s="48">
        <f>$E$6*F42</f>
        <v>51.216499793654691</v>
      </c>
      <c r="H27" s="48">
        <f>$E$6*G42</f>
        <v>54.801654779210523</v>
      </c>
      <c r="I27" s="48">
        <f>$E$6*H42</f>
        <v>58.637770613755265</v>
      </c>
      <c r="J27" s="62">
        <f>$E$6*I42</f>
        <v>62.742414556718138</v>
      </c>
    </row>
    <row r="28" spans="1:10" x14ac:dyDescent="0.25">
      <c r="A28" s="28" t="s">
        <v>353</v>
      </c>
      <c r="B28" s="49">
        <f>B24-SUM(B25:B27)</f>
        <v>767.39200000000005</v>
      </c>
      <c r="C28" s="49">
        <f>C24-SUM(C25:C27)</f>
        <v>806.12700000000007</v>
      </c>
      <c r="D28" s="18"/>
      <c r="E28" s="54">
        <f t="shared" si="1"/>
        <v>806.12700000000007</v>
      </c>
      <c r="F28" s="48">
        <f>F24-SUM(F25:F27)</f>
        <v>864.26310234237894</v>
      </c>
      <c r="G28" s="48">
        <f t="shared" ref="G28:J28" si="3">G24-SUM(G25:G27)</f>
        <v>924.76151950634551</v>
      </c>
      <c r="H28" s="48">
        <f t="shared" si="3"/>
        <v>989.49482587178977</v>
      </c>
      <c r="I28" s="48">
        <f t="shared" si="3"/>
        <v>1058.7594636828151</v>
      </c>
      <c r="J28" s="62">
        <f t="shared" si="3"/>
        <v>1132.8726261406123</v>
      </c>
    </row>
    <row r="29" spans="1:10" x14ac:dyDescent="0.25">
      <c r="A29" s="28" t="s">
        <v>354</v>
      </c>
      <c r="B29" s="49">
        <f>Financials!X78</f>
        <v>114.845</v>
      </c>
      <c r="C29" s="49">
        <f>Financials!Y78</f>
        <v>90.611000000000004</v>
      </c>
      <c r="D29" s="18"/>
      <c r="E29" s="54">
        <f t="shared" si="1"/>
        <v>90.611000000000004</v>
      </c>
      <c r="F29" s="48">
        <f>E50*$E$11</f>
        <v>91.63386489516185</v>
      </c>
      <c r="G29" s="48">
        <f>F50*$E$11</f>
        <v>96.376672444698315</v>
      </c>
      <c r="H29" s="48">
        <f>G50*$E$11</f>
        <v>101.45147652270234</v>
      </c>
      <c r="I29" s="48">
        <f>H50*$E$11</f>
        <v>106.88151688616662</v>
      </c>
      <c r="J29" s="62">
        <f>I50*$E$11</f>
        <v>112.6916600750734</v>
      </c>
    </row>
    <row r="30" spans="1:10" x14ac:dyDescent="0.25">
      <c r="A30" s="28" t="s">
        <v>355</v>
      </c>
      <c r="B30" s="49">
        <f>B28-B29</f>
        <v>652.54700000000003</v>
      </c>
      <c r="C30" s="49">
        <f>C28-C29</f>
        <v>715.51600000000008</v>
      </c>
      <c r="D30" s="18"/>
      <c r="E30" s="54">
        <f t="shared" si="1"/>
        <v>715.51600000000008</v>
      </c>
      <c r="F30" s="48">
        <f>F28-F29</f>
        <v>772.62923744721706</v>
      </c>
      <c r="G30" s="48">
        <f t="shared" ref="G30:J30" si="4">G28-G29</f>
        <v>828.38484706164718</v>
      </c>
      <c r="H30" s="48">
        <f t="shared" si="4"/>
        <v>888.04334934908741</v>
      </c>
      <c r="I30" s="48">
        <f t="shared" si="4"/>
        <v>951.87794679664842</v>
      </c>
      <c r="J30" s="62">
        <f t="shared" si="4"/>
        <v>1020.1809660655389</v>
      </c>
    </row>
    <row r="31" spans="1:10" x14ac:dyDescent="0.25">
      <c r="A31" s="28" t="s">
        <v>356</v>
      </c>
      <c r="B31" s="49">
        <f>Financials!X83</f>
        <v>147.02699999999999</v>
      </c>
      <c r="C31" s="49">
        <f>Financials!Y83</f>
        <v>146.477</v>
      </c>
      <c r="D31" s="18"/>
      <c r="E31" s="54">
        <f t="shared" si="1"/>
        <v>146.477</v>
      </c>
      <c r="F31" s="48">
        <f>$E$13*F30</f>
        <v>158.16894774338519</v>
      </c>
      <c r="G31" s="48">
        <f>$E$13*G30</f>
        <v>169.58296843543525</v>
      </c>
      <c r="H31" s="48">
        <f>$E$13*H30</f>
        <v>181.79597057592878</v>
      </c>
      <c r="I31" s="48">
        <f>$E$13*I30</f>
        <v>194.86388286625689</v>
      </c>
      <c r="J31" s="62">
        <f>$E$13*J30</f>
        <v>208.84654901690797</v>
      </c>
    </row>
    <row r="32" spans="1:10" x14ac:dyDescent="0.25">
      <c r="A32" s="28" t="s">
        <v>357</v>
      </c>
      <c r="B32" s="49">
        <f>B30-B31</f>
        <v>505.52000000000004</v>
      </c>
      <c r="C32" s="49">
        <f>C30-C31</f>
        <v>569.0390000000001</v>
      </c>
      <c r="D32" s="18"/>
      <c r="E32" s="54">
        <f t="shared" si="1"/>
        <v>569.0390000000001</v>
      </c>
      <c r="F32" s="48">
        <f t="shared" ref="F32:I32" si="5">F30-F31</f>
        <v>614.4602897038319</v>
      </c>
      <c r="G32" s="48">
        <f t="shared" si="5"/>
        <v>658.80187862621187</v>
      </c>
      <c r="H32" s="48">
        <f t="shared" si="5"/>
        <v>706.24737877315863</v>
      </c>
      <c r="I32" s="48">
        <f t="shared" si="5"/>
        <v>757.01406393039156</v>
      </c>
      <c r="J32" s="62">
        <f>J30-J31</f>
        <v>811.33441704863094</v>
      </c>
    </row>
    <row r="33" spans="1:10" x14ac:dyDescent="0.25">
      <c r="A33" s="28"/>
      <c r="B33" s="49"/>
      <c r="C33" s="49"/>
      <c r="D33" s="18"/>
      <c r="E33" s="54"/>
      <c r="F33" s="48"/>
      <c r="G33" s="48"/>
      <c r="H33" s="48"/>
      <c r="I33" s="48"/>
      <c r="J33" s="62"/>
    </row>
    <row r="34" spans="1:10" x14ac:dyDescent="0.25">
      <c r="A34" s="28" t="s">
        <v>358</v>
      </c>
      <c r="B34" s="49">
        <f>Financials!X114</f>
        <v>0</v>
      </c>
      <c r="C34" s="49">
        <f>Financials!Y114</f>
        <v>0</v>
      </c>
      <c r="D34" s="18"/>
      <c r="E34" s="54">
        <f>C34</f>
        <v>0</v>
      </c>
      <c r="F34" s="48">
        <f>F32*$E$12</f>
        <v>0</v>
      </c>
      <c r="G34" s="48">
        <f>G32*$E$12</f>
        <v>0</v>
      </c>
      <c r="H34" s="48">
        <f>H32*$E$12</f>
        <v>0</v>
      </c>
      <c r="I34" s="48">
        <f>I32*$E$12</f>
        <v>0</v>
      </c>
      <c r="J34" s="62">
        <f>J32*$E$12</f>
        <v>0</v>
      </c>
    </row>
    <row r="35" spans="1:10" x14ac:dyDescent="0.25">
      <c r="A35" s="28" t="s">
        <v>359</v>
      </c>
      <c r="B35" s="49">
        <f>B32-B34</f>
        <v>505.52000000000004</v>
      </c>
      <c r="C35" s="49">
        <f>C32-C34</f>
        <v>569.0390000000001</v>
      </c>
      <c r="D35" s="18"/>
      <c r="E35" s="54">
        <f>C35</f>
        <v>569.0390000000001</v>
      </c>
      <c r="F35" s="48">
        <f t="shared" ref="F35:I35" si="6">F32-F34</f>
        <v>614.4602897038319</v>
      </c>
      <c r="G35" s="48">
        <f t="shared" si="6"/>
        <v>658.80187862621187</v>
      </c>
      <c r="H35" s="48">
        <f t="shared" si="6"/>
        <v>706.24737877315863</v>
      </c>
      <c r="I35" s="48">
        <f t="shared" si="6"/>
        <v>757.01406393039156</v>
      </c>
      <c r="J35" s="62">
        <f>J32-J34</f>
        <v>811.33441704863094</v>
      </c>
    </row>
    <row r="36" spans="1:10" x14ac:dyDescent="0.25">
      <c r="A36" s="28" t="s">
        <v>343</v>
      </c>
      <c r="B36" s="49">
        <f>Financials!X106</f>
        <v>120.03700000000001</v>
      </c>
      <c r="C36" s="49">
        <f>Financials!Y106</f>
        <v>116.715</v>
      </c>
      <c r="D36" s="18"/>
      <c r="E36" s="54">
        <f>C36</f>
        <v>116.715</v>
      </c>
      <c r="F36" s="48"/>
      <c r="G36" s="48"/>
      <c r="H36" s="48"/>
      <c r="I36" s="48"/>
      <c r="J36" s="62"/>
    </row>
    <row r="37" spans="1:10" x14ac:dyDescent="0.25">
      <c r="A37" s="28"/>
      <c r="B37" s="49"/>
      <c r="C37" s="49"/>
      <c r="D37" s="18"/>
      <c r="E37" s="55"/>
      <c r="F37" s="48"/>
      <c r="G37" s="48"/>
      <c r="H37" s="48"/>
      <c r="I37" s="48"/>
      <c r="J37" s="62"/>
    </row>
    <row r="38" spans="1:10" x14ac:dyDescent="0.25">
      <c r="A38" s="28"/>
      <c r="B38" s="49"/>
      <c r="C38" s="49"/>
      <c r="D38" s="18"/>
      <c r="E38" s="55"/>
      <c r="F38" s="48"/>
      <c r="G38" s="48"/>
      <c r="H38" s="48"/>
      <c r="I38" s="48"/>
      <c r="J38" s="62"/>
    </row>
    <row r="39" spans="1:10" ht="20.399999999999999" x14ac:dyDescent="0.35">
      <c r="A39" s="70" t="s">
        <v>360</v>
      </c>
      <c r="B39" s="49"/>
      <c r="C39" s="49"/>
      <c r="D39" s="18"/>
      <c r="E39" s="55"/>
      <c r="F39" s="48"/>
      <c r="G39" s="48"/>
      <c r="H39" s="48"/>
      <c r="I39" s="48"/>
      <c r="J39" s="62"/>
    </row>
    <row r="40" spans="1:10" x14ac:dyDescent="0.25">
      <c r="A40" s="28"/>
      <c r="B40" s="49"/>
      <c r="C40" s="49"/>
      <c r="D40" s="18"/>
      <c r="E40" s="54"/>
      <c r="F40" s="48"/>
      <c r="G40" s="48"/>
      <c r="H40" s="48"/>
      <c r="I40" s="48"/>
      <c r="J40" s="62"/>
    </row>
    <row r="41" spans="1:10" x14ac:dyDescent="0.25">
      <c r="A41" s="30" t="s">
        <v>361</v>
      </c>
      <c r="B41" s="49">
        <f>Financials!X18</f>
        <v>1317.0340000000001</v>
      </c>
      <c r="C41" s="49">
        <f>Financials!Y18</f>
        <v>1278.5889999999999</v>
      </c>
      <c r="D41" s="18"/>
      <c r="E41" s="54">
        <f t="shared" ref="E41:E46" si="7">C41</f>
        <v>1278.5889999999999</v>
      </c>
      <c r="F41" s="48">
        <f>F24*$E$7</f>
        <v>1368.09023</v>
      </c>
      <c r="G41" s="48">
        <f>G24*$E$7</f>
        <v>1463.8565461000001</v>
      </c>
      <c r="H41" s="48">
        <f>H24*$E$7</f>
        <v>1566.3265043270001</v>
      </c>
      <c r="I41" s="48">
        <f>I24*$E$7</f>
        <v>1675.9693596298903</v>
      </c>
      <c r="J41" s="62">
        <f>J24*$E$7</f>
        <v>1793.2872148039826</v>
      </c>
    </row>
    <row r="42" spans="1:10" x14ac:dyDescent="0.25">
      <c r="A42" s="30" t="s">
        <v>362</v>
      </c>
      <c r="B42" s="49">
        <f>Financials!X20</f>
        <v>751.16800000000001</v>
      </c>
      <c r="C42" s="49">
        <f>Financials!Y20</f>
        <v>776.07</v>
      </c>
      <c r="D42" s="18"/>
      <c r="E42" s="54">
        <f t="shared" si="7"/>
        <v>776.07</v>
      </c>
      <c r="F42" s="48">
        <f>F24*$E$5</f>
        <v>830.39490000000023</v>
      </c>
      <c r="G42" s="48">
        <f>G24*$E$5</f>
        <v>888.52254300000027</v>
      </c>
      <c r="H42" s="48">
        <f>H24*$E$5</f>
        <v>950.71912101000032</v>
      </c>
      <c r="I42" s="48">
        <f>I24*$E$5</f>
        <v>1017.2694594807004</v>
      </c>
      <c r="J42" s="62">
        <f>J24*$E$5</f>
        <v>1088.4783216443495</v>
      </c>
    </row>
    <row r="43" spans="1:10" x14ac:dyDescent="0.25">
      <c r="A43" s="30" t="s">
        <v>363</v>
      </c>
      <c r="B43" s="49">
        <f>Financials!X21</f>
        <v>497.26299999999998</v>
      </c>
      <c r="C43" s="49">
        <f>Financials!Y21</f>
        <v>516.654</v>
      </c>
      <c r="D43" s="18"/>
      <c r="E43" s="54">
        <f t="shared" si="7"/>
        <v>516.654</v>
      </c>
      <c r="F43" s="50">
        <f>E43+F27</f>
        <v>564.51988765762121</v>
      </c>
      <c r="G43" s="50">
        <f t="shared" ref="G43:I43" si="8">F43+G27</f>
        <v>615.73638745127596</v>
      </c>
      <c r="H43" s="50">
        <f t="shared" si="8"/>
        <v>670.53804223048644</v>
      </c>
      <c r="I43" s="50">
        <f t="shared" si="8"/>
        <v>729.1758128442417</v>
      </c>
      <c r="J43" s="63">
        <f>I43+J27</f>
        <v>791.91822740095984</v>
      </c>
    </row>
    <row r="44" spans="1:10" x14ac:dyDescent="0.25">
      <c r="A44" s="30" t="s">
        <v>364</v>
      </c>
      <c r="B44" s="49">
        <f>B42-B43</f>
        <v>253.90500000000003</v>
      </c>
      <c r="C44" s="49">
        <f>C42-C43</f>
        <v>259.41600000000005</v>
      </c>
      <c r="D44" s="18"/>
      <c r="E44" s="54">
        <f t="shared" si="7"/>
        <v>259.41600000000005</v>
      </c>
      <c r="F44" s="48">
        <f t="shared" ref="F44:I44" si="9">F42-F43</f>
        <v>265.87501234237902</v>
      </c>
      <c r="G44" s="48">
        <f t="shared" si="9"/>
        <v>272.78615554872431</v>
      </c>
      <c r="H44" s="48">
        <f t="shared" si="9"/>
        <v>280.18107877951388</v>
      </c>
      <c r="I44" s="48">
        <f t="shared" si="9"/>
        <v>288.09364663645874</v>
      </c>
      <c r="J44" s="62">
        <f>J42-J43</f>
        <v>296.5600942433897</v>
      </c>
    </row>
    <row r="45" spans="1:10" x14ac:dyDescent="0.25">
      <c r="A45" s="30" t="s">
        <v>365</v>
      </c>
      <c r="B45" s="49">
        <f>SUM(Financials!X25:X29)</f>
        <v>343.565</v>
      </c>
      <c r="C45" s="49">
        <f>SUM(Financials!Y25:Y29)</f>
        <v>316.00400000000002</v>
      </c>
      <c r="D45" s="18"/>
      <c r="E45" s="54">
        <f t="shared" si="7"/>
        <v>316.00400000000002</v>
      </c>
      <c r="F45" s="48">
        <f>$E$15</f>
        <v>316.00400000000002</v>
      </c>
      <c r="G45" s="48">
        <f>$E$15</f>
        <v>316.00400000000002</v>
      </c>
      <c r="H45" s="48">
        <f>$E$15</f>
        <v>316.00400000000002</v>
      </c>
      <c r="I45" s="48">
        <f>$E$15</f>
        <v>316.00400000000002</v>
      </c>
      <c r="J45" s="62">
        <f>$E$15</f>
        <v>316.00400000000002</v>
      </c>
    </row>
    <row r="46" spans="1:10" x14ac:dyDescent="0.25">
      <c r="A46" s="35" t="s">
        <v>366</v>
      </c>
      <c r="B46" s="68">
        <f>B41+B44+B45</f>
        <v>1914.5040000000001</v>
      </c>
      <c r="C46" s="68">
        <f>C41+C44+C45</f>
        <v>1854.009</v>
      </c>
      <c r="D46" s="19"/>
      <c r="E46" s="54">
        <f t="shared" si="7"/>
        <v>1854.009</v>
      </c>
      <c r="F46" s="51">
        <f t="shared" ref="F46:J46" si="10">F41+F44+F45</f>
        <v>1949.9692423423789</v>
      </c>
      <c r="G46" s="51">
        <f t="shared" si="10"/>
        <v>2052.6467016487245</v>
      </c>
      <c r="H46" s="51">
        <f t="shared" si="10"/>
        <v>2162.5115831065141</v>
      </c>
      <c r="I46" s="51">
        <f t="shared" si="10"/>
        <v>2280.0670062663489</v>
      </c>
      <c r="J46" s="64">
        <f t="shared" si="10"/>
        <v>2405.8513090473721</v>
      </c>
    </row>
    <row r="47" spans="1:10" x14ac:dyDescent="0.25">
      <c r="A47" s="28"/>
      <c r="B47" s="49"/>
      <c r="C47" s="49"/>
      <c r="D47" s="18"/>
      <c r="E47" s="55"/>
      <c r="F47" s="48"/>
      <c r="G47" s="48"/>
      <c r="H47" s="48"/>
      <c r="I47" s="48"/>
      <c r="J47" s="62"/>
    </row>
    <row r="48" spans="1:10" x14ac:dyDescent="0.25">
      <c r="A48" s="28"/>
      <c r="B48" s="49"/>
      <c r="C48" s="49"/>
      <c r="D48" s="18"/>
      <c r="E48" s="55"/>
      <c r="F48" s="48"/>
      <c r="G48" s="48"/>
      <c r="H48" s="48"/>
      <c r="I48" s="48"/>
      <c r="J48" s="62"/>
    </row>
    <row r="49" spans="1:10" x14ac:dyDescent="0.25">
      <c r="A49" s="30" t="s">
        <v>367</v>
      </c>
      <c r="B49" s="49">
        <f>Financials!X41</f>
        <v>947.59</v>
      </c>
      <c r="C49" s="49">
        <f>Financials!Y41</f>
        <v>965.16600000000005</v>
      </c>
      <c r="D49" s="18"/>
      <c r="E49" s="54">
        <f>C49</f>
        <v>965.16600000000005</v>
      </c>
      <c r="F49" s="48">
        <f>F24*$E$8</f>
        <v>1032.7276200000001</v>
      </c>
      <c r="G49" s="48">
        <f>G24*$E$8</f>
        <v>1105.0185534000002</v>
      </c>
      <c r="H49" s="48">
        <f>H24*$E$8</f>
        <v>1182.3698521380004</v>
      </c>
      <c r="I49" s="48">
        <f>I24*$E$8</f>
        <v>1265.1357417876604</v>
      </c>
      <c r="J49" s="62">
        <f>J24*$E$8</f>
        <v>1353.6952437127966</v>
      </c>
    </row>
    <row r="50" spans="1:10" x14ac:dyDescent="0.25">
      <c r="A50" s="30" t="s">
        <v>368</v>
      </c>
      <c r="B50" s="49">
        <f>SUM(Financials!X43:X47)</f>
        <v>2352.3879999999999</v>
      </c>
      <c r="C50" s="49">
        <f>SUM(Financials!Y43:Y47)</f>
        <v>2378.9429999999998</v>
      </c>
      <c r="D50" s="18"/>
      <c r="E50" s="54">
        <f>C50</f>
        <v>2378.9429999999998</v>
      </c>
      <c r="F50" s="48">
        <f>$E$14*F46</f>
        <v>2502.0729021734551</v>
      </c>
      <c r="G50" s="48">
        <f t="shared" ref="G50:J50" si="11">$E$14*G46</f>
        <v>2633.8218974990527</v>
      </c>
      <c r="H50" s="48">
        <f t="shared" si="11"/>
        <v>2774.7933224974417</v>
      </c>
      <c r="I50" s="48">
        <f t="shared" si="11"/>
        <v>2925.6327472457178</v>
      </c>
      <c r="J50" s="62">
        <f t="shared" si="11"/>
        <v>3087.0309317263732</v>
      </c>
    </row>
    <row r="51" spans="1:10" x14ac:dyDescent="0.25">
      <c r="A51" s="71" t="s">
        <v>369</v>
      </c>
      <c r="B51" s="68">
        <f>SUM(B49:B50)</f>
        <v>3299.9780000000001</v>
      </c>
      <c r="C51" s="68">
        <f>SUM(C49:C50)</f>
        <v>3344.1089999999999</v>
      </c>
      <c r="D51" s="19"/>
      <c r="E51" s="54">
        <f>C51</f>
        <v>3344.1089999999999</v>
      </c>
      <c r="F51" s="51">
        <f t="shared" ref="F51:J51" si="12">SUM(F49:F50)</f>
        <v>3534.8005221734552</v>
      </c>
      <c r="G51" s="51">
        <f t="shared" si="12"/>
        <v>3738.8404508990529</v>
      </c>
      <c r="H51" s="51">
        <f t="shared" si="12"/>
        <v>3957.1631746354424</v>
      </c>
      <c r="I51" s="51">
        <f t="shared" si="12"/>
        <v>4190.7684890333785</v>
      </c>
      <c r="J51" s="64">
        <f t="shared" si="12"/>
        <v>4440.7261754391693</v>
      </c>
    </row>
    <row r="52" spans="1:10" x14ac:dyDescent="0.25">
      <c r="A52" s="28"/>
      <c r="B52" s="49"/>
      <c r="C52" s="49"/>
      <c r="D52" s="18"/>
      <c r="E52" s="55"/>
      <c r="F52" s="48"/>
      <c r="G52" s="48"/>
      <c r="H52" s="48"/>
      <c r="I52" s="48"/>
      <c r="J52" s="62"/>
    </row>
    <row r="53" spans="1:10" x14ac:dyDescent="0.25">
      <c r="A53" s="30" t="s">
        <v>370</v>
      </c>
      <c r="B53" s="49">
        <f>Financials!X55</f>
        <v>-17092.599999999999</v>
      </c>
      <c r="C53" s="49">
        <f>Financials!Y55</f>
        <v>-16480.111000000001</v>
      </c>
      <c r="D53" s="18"/>
      <c r="E53" s="54">
        <f>C53</f>
        <v>-16480.111000000001</v>
      </c>
      <c r="F53" s="48">
        <f>E53+F35</f>
        <v>-15865.65071029617</v>
      </c>
      <c r="G53" s="48">
        <f t="shared" ref="G53:I53" si="13">F53+G35</f>
        <v>-15206.848831669959</v>
      </c>
      <c r="H53" s="48">
        <f t="shared" si="13"/>
        <v>-14500.601452896801</v>
      </c>
      <c r="I53" s="48">
        <f t="shared" si="13"/>
        <v>-13743.587388966409</v>
      </c>
      <c r="J53" s="62">
        <f>I53+J35</f>
        <v>-12932.252971917778</v>
      </c>
    </row>
    <row r="54" spans="1:10" x14ac:dyDescent="0.25">
      <c r="A54" s="30" t="s">
        <v>371</v>
      </c>
      <c r="B54" s="49">
        <f>B46-B49-B50-B53</f>
        <v>15707.125999999998</v>
      </c>
      <c r="C54" s="49">
        <f>C46-C49-C50-C53</f>
        <v>14990.011</v>
      </c>
      <c r="D54" s="18"/>
      <c r="E54" s="54">
        <f>C54</f>
        <v>14990.011</v>
      </c>
      <c r="F54" s="49">
        <f t="shared" ref="F54:J54" si="14">F46-F49-F50-F53</f>
        <v>14280.819430465093</v>
      </c>
      <c r="G54" s="49">
        <f t="shared" si="14"/>
        <v>13520.655082419631</v>
      </c>
      <c r="H54" s="49">
        <f t="shared" si="14"/>
        <v>12705.949861367873</v>
      </c>
      <c r="I54" s="49">
        <f t="shared" si="14"/>
        <v>11832.885906199379</v>
      </c>
      <c r="J54" s="65">
        <f t="shared" si="14"/>
        <v>10897.378105525981</v>
      </c>
    </row>
    <row r="55" spans="1:10" x14ac:dyDescent="0.25">
      <c r="A55" s="71" t="s">
        <v>372</v>
      </c>
      <c r="B55" s="68">
        <f>SUM(B53:B54)</f>
        <v>-1385.4740000000002</v>
      </c>
      <c r="C55" s="68">
        <f>SUM(C53:C54)</f>
        <v>-1490.1000000000004</v>
      </c>
      <c r="D55" s="19"/>
      <c r="E55" s="54">
        <f>C55</f>
        <v>-1490.1000000000004</v>
      </c>
      <c r="F55" s="51">
        <f t="shared" ref="F55:J55" si="15">SUM(F53:F54)</f>
        <v>-1584.8312798310762</v>
      </c>
      <c r="G55" s="51">
        <f t="shared" si="15"/>
        <v>-1686.1937492503275</v>
      </c>
      <c r="H55" s="51">
        <f t="shared" si="15"/>
        <v>-1794.6515915289274</v>
      </c>
      <c r="I55" s="51">
        <f t="shared" si="15"/>
        <v>-1910.70148276703</v>
      </c>
      <c r="J55" s="64">
        <f t="shared" si="15"/>
        <v>-2034.8748663917977</v>
      </c>
    </row>
    <row r="56" spans="1:10" x14ac:dyDescent="0.25">
      <c r="A56" s="28"/>
      <c r="B56" s="49"/>
      <c r="C56" s="49"/>
      <c r="D56" s="18"/>
      <c r="E56" s="28"/>
      <c r="F56" s="48"/>
      <c r="G56" s="48"/>
      <c r="H56" s="48"/>
      <c r="I56" s="48"/>
      <c r="J56" s="62"/>
    </row>
    <row r="57" spans="1:10" x14ac:dyDescent="0.25">
      <c r="A57" s="35" t="s">
        <v>373</v>
      </c>
      <c r="B57" s="68">
        <f>B46</f>
        <v>1914.5040000000001</v>
      </c>
      <c r="C57" s="68">
        <f>C46</f>
        <v>1854.009</v>
      </c>
      <c r="D57" s="19"/>
      <c r="E57" s="54">
        <f>C57</f>
        <v>1854.009</v>
      </c>
      <c r="F57" s="51">
        <f t="shared" ref="F57:I57" si="16">F46</f>
        <v>1949.9692423423789</v>
      </c>
      <c r="G57" s="51">
        <f t="shared" si="16"/>
        <v>2052.6467016487245</v>
      </c>
      <c r="H57" s="51">
        <f t="shared" si="16"/>
        <v>2162.5115831065141</v>
      </c>
      <c r="I57" s="51">
        <f t="shared" si="16"/>
        <v>2280.0670062663489</v>
      </c>
      <c r="J57" s="64">
        <f>J46</f>
        <v>2405.8513090473721</v>
      </c>
    </row>
    <row r="58" spans="1:10" ht="13.8" thickBot="1" x14ac:dyDescent="0.3">
      <c r="A58" s="37" t="s">
        <v>374</v>
      </c>
      <c r="B58" s="72">
        <f>B41-B49</f>
        <v>369.44400000000007</v>
      </c>
      <c r="C58" s="72">
        <f>C41-C49</f>
        <v>313.42299999999989</v>
      </c>
      <c r="D58" s="18"/>
      <c r="E58" s="58">
        <f>C58</f>
        <v>313.42299999999989</v>
      </c>
      <c r="F58" s="59">
        <f t="shared" ref="F58:I58" si="17">F41-F49</f>
        <v>335.3626099999999</v>
      </c>
      <c r="G58" s="59">
        <f t="shared" si="17"/>
        <v>358.83799269999986</v>
      </c>
      <c r="H58" s="59">
        <f t="shared" si="17"/>
        <v>383.95665218899967</v>
      </c>
      <c r="I58" s="59">
        <f t="shared" si="17"/>
        <v>410.83361784222984</v>
      </c>
      <c r="J58" s="66">
        <f>J41-J49</f>
        <v>439.591971091186</v>
      </c>
    </row>
    <row r="59" spans="1:10" x14ac:dyDescent="0.25">
      <c r="F59" s="10"/>
      <c r="G59" s="10"/>
      <c r="H59" s="10"/>
      <c r="I59" s="10"/>
      <c r="J59" s="10"/>
    </row>
    <row r="60" spans="1:10" x14ac:dyDescent="0.25">
      <c r="F60" s="10"/>
      <c r="G60" s="10"/>
      <c r="H60" s="10"/>
      <c r="I60" s="10"/>
      <c r="J60" s="10"/>
    </row>
    <row r="61" spans="1:10" x14ac:dyDescent="0.25">
      <c r="E61" s="10"/>
      <c r="F61" s="10"/>
      <c r="G61" s="10"/>
      <c r="H61" s="10"/>
      <c r="I61" s="10"/>
      <c r="J61" s="10"/>
    </row>
    <row r="62" spans="1:10" s="7" customFormat="1" x14ac:dyDescent="0.25">
      <c r="A62" s="23" t="s">
        <v>375</v>
      </c>
      <c r="B62" s="24"/>
      <c r="C62" s="24"/>
      <c r="D62" s="24"/>
      <c r="E62" s="24"/>
      <c r="F62" s="24"/>
      <c r="G62" s="24"/>
      <c r="H62" s="24"/>
      <c r="I62" s="24"/>
      <c r="J62" s="24"/>
    </row>
    <row r="63" spans="1:10" x14ac:dyDescent="0.25">
      <c r="A63" s="20"/>
      <c r="B63" s="13"/>
      <c r="C63" s="16"/>
      <c r="D63" s="16"/>
    </row>
    <row r="64" spans="1:10" ht="13.8" thickBot="1" x14ac:dyDescent="0.3">
      <c r="A64" s="20"/>
      <c r="B64" s="13"/>
      <c r="C64" s="16"/>
      <c r="D64" s="16"/>
      <c r="F64" s="16"/>
      <c r="G64" s="16"/>
      <c r="H64" s="16"/>
      <c r="I64" s="16"/>
      <c r="J64" s="16"/>
    </row>
    <row r="65" spans="1:13" x14ac:dyDescent="0.25">
      <c r="A65" s="81" t="s">
        <v>391</v>
      </c>
      <c r="B65" s="82">
        <f>C36</f>
        <v>116.715</v>
      </c>
      <c r="D65" s="45" t="s">
        <v>376</v>
      </c>
      <c r="E65" s="46" t="s">
        <v>394</v>
      </c>
      <c r="F65" s="36">
        <v>1</v>
      </c>
      <c r="G65" s="36">
        <v>2</v>
      </c>
      <c r="H65" s="36">
        <v>3</v>
      </c>
      <c r="I65" s="36">
        <v>4</v>
      </c>
      <c r="J65" s="40">
        <v>5</v>
      </c>
      <c r="K65" s="10"/>
    </row>
    <row r="66" spans="1:13" x14ac:dyDescent="0.25">
      <c r="A66" s="83"/>
      <c r="B66" s="84"/>
      <c r="D66" s="30" t="s">
        <v>377</v>
      </c>
      <c r="E66" s="5"/>
      <c r="F66" s="6">
        <f>F28*(1-$E$13)</f>
        <v>687.335309753807</v>
      </c>
      <c r="G66" s="6">
        <f>G28*(1-$E$13)</f>
        <v>735.44878143657354</v>
      </c>
      <c r="H66" s="6">
        <f>H28*(1-$E$13)</f>
        <v>786.93019613713375</v>
      </c>
      <c r="I66" s="6">
        <f>I28*(1-$E$13)</f>
        <v>842.01530986673311</v>
      </c>
      <c r="J66" s="41">
        <f>J28*(1-$E$13)</f>
        <v>900.95638155740448</v>
      </c>
    </row>
    <row r="67" spans="1:13" x14ac:dyDescent="0.25">
      <c r="A67" s="85" t="s">
        <v>386</v>
      </c>
      <c r="B67" s="86">
        <f>(J74*(1+$B$7)/($B$12-$B$7))</f>
        <v>9771.8192073175178</v>
      </c>
      <c r="D67" s="30" t="s">
        <v>378</v>
      </c>
      <c r="E67" s="5"/>
      <c r="F67" s="6">
        <f>F27</f>
        <v>47.865887657621201</v>
      </c>
      <c r="G67" s="6">
        <f>G27</f>
        <v>51.216499793654691</v>
      </c>
      <c r="H67" s="6">
        <f>H27</f>
        <v>54.801654779210523</v>
      </c>
      <c r="I67" s="6">
        <f>I27</f>
        <v>58.637770613755265</v>
      </c>
      <c r="J67" s="41">
        <f>J27</f>
        <v>62.742414556718138</v>
      </c>
    </row>
    <row r="68" spans="1:13" x14ac:dyDescent="0.25">
      <c r="A68" s="85" t="s">
        <v>387</v>
      </c>
      <c r="B68" s="86">
        <f>B67/(1+$B$12)^J65</f>
        <v>5336.5561567569621</v>
      </c>
      <c r="D68" s="30" t="s">
        <v>379</v>
      </c>
      <c r="E68" s="5"/>
      <c r="F68" s="6">
        <f>F42-E42</f>
        <v>54.324900000000184</v>
      </c>
      <c r="G68" s="6">
        <f>G42-F42</f>
        <v>58.127643000000035</v>
      </c>
      <c r="H68" s="6">
        <f>H42-G42</f>
        <v>62.196578010000053</v>
      </c>
      <c r="I68" s="6">
        <f>I42-H42</f>
        <v>66.550338470700126</v>
      </c>
      <c r="J68" s="41">
        <f>J42-I42</f>
        <v>71.208862163649087</v>
      </c>
    </row>
    <row r="69" spans="1:13" x14ac:dyDescent="0.25">
      <c r="A69" s="87" t="s">
        <v>390</v>
      </c>
      <c r="B69" s="86">
        <f>SUM(F76:J76)+B68</f>
        <v>8177.4594849282448</v>
      </c>
      <c r="D69" s="30" t="s">
        <v>380</v>
      </c>
      <c r="E69" s="5"/>
      <c r="F69" s="6">
        <f>F58-E58</f>
        <v>21.939610000000016</v>
      </c>
      <c r="G69" s="6">
        <f>G58-F58</f>
        <v>23.475382699999955</v>
      </c>
      <c r="H69" s="6">
        <f>H58-G58</f>
        <v>25.11865948899981</v>
      </c>
      <c r="I69" s="6">
        <f>I58-H58</f>
        <v>26.876965653230172</v>
      </c>
      <c r="J69" s="41">
        <f>J58-I58</f>
        <v>28.758353248956155</v>
      </c>
    </row>
    <row r="70" spans="1:13" x14ac:dyDescent="0.25">
      <c r="A70" s="88" t="s">
        <v>392</v>
      </c>
      <c r="B70" s="89">
        <f>B69/B65</f>
        <v>70.063483570477189</v>
      </c>
      <c r="C70" s="21"/>
      <c r="D70" s="34" t="s">
        <v>381</v>
      </c>
      <c r="E70" s="31"/>
      <c r="F70" s="32">
        <f t="shared" ref="F70:I70" si="18">F66+F67-F68-F69</f>
        <v>658.93668741142801</v>
      </c>
      <c r="G70" s="32">
        <f t="shared" si="18"/>
        <v>705.06225553022819</v>
      </c>
      <c r="H70" s="32">
        <f t="shared" si="18"/>
        <v>754.41661341734437</v>
      </c>
      <c r="I70" s="32">
        <f t="shared" si="18"/>
        <v>807.22577635655807</v>
      </c>
      <c r="J70" s="42">
        <f>J66+J67-J68-J69</f>
        <v>863.73158070151737</v>
      </c>
    </row>
    <row r="71" spans="1:13" x14ac:dyDescent="0.25">
      <c r="A71" s="85"/>
      <c r="B71" s="86"/>
      <c r="C71" s="21"/>
      <c r="D71" s="34"/>
      <c r="E71" s="31"/>
      <c r="F71" s="32"/>
      <c r="G71" s="32"/>
      <c r="H71" s="32"/>
      <c r="I71" s="32"/>
      <c r="J71" s="42"/>
    </row>
    <row r="72" spans="1:13" x14ac:dyDescent="0.25">
      <c r="A72" s="85" t="s">
        <v>388</v>
      </c>
      <c r="B72" s="86">
        <f>B9*J32</f>
        <v>11358.681838680834</v>
      </c>
      <c r="D72" s="30" t="s">
        <v>382</v>
      </c>
      <c r="E72" s="5"/>
      <c r="F72" s="6">
        <f>F29*(1-$E$13)</f>
        <v>72.87502004997512</v>
      </c>
      <c r="G72" s="6">
        <f>G29*(1-$E$13)</f>
        <v>76.646902810361581</v>
      </c>
      <c r="H72" s="6">
        <f>H29*(1-$E$13)</f>
        <v>80.682817363975104</v>
      </c>
      <c r="I72" s="6">
        <f>I29*(1-$E$13)</f>
        <v>85.001245936341562</v>
      </c>
      <c r="J72" s="41">
        <f>J29*(1-$E$13)</f>
        <v>89.621964508773658</v>
      </c>
    </row>
    <row r="73" spans="1:13" x14ac:dyDescent="0.25">
      <c r="A73" s="85" t="s">
        <v>389</v>
      </c>
      <c r="B73" s="86">
        <f>B72/(1+$B$12)^J65</f>
        <v>6203.168746047194</v>
      </c>
      <c r="D73" s="30" t="s">
        <v>383</v>
      </c>
      <c r="E73" s="5"/>
      <c r="F73" s="6">
        <f>F50-E50</f>
        <v>123.12990217345532</v>
      </c>
      <c r="G73" s="6">
        <f>G50-F50</f>
        <v>131.74899532559766</v>
      </c>
      <c r="H73" s="6">
        <f>H50-G50</f>
        <v>140.97142499838901</v>
      </c>
      <c r="I73" s="6">
        <f>I50-H50</f>
        <v>150.83942474827609</v>
      </c>
      <c r="J73" s="41">
        <f>J50-I50</f>
        <v>161.39818448065535</v>
      </c>
    </row>
    <row r="74" spans="1:13" x14ac:dyDescent="0.25">
      <c r="A74" s="87" t="s">
        <v>390</v>
      </c>
      <c r="B74" s="86">
        <f>SUM(F76:J76)+B73</f>
        <v>9044.0720742184767</v>
      </c>
      <c r="D74" s="35" t="s">
        <v>384</v>
      </c>
      <c r="E74" s="5"/>
      <c r="F74" s="33">
        <f t="shared" ref="F74:I74" si="19">F70-F72+F73</f>
        <v>709.19156953490824</v>
      </c>
      <c r="G74" s="33">
        <f t="shared" si="19"/>
        <v>760.16434804546429</v>
      </c>
      <c r="H74" s="33">
        <f t="shared" si="19"/>
        <v>814.70522105175826</v>
      </c>
      <c r="I74" s="33">
        <f t="shared" si="19"/>
        <v>873.06395516849261</v>
      </c>
      <c r="J74" s="43">
        <f>J70-J72+J73</f>
        <v>935.50780067339906</v>
      </c>
    </row>
    <row r="75" spans="1:13" ht="13.8" thickBot="1" x14ac:dyDescent="0.3">
      <c r="A75" s="90" t="s">
        <v>392</v>
      </c>
      <c r="B75" s="91">
        <f>B74/B65</f>
        <v>77.488515394066539</v>
      </c>
      <c r="D75" s="28"/>
      <c r="E75" s="5"/>
      <c r="F75" s="6"/>
      <c r="G75" s="6"/>
      <c r="H75" s="6"/>
      <c r="I75" s="6"/>
      <c r="J75" s="41"/>
    </row>
    <row r="76" spans="1:13" ht="13.8" thickBot="1" x14ac:dyDescent="0.3">
      <c r="D76" s="37" t="s">
        <v>385</v>
      </c>
      <c r="E76" s="38"/>
      <c r="F76" s="39">
        <f>F74/(1+$B$12)^F65</f>
        <v>628.37760178821975</v>
      </c>
      <c r="G76" s="39">
        <f>G74/(1+$B$12)^G65</f>
        <v>596.79030791100365</v>
      </c>
      <c r="H76" s="39">
        <f>H74/(1+$B$12)^H65</f>
        <v>566.72437977447021</v>
      </c>
      <c r="I76" s="39">
        <f>I74/(1+$B$12)^I65</f>
        <v>538.11436659795652</v>
      </c>
      <c r="J76" s="44">
        <f>J74/(1+$B$12)^J65</f>
        <v>510.89667209963295</v>
      </c>
    </row>
    <row r="77" spans="1:13" x14ac:dyDescent="0.25">
      <c r="F77" s="22"/>
      <c r="G77" s="22"/>
      <c r="H77" s="22"/>
      <c r="I77" s="22"/>
      <c r="J77" s="22"/>
    </row>
    <row r="78" spans="1:13" x14ac:dyDescent="0.25">
      <c r="F78" s="22"/>
      <c r="G78" s="22"/>
      <c r="H78" s="22"/>
      <c r="I78" s="22"/>
      <c r="J78" s="22"/>
    </row>
    <row r="79" spans="1:13" ht="14.4" x14ac:dyDescent="0.3">
      <c r="A79" s="169"/>
      <c r="B79" s="167" t="s">
        <v>463</v>
      </c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</row>
    <row r="80" spans="1:13" ht="14.4" x14ac:dyDescent="0.3">
      <c r="A80" s="169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</row>
    <row r="81" spans="1:13" ht="14.4" x14ac:dyDescent="0.3">
      <c r="A81" s="169"/>
      <c r="B81" s="171"/>
      <c r="C81" s="172" t="s">
        <v>464</v>
      </c>
      <c r="D81" s="172"/>
      <c r="E81" s="172"/>
      <c r="F81" s="172"/>
      <c r="G81" s="172"/>
      <c r="H81" s="172"/>
      <c r="I81" s="172"/>
      <c r="J81" s="172"/>
      <c r="K81" s="172"/>
      <c r="L81" s="172"/>
      <c r="M81" s="172"/>
    </row>
    <row r="82" spans="1:13" ht="14.4" x14ac:dyDescent="0.3">
      <c r="A82" s="169"/>
      <c r="B82" s="173">
        <f>B75</f>
        <v>77.488515394066539</v>
      </c>
      <c r="C82" s="174">
        <v>0.02</v>
      </c>
      <c r="D82" s="174">
        <v>0.03</v>
      </c>
      <c r="E82" s="174">
        <v>0.04</v>
      </c>
      <c r="F82" s="174">
        <v>0.05</v>
      </c>
      <c r="G82" s="174">
        <v>0.06</v>
      </c>
      <c r="H82" s="174">
        <v>7.0000000000000007E-2</v>
      </c>
      <c r="I82" s="174">
        <v>0.08</v>
      </c>
      <c r="J82" s="174">
        <v>0.09</v>
      </c>
      <c r="K82" s="174">
        <v>0.1</v>
      </c>
      <c r="L82" s="174">
        <v>0.11</v>
      </c>
      <c r="M82" s="174">
        <v>0.12</v>
      </c>
    </row>
    <row r="83" spans="1:13" ht="14.4" x14ac:dyDescent="0.3">
      <c r="A83" s="172" t="s">
        <v>465</v>
      </c>
      <c r="B83" s="171">
        <v>0.09</v>
      </c>
      <c r="C83" s="169">
        <f t="dataTable" ref="C83:M91" dt2D="1" dtr="1" r1="B5" r2="B12" ca="1"/>
        <v>70.322161416971639</v>
      </c>
      <c r="D83" s="169">
        <v>74.010730185308773</v>
      </c>
      <c r="E83" s="169">
        <v>77.839296643264987</v>
      </c>
      <c r="F83" s="180">
        <v>81.811955339779175</v>
      </c>
      <c r="G83" s="175">
        <v>85.93288101859649</v>
      </c>
      <c r="H83" s="175">
        <v>90.206329401166713</v>
      </c>
      <c r="I83" s="175">
        <v>94.636637969542079</v>
      </c>
      <c r="J83" s="175">
        <v>99.228226749275592</v>
      </c>
      <c r="K83" s="175">
        <v>103.98559909231908</v>
      </c>
      <c r="L83" s="175">
        <v>108.91334245992118</v>
      </c>
      <c r="M83" s="175">
        <v>114.01612920552566</v>
      </c>
    </row>
    <row r="84" spans="1:13" ht="14.4" x14ac:dyDescent="0.3">
      <c r="A84" s="169"/>
      <c r="B84" s="171">
        <v>0.1</v>
      </c>
      <c r="C84" s="169">
        <v>67.574324953012265</v>
      </c>
      <c r="D84" s="169">
        <v>71.116430323819372</v>
      </c>
      <c r="E84" s="169">
        <v>74.792586217402686</v>
      </c>
      <c r="F84" s="169">
        <v>78.606708379499466</v>
      </c>
      <c r="G84" s="180">
        <v>82.562789199518534</v>
      </c>
      <c r="H84" s="175">
        <v>86.664898458493511</v>
      </c>
      <c r="I84" s="175">
        <v>90.917184077035529</v>
      </c>
      <c r="J84" s="175">
        <v>95.323872863286567</v>
      </c>
      <c r="K84" s="175">
        <v>99.889271260872178</v>
      </c>
      <c r="L84" s="175">
        <v>104.61776609685462</v>
      </c>
      <c r="M84" s="175">
        <v>109.51382532968582</v>
      </c>
    </row>
    <row r="85" spans="1:13" ht="14.4" x14ac:dyDescent="0.3">
      <c r="A85" s="169"/>
      <c r="B85" s="171">
        <v>0.11</v>
      </c>
      <c r="C85" s="169">
        <v>64.965627018439065</v>
      </c>
      <c r="D85" s="169">
        <v>68.368698244937875</v>
      </c>
      <c r="E85" s="169">
        <v>71.900180418053338</v>
      </c>
      <c r="F85" s="169">
        <v>75.563819845951997</v>
      </c>
      <c r="G85" s="169">
        <v>79.363436116852171</v>
      </c>
      <c r="H85" s="180">
        <v>83.302922813887363</v>
      </c>
      <c r="I85" s="175">
        <v>87.386248229969027</v>
      </c>
      <c r="J85" s="175">
        <v>91.617456082649781</v>
      </c>
      <c r="K85" s="175">
        <v>96.000666228986361</v>
      </c>
      <c r="L85" s="175">
        <v>100.54007538040257</v>
      </c>
      <c r="M85" s="175">
        <v>105.23995781755251</v>
      </c>
    </row>
    <row r="86" spans="1:13" ht="14.4" x14ac:dyDescent="0.3">
      <c r="A86" s="169"/>
      <c r="B86" s="171">
        <v>0.12</v>
      </c>
      <c r="C86" s="169">
        <v>62.487729286654279</v>
      </c>
      <c r="D86" s="169">
        <v>65.758750600795381</v>
      </c>
      <c r="E86" s="169">
        <v>69.152832295289173</v>
      </c>
      <c r="F86" s="169">
        <v>72.673560036594438</v>
      </c>
      <c r="G86" s="169">
        <v>76.324589583649612</v>
      </c>
      <c r="H86" s="169">
        <v>80.109647471387305</v>
      </c>
      <c r="I86" s="175">
        <v>84.032531694248462</v>
      </c>
      <c r="J86" s="175">
        <v>88.097112389696761</v>
      </c>
      <c r="K86" s="175">
        <v>92.30733252173296</v>
      </c>
      <c r="L86" s="175">
        <v>96.667208564409137</v>
      </c>
      <c r="M86" s="175">
        <v>101.18083118534308</v>
      </c>
    </row>
    <row r="87" spans="1:13" ht="14.4" x14ac:dyDescent="0.3">
      <c r="A87" s="169"/>
      <c r="B87" s="171">
        <v>0.13</v>
      </c>
      <c r="C87" s="169">
        <v>60.132864953965303</v>
      </c>
      <c r="D87" s="169">
        <v>63.278406043364363</v>
      </c>
      <c r="E87" s="169">
        <v>66.541928654116049</v>
      </c>
      <c r="F87" s="169">
        <v>69.926866076434933</v>
      </c>
      <c r="G87" s="169">
        <v>73.436718670818166</v>
      </c>
      <c r="H87" s="169">
        <v>77.075054521846539</v>
      </c>
      <c r="I87" s="169">
        <v>80.845510091985233</v>
      </c>
      <c r="J87" s="175">
        <v>84.751790875384941</v>
      </c>
      <c r="K87" s="175">
        <v>88.797672051682554</v>
      </c>
      <c r="L87" s="175">
        <v>92.986999139802109</v>
      </c>
      <c r="M87" s="175">
        <v>97.323688651755816</v>
      </c>
    </row>
    <row r="88" spans="1:13" ht="14.4" x14ac:dyDescent="0.3">
      <c r="A88" s="169"/>
      <c r="B88" s="171">
        <v>0.14000000000000001</v>
      </c>
      <c r="C88" s="169">
        <v>57.893794839631582</v>
      </c>
      <c r="D88" s="169">
        <v>60.920038985466753</v>
      </c>
      <c r="E88" s="169">
        <v>64.059441378087399</v>
      </c>
      <c r="F88" s="169">
        <v>67.315290702857439</v>
      </c>
      <c r="G88" s="169">
        <v>70.690939848662779</v>
      </c>
      <c r="H88" s="169">
        <v>74.18980653353573</v>
      </c>
      <c r="I88" s="169">
        <v>77.815373930278881</v>
      </c>
      <c r="J88" s="169">
        <v>81.571191292089395</v>
      </c>
      <c r="K88" s="175">
        <v>85.460874578182995</v>
      </c>
      <c r="L88" s="175">
        <v>89.488107079418128</v>
      </c>
      <c r="M88" s="175">
        <v>93.656640043920035</v>
      </c>
    </row>
    <row r="89" spans="1:13" ht="14.4" x14ac:dyDescent="0.3">
      <c r="A89" s="176"/>
      <c r="B89" s="171">
        <v>0.15</v>
      </c>
      <c r="C89" s="169">
        <v>55.763767210848094</v>
      </c>
      <c r="D89" s="169">
        <v>58.676537285038329</v>
      </c>
      <c r="E89" s="169">
        <v>61.697882882847416</v>
      </c>
      <c r="F89" s="169">
        <v>64.830955395661789</v>
      </c>
      <c r="G89" s="169">
        <v>68.078967697804856</v>
      </c>
      <c r="H89" s="169">
        <v>71.445194745429177</v>
      </c>
      <c r="I89" s="169">
        <v>74.932974175408347</v>
      </c>
      <c r="J89" s="169">
        <v>78.545706904229135</v>
      </c>
      <c r="K89" s="169">
        <v>82.286857726883539</v>
      </c>
      <c r="L89" s="175">
        <v>86.159955915760577</v>
      </c>
      <c r="M89" s="175">
        <v>90.168595819538609</v>
      </c>
    </row>
    <row r="90" spans="1:13" ht="14.4" x14ac:dyDescent="0.3">
      <c r="A90" s="176"/>
      <c r="B90" s="171">
        <v>0.16</v>
      </c>
      <c r="C90" s="169">
        <v>53.736480987347363</v>
      </c>
      <c r="D90" s="169">
        <v>56.541263488958172</v>
      </c>
      <c r="E90" s="169">
        <v>59.450265316764451</v>
      </c>
      <c r="F90" s="169">
        <v>62.4665074495326</v>
      </c>
      <c r="G90" s="169">
        <v>65.593069765920902</v>
      </c>
      <c r="H90" s="169">
        <v>68.833091617998804</v>
      </c>
      <c r="I90" s="169">
        <v>72.189772404765606</v>
      </c>
      <c r="J90" s="169">
        <v>75.666372145669655</v>
      </c>
      <c r="K90" s="169">
        <v>79.266212054127166</v>
      </c>
      <c r="L90" s="169">
        <v>82.992675111041265</v>
      </c>
      <c r="M90" s="175">
        <v>86.849206638320936</v>
      </c>
    </row>
    <row r="91" spans="1:13" ht="14.4" x14ac:dyDescent="0.3">
      <c r="A91" s="177"/>
      <c r="B91" s="171">
        <v>0.17</v>
      </c>
      <c r="C91" s="169">
        <v>51.806052014975307</v>
      </c>
      <c r="D91" s="169">
        <v>54.508019309269031</v>
      </c>
      <c r="E91" s="169">
        <v>57.310063164254601</v>
      </c>
      <c r="F91" s="169">
        <v>60.215080626591764</v>
      </c>
      <c r="G91" s="169">
        <v>63.226025189270658</v>
      </c>
      <c r="H91" s="169">
        <v>66.345907341037048</v>
      </c>
      <c r="I91" s="169">
        <v>69.577795115817096</v>
      </c>
      <c r="J91" s="169">
        <v>72.924814642142579</v>
      </c>
      <c r="K91" s="169">
        <v>76.390150692575773</v>
      </c>
      <c r="L91" s="169">
        <v>79.977047233134471</v>
      </c>
      <c r="M91" s="169">
        <v>83.688807972717086</v>
      </c>
    </row>
    <row r="92" spans="1:13" ht="14.4" x14ac:dyDescent="0.3">
      <c r="A92" s="169"/>
      <c r="B92" s="169"/>
      <c r="C92" s="169"/>
      <c r="D92" s="169"/>
      <c r="E92" s="169"/>
      <c r="F92" s="170"/>
      <c r="G92" s="170"/>
      <c r="H92" s="170"/>
      <c r="I92" s="170"/>
      <c r="J92" s="170"/>
      <c r="K92" s="169"/>
      <c r="L92" s="169"/>
      <c r="M92" s="169"/>
    </row>
    <row r="94" spans="1:13" ht="14.4" x14ac:dyDescent="0.3">
      <c r="A94" s="169"/>
      <c r="B94" s="167" t="s">
        <v>466</v>
      </c>
      <c r="C94" s="167"/>
      <c r="D94" s="167"/>
      <c r="E94" s="167"/>
      <c r="F94" s="167"/>
      <c r="G94" s="167"/>
      <c r="H94" s="167"/>
      <c r="I94" s="169"/>
      <c r="J94" s="169"/>
      <c r="K94" s="169"/>
      <c r="L94" s="169"/>
      <c r="M94" s="169"/>
    </row>
    <row r="95" spans="1:13" ht="14.4" x14ac:dyDescent="0.3">
      <c r="A95" s="169"/>
      <c r="B95" s="167"/>
      <c r="C95" s="167"/>
      <c r="D95" s="167"/>
      <c r="E95" s="167"/>
      <c r="F95" s="167"/>
      <c r="G95" s="167"/>
      <c r="H95" s="167"/>
      <c r="I95" s="169"/>
      <c r="J95" s="169"/>
      <c r="K95" s="169"/>
      <c r="L95" s="169"/>
      <c r="M95" s="169"/>
    </row>
    <row r="96" spans="1:13" ht="14.4" x14ac:dyDescent="0.3">
      <c r="A96" s="169"/>
      <c r="B96" s="172"/>
      <c r="C96" s="172" t="s">
        <v>467</v>
      </c>
      <c r="D96" s="172"/>
      <c r="E96" s="172"/>
      <c r="F96" s="172"/>
      <c r="G96" s="172"/>
      <c r="H96" s="172"/>
      <c r="I96" s="169"/>
      <c r="J96" s="169"/>
      <c r="K96" s="169"/>
      <c r="L96" s="169"/>
      <c r="M96" s="169"/>
    </row>
    <row r="97" spans="1:13" ht="14.4" x14ac:dyDescent="0.3">
      <c r="A97" s="169"/>
      <c r="B97" s="179">
        <f>B75</f>
        <v>77.488515394066539</v>
      </c>
      <c r="C97" s="174">
        <v>0.01</v>
      </c>
      <c r="D97" s="174">
        <v>0.03</v>
      </c>
      <c r="E97" s="174">
        <v>0.04</v>
      </c>
      <c r="F97" s="174">
        <v>0.05</v>
      </c>
      <c r="G97" s="174">
        <v>0.06</v>
      </c>
      <c r="H97" s="174">
        <v>7.0000000000000007E-2</v>
      </c>
      <c r="I97" s="169"/>
      <c r="J97" s="169"/>
      <c r="K97" s="169"/>
      <c r="L97" s="169"/>
      <c r="M97" s="169"/>
    </row>
    <row r="98" spans="1:13" ht="14.4" x14ac:dyDescent="0.3">
      <c r="A98" s="172" t="s">
        <v>465</v>
      </c>
      <c r="B98" s="171">
        <v>0.09</v>
      </c>
      <c r="C98" s="169">
        <f t="dataTable" ref="C98:H106" dt2D="1" dtr="1" r1="B7" r2="B12"/>
        <v>90.206329401166713</v>
      </c>
      <c r="D98" s="169">
        <v>90.206329401166713</v>
      </c>
      <c r="E98" s="175">
        <v>90.206329401166713</v>
      </c>
      <c r="F98" s="175">
        <v>90.206329401166713</v>
      </c>
      <c r="G98" s="175">
        <v>90.206329401166713</v>
      </c>
      <c r="H98" s="175">
        <v>90.206329401166713</v>
      </c>
    </row>
    <row r="99" spans="1:13" ht="14.4" x14ac:dyDescent="0.3">
      <c r="A99" s="169"/>
      <c r="B99" s="171">
        <v>0.1</v>
      </c>
      <c r="C99" s="169">
        <v>86.664898458493511</v>
      </c>
      <c r="D99" s="169">
        <v>86.664898458493511</v>
      </c>
      <c r="E99" s="169">
        <v>86.664898458493511</v>
      </c>
      <c r="F99" s="175">
        <v>86.664898458493511</v>
      </c>
      <c r="G99" s="175">
        <v>86.664898458493511</v>
      </c>
      <c r="H99" s="175">
        <v>86.664898458493511</v>
      </c>
    </row>
    <row r="100" spans="1:13" ht="14.4" x14ac:dyDescent="0.3">
      <c r="A100" s="169"/>
      <c r="B100" s="171">
        <v>0.11</v>
      </c>
      <c r="C100" s="169">
        <v>83.302922813887363</v>
      </c>
      <c r="D100" s="169">
        <v>83.302922813887363</v>
      </c>
      <c r="E100" s="169">
        <v>83.302922813887363</v>
      </c>
      <c r="F100" s="169">
        <v>83.302922813887363</v>
      </c>
      <c r="G100" s="175">
        <v>83.302922813887363</v>
      </c>
      <c r="H100" s="175">
        <v>83.302922813887363</v>
      </c>
    </row>
    <row r="101" spans="1:13" ht="14.4" x14ac:dyDescent="0.3">
      <c r="A101" s="169"/>
      <c r="B101" s="171">
        <v>0.12</v>
      </c>
      <c r="C101" s="169">
        <v>80.109647471387305</v>
      </c>
      <c r="D101" s="169">
        <v>80.109647471387305</v>
      </c>
      <c r="E101" s="169">
        <v>80.109647471387305</v>
      </c>
      <c r="F101" s="169">
        <v>80.109647471387305</v>
      </c>
      <c r="G101" s="169">
        <v>80.109647471387305</v>
      </c>
      <c r="H101" s="180">
        <v>80.109647471387305</v>
      </c>
    </row>
    <row r="102" spans="1:13" ht="14.4" x14ac:dyDescent="0.3">
      <c r="A102" s="169"/>
      <c r="B102" s="171">
        <v>0.13</v>
      </c>
      <c r="C102" s="169">
        <v>77.075054521846539</v>
      </c>
      <c r="D102" s="169">
        <v>77.075054521846539</v>
      </c>
      <c r="E102" s="169">
        <v>77.075054521846539</v>
      </c>
      <c r="F102" s="169">
        <v>77.075054521846539</v>
      </c>
      <c r="G102" s="169">
        <v>77.075054521846539</v>
      </c>
      <c r="H102" s="169">
        <v>77.075054521846539</v>
      </c>
    </row>
    <row r="103" spans="1:13" ht="14.4" x14ac:dyDescent="0.3">
      <c r="A103" s="169"/>
      <c r="B103" s="171">
        <v>0.14000000000000001</v>
      </c>
      <c r="C103" s="169">
        <v>74.18980653353573</v>
      </c>
      <c r="D103" s="169">
        <v>74.18980653353573</v>
      </c>
      <c r="E103" s="169">
        <v>74.18980653353573</v>
      </c>
      <c r="F103" s="169">
        <v>74.18980653353573</v>
      </c>
      <c r="G103" s="169">
        <v>74.18980653353573</v>
      </c>
      <c r="H103" s="169">
        <v>74.18980653353573</v>
      </c>
    </row>
    <row r="104" spans="1:13" ht="14.4" x14ac:dyDescent="0.3">
      <c r="A104" s="169"/>
      <c r="B104" s="171">
        <v>0.15</v>
      </c>
      <c r="C104" s="169">
        <v>71.445194745429177</v>
      </c>
      <c r="D104" s="169">
        <v>71.445194745429177</v>
      </c>
      <c r="E104" s="169">
        <v>71.445194745429177</v>
      </c>
      <c r="F104" s="169">
        <v>71.445194745429177</v>
      </c>
      <c r="G104" s="169">
        <v>71.445194745429177</v>
      </c>
      <c r="H104" s="169">
        <v>71.445194745429177</v>
      </c>
    </row>
    <row r="105" spans="1:13" ht="14.4" x14ac:dyDescent="0.3">
      <c r="A105" s="169"/>
      <c r="B105" s="171">
        <v>0.16</v>
      </c>
      <c r="C105" s="169">
        <v>68.833091617998804</v>
      </c>
      <c r="D105" s="169">
        <v>68.833091617998804</v>
      </c>
      <c r="E105" s="169">
        <v>68.833091617998804</v>
      </c>
      <c r="F105" s="169">
        <v>68.833091617998804</v>
      </c>
      <c r="G105" s="169">
        <v>68.833091617998804</v>
      </c>
      <c r="H105" s="169">
        <v>68.833091617998804</v>
      </c>
    </row>
    <row r="106" spans="1:13" ht="14.4" x14ac:dyDescent="0.3">
      <c r="A106" s="169"/>
      <c r="B106" s="171">
        <v>0.17</v>
      </c>
      <c r="C106" s="169">
        <v>66.345907341037048</v>
      </c>
      <c r="D106" s="169">
        <v>66.345907341037048</v>
      </c>
      <c r="E106" s="169">
        <v>66.345907341037048</v>
      </c>
      <c r="F106" s="169">
        <v>66.345907341037048</v>
      </c>
      <c r="G106" s="169">
        <v>66.345907341037048</v>
      </c>
      <c r="H106" s="169">
        <v>66.345907341037048</v>
      </c>
    </row>
    <row r="109" spans="1:13" x14ac:dyDescent="0.25">
      <c r="A109" s="178"/>
      <c r="B109" s="168" t="s">
        <v>468</v>
      </c>
      <c r="C109" s="168"/>
      <c r="D109" s="168"/>
      <c r="E109" s="168"/>
      <c r="F109" s="168"/>
      <c r="G109" s="168"/>
      <c r="H109" s="168"/>
    </row>
    <row r="110" spans="1:13" ht="14.4" x14ac:dyDescent="0.3">
      <c r="A110" s="169"/>
      <c r="B110" s="168"/>
      <c r="C110" s="168"/>
      <c r="D110" s="168"/>
      <c r="E110" s="168"/>
      <c r="F110" s="168"/>
      <c r="G110" s="168"/>
      <c r="H110" s="168"/>
    </row>
    <row r="111" spans="1:13" ht="14.4" x14ac:dyDescent="0.3">
      <c r="A111" s="169"/>
      <c r="B111" s="172"/>
      <c r="C111" s="172" t="s">
        <v>469</v>
      </c>
      <c r="D111" s="172"/>
      <c r="E111" s="172"/>
      <c r="F111" s="172"/>
      <c r="G111" s="172"/>
      <c r="H111" s="172"/>
    </row>
    <row r="112" spans="1:13" ht="14.4" x14ac:dyDescent="0.3">
      <c r="A112" s="169"/>
      <c r="B112" s="179">
        <f>B75</f>
        <v>77.488515394066539</v>
      </c>
      <c r="C112" s="172">
        <v>10</v>
      </c>
      <c r="D112" s="172">
        <v>11</v>
      </c>
      <c r="E112" s="172">
        <v>12</v>
      </c>
      <c r="F112" s="172">
        <v>13</v>
      </c>
      <c r="G112" s="172">
        <v>14</v>
      </c>
      <c r="H112" s="172">
        <v>16</v>
      </c>
    </row>
    <row r="113" spans="1:8" ht="14.4" x14ac:dyDescent="0.3">
      <c r="A113" s="172" t="s">
        <v>465</v>
      </c>
      <c r="B113" s="171">
        <v>0.09</v>
      </c>
      <c r="C113" s="169">
        <f t="dataTable" ref="C113:H121" dt2D="1" dtr="1" r1="B9" r2="B12" ca="1"/>
        <v>72.134557909105666</v>
      </c>
      <c r="D113" s="169">
        <v>76.652500782120924</v>
      </c>
      <c r="E113" s="169">
        <v>81.170443655136182</v>
      </c>
      <c r="F113" s="175">
        <v>85.688386528151455</v>
      </c>
      <c r="G113" s="175">
        <v>90.206329401166713</v>
      </c>
      <c r="H113" s="175">
        <v>99.242215147197243</v>
      </c>
    </row>
    <row r="114" spans="1:8" ht="14.4" x14ac:dyDescent="0.3">
      <c r="A114" s="169"/>
      <c r="B114" s="171">
        <v>0.1</v>
      </c>
      <c r="C114" s="169">
        <v>69.399770936674912</v>
      </c>
      <c r="D114" s="169">
        <v>73.716052817129551</v>
      </c>
      <c r="E114" s="169">
        <v>78.032334697584218</v>
      </c>
      <c r="F114" s="169">
        <v>82.348616578038843</v>
      </c>
      <c r="G114" s="175">
        <v>86.664898458493511</v>
      </c>
      <c r="H114" s="175">
        <v>95.297462219402803</v>
      </c>
    </row>
    <row r="115" spans="1:8" ht="14.4" x14ac:dyDescent="0.3">
      <c r="A115" s="169"/>
      <c r="B115" s="171">
        <v>0.11</v>
      </c>
      <c r="C115" s="169">
        <v>66.801616647683304</v>
      </c>
      <c r="D115" s="169">
        <v>70.926943189234322</v>
      </c>
      <c r="E115" s="169">
        <v>75.052269730785326</v>
      </c>
      <c r="F115" s="169">
        <v>79.177596272336345</v>
      </c>
      <c r="G115" s="169">
        <v>83.302922813887363</v>
      </c>
      <c r="H115" s="175">
        <v>91.553575896989386</v>
      </c>
    </row>
    <row r="116" spans="1:8" ht="14.4" x14ac:dyDescent="0.3">
      <c r="A116" s="169"/>
      <c r="B116" s="171">
        <v>0.12</v>
      </c>
      <c r="C116" s="169">
        <v>64.331968948414698</v>
      </c>
      <c r="D116" s="169">
        <v>68.276388579157853</v>
      </c>
      <c r="E116" s="169">
        <v>72.220808209901023</v>
      </c>
      <c r="F116" s="169">
        <v>76.165227840644164</v>
      </c>
      <c r="G116" s="169">
        <v>80.109647471387305</v>
      </c>
      <c r="H116" s="175">
        <v>87.99848673287363</v>
      </c>
    </row>
    <row r="117" spans="1:8" ht="14.4" x14ac:dyDescent="0.3">
      <c r="A117" s="169"/>
      <c r="B117" s="171">
        <v>0.13</v>
      </c>
      <c r="C117" s="169">
        <v>61.983255994786084</v>
      </c>
      <c r="D117" s="169">
        <v>65.756205626551193</v>
      </c>
      <c r="E117" s="169">
        <v>69.529155258316308</v>
      </c>
      <c r="F117" s="169">
        <v>73.302104890081409</v>
      </c>
      <c r="G117" s="169">
        <v>77.075054521846539</v>
      </c>
      <c r="H117" s="175">
        <v>84.620953785376742</v>
      </c>
    </row>
    <row r="118" spans="1:8" ht="14.4" x14ac:dyDescent="0.3">
      <c r="A118" s="169"/>
      <c r="B118" s="171">
        <v>0.14000000000000001</v>
      </c>
      <c r="C118" s="169">
        <v>59.748417764938829</v>
      </c>
      <c r="D118" s="169">
        <v>63.358764957088049</v>
      </c>
      <c r="E118" s="169">
        <v>66.969112149237276</v>
      </c>
      <c r="F118" s="169">
        <v>70.579459341386496</v>
      </c>
      <c r="G118" s="169">
        <v>74.18980653353573</v>
      </c>
      <c r="H118" s="169">
        <v>81.410500917834185</v>
      </c>
    </row>
    <row r="119" spans="1:8" ht="14.4" x14ac:dyDescent="0.3">
      <c r="A119" s="169"/>
      <c r="B119" s="171">
        <v>0.15</v>
      </c>
      <c r="C119" s="169">
        <v>57.620867222715567</v>
      </c>
      <c r="D119" s="169">
        <v>61.076949103393972</v>
      </c>
      <c r="E119" s="169">
        <v>64.533030984072383</v>
      </c>
      <c r="F119" s="169">
        <v>67.98911286475078</v>
      </c>
      <c r="G119" s="169">
        <v>71.445194745429177</v>
      </c>
      <c r="H119" s="169">
        <v>78.357358506785971</v>
      </c>
    </row>
    <row r="120" spans="1:8" ht="14.4" x14ac:dyDescent="0.3">
      <c r="A120" s="169"/>
      <c r="B120" s="171">
        <v>0.16</v>
      </c>
      <c r="C120" s="169">
        <v>55.594454739779287</v>
      </c>
      <c r="D120" s="169">
        <v>58.904113959334168</v>
      </c>
      <c r="E120" s="169">
        <v>62.213773178889042</v>
      </c>
      <c r="F120" s="169">
        <v>65.52343239844393</v>
      </c>
      <c r="G120" s="169">
        <v>68.833091617998804</v>
      </c>
      <c r="H120" s="169">
        <v>75.452410057108565</v>
      </c>
    </row>
    <row r="121" spans="1:8" ht="14.4" x14ac:dyDescent="0.3">
      <c r="A121" s="169"/>
      <c r="B121" s="171">
        <v>0.17</v>
      </c>
      <c r="C121" s="169">
        <v>53.663435477439911</v>
      </c>
      <c r="D121" s="169">
        <v>56.834053443339201</v>
      </c>
      <c r="E121" s="169">
        <v>60.004671409238483</v>
      </c>
      <c r="F121" s="169">
        <v>63.175289375137773</v>
      </c>
      <c r="G121" s="169">
        <v>66.345907341037048</v>
      </c>
      <c r="H121" s="169">
        <v>72.687143272835641</v>
      </c>
    </row>
  </sheetData>
  <mergeCells count="4">
    <mergeCell ref="B20:C20"/>
    <mergeCell ref="B79:M80"/>
    <mergeCell ref="B94:H95"/>
    <mergeCell ref="B109:H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05A9-5CDD-46AA-9F9B-16FBBFA17260}">
  <dimension ref="A1:Z386"/>
  <sheetViews>
    <sheetView workbookViewId="0">
      <selection activeCell="T55" sqref="T55"/>
    </sheetView>
  </sheetViews>
  <sheetFormatPr defaultRowHeight="14.4" x14ac:dyDescent="0.3"/>
  <cols>
    <col min="1" max="1" width="35.6640625" customWidth="1"/>
    <col min="2" max="2" width="2.88671875" customWidth="1"/>
    <col min="3" max="3" width="11.44140625" customWidth="1"/>
    <col min="4" max="4" width="11.6640625" bestFit="1" customWidth="1"/>
    <col min="5" max="5" width="12.5546875" bestFit="1" customWidth="1"/>
    <col min="6" max="8" width="14" bestFit="1" customWidth="1"/>
    <col min="9" max="10" width="12.5546875" bestFit="1" customWidth="1"/>
    <col min="11" max="11" width="14" bestFit="1" customWidth="1"/>
    <col min="12" max="12" width="12.5546875" bestFit="1" customWidth="1"/>
    <col min="13" max="15" width="14" bestFit="1" customWidth="1"/>
    <col min="16" max="25" width="12.5546875" bestFit="1" customWidth="1"/>
    <col min="26" max="26" width="5.6640625" bestFit="1" customWidth="1"/>
  </cols>
  <sheetData>
    <row r="1" spans="1:26" x14ac:dyDescent="0.3">
      <c r="A1" s="1" t="s">
        <v>0</v>
      </c>
      <c r="B1" s="2"/>
      <c r="C1" s="151" t="s">
        <v>1</v>
      </c>
      <c r="D1" s="151"/>
      <c r="E1" s="151"/>
      <c r="F1" s="151"/>
      <c r="G1" s="151"/>
      <c r="H1" s="151"/>
    </row>
    <row r="2" spans="1:26" x14ac:dyDescent="0.3">
      <c r="A2" s="1" t="s">
        <v>2</v>
      </c>
      <c r="B2" s="2"/>
      <c r="C2" s="2" t="s">
        <v>3</v>
      </c>
    </row>
    <row r="3" spans="1:26" x14ac:dyDescent="0.3">
      <c r="A3" s="1" t="s">
        <v>4</v>
      </c>
      <c r="B3" s="2"/>
      <c r="C3" s="2" t="s">
        <v>5</v>
      </c>
    </row>
    <row r="4" spans="1:26" x14ac:dyDescent="0.3">
      <c r="A4" s="1" t="s">
        <v>6</v>
      </c>
      <c r="B4" s="2"/>
      <c r="C4" s="2" t="s">
        <v>7</v>
      </c>
      <c r="D4" s="151" t="s">
        <v>8</v>
      </c>
      <c r="E4" s="151"/>
      <c r="F4" s="151"/>
      <c r="G4" s="151"/>
      <c r="H4" s="151"/>
      <c r="I4" s="151"/>
    </row>
    <row r="5" spans="1:26" x14ac:dyDescent="0.3">
      <c r="A5" s="1" t="s">
        <v>9</v>
      </c>
      <c r="B5" s="2"/>
      <c r="C5" s="2" t="s">
        <v>10</v>
      </c>
      <c r="D5" s="151"/>
      <c r="E5" s="151"/>
      <c r="F5" s="151"/>
      <c r="G5" s="151"/>
      <c r="H5" s="151"/>
      <c r="I5" s="151"/>
    </row>
    <row r="8" spans="1:26" x14ac:dyDescent="0.3">
      <c r="A8" s="3" t="s">
        <v>11</v>
      </c>
    </row>
    <row r="9" spans="1:26" x14ac:dyDescent="0.3">
      <c r="A9" s="1" t="s">
        <v>12</v>
      </c>
      <c r="B9" s="2"/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24</v>
      </c>
      <c r="O9" s="3" t="s">
        <v>25</v>
      </c>
      <c r="P9" s="3" t="s">
        <v>26</v>
      </c>
      <c r="Q9" s="3" t="s">
        <v>27</v>
      </c>
      <c r="R9" s="3" t="s">
        <v>28</v>
      </c>
      <c r="S9" s="3" t="s">
        <v>29</v>
      </c>
      <c r="T9" s="3" t="s">
        <v>30</v>
      </c>
      <c r="U9" s="3" t="s">
        <v>31</v>
      </c>
      <c r="V9" s="3" t="s">
        <v>32</v>
      </c>
      <c r="W9" s="3" t="s">
        <v>33</v>
      </c>
      <c r="X9" s="3" t="s">
        <v>34</v>
      </c>
      <c r="Y9" s="3" t="s">
        <v>35</v>
      </c>
      <c r="Z9" s="3" t="s">
        <v>36</v>
      </c>
    </row>
    <row r="10" spans="1:26" x14ac:dyDescent="0.3">
      <c r="A10" s="1" t="s">
        <v>37</v>
      </c>
      <c r="B10" s="2"/>
      <c r="C10" s="4" t="s">
        <v>38</v>
      </c>
      <c r="D10" s="4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  <c r="P10" s="4" t="s">
        <v>51</v>
      </c>
      <c r="Q10" s="4" t="s">
        <v>52</v>
      </c>
      <c r="R10" s="4" t="s">
        <v>53</v>
      </c>
      <c r="S10" s="4" t="s">
        <v>54</v>
      </c>
      <c r="T10" s="4" t="s">
        <v>55</v>
      </c>
      <c r="U10" s="4" t="s">
        <v>56</v>
      </c>
      <c r="V10" s="4" t="s">
        <v>57</v>
      </c>
      <c r="W10" s="4" t="s">
        <v>58</v>
      </c>
      <c r="X10" s="4" t="s">
        <v>59</v>
      </c>
      <c r="Y10" s="4" t="s">
        <v>60</v>
      </c>
      <c r="Z10" s="4" t="s">
        <v>61</v>
      </c>
    </row>
    <row r="11" spans="1:26" x14ac:dyDescent="0.3">
      <c r="A11" s="2" t="s">
        <v>62</v>
      </c>
    </row>
    <row r="12" spans="1:26" x14ac:dyDescent="0.3">
      <c r="A12" s="2" t="s">
        <v>63</v>
      </c>
      <c r="B12" s="2"/>
      <c r="C12" s="1">
        <v>11.894</v>
      </c>
      <c r="D12" s="1">
        <v>41.744999999999997</v>
      </c>
      <c r="E12" s="1">
        <v>156.47999999999999</v>
      </c>
      <c r="F12" s="1">
        <v>1026.2750000000001</v>
      </c>
      <c r="G12" s="1">
        <v>726.697</v>
      </c>
      <c r="H12" s="1">
        <v>403.904</v>
      </c>
      <c r="I12" s="1">
        <v>723.68600000000004</v>
      </c>
      <c r="J12" s="1">
        <v>737.42499999999995</v>
      </c>
      <c r="K12" s="1">
        <v>854.83199999999999</v>
      </c>
      <c r="L12" s="1">
        <v>699.84</v>
      </c>
      <c r="M12" s="1">
        <v>1377.7329999999999</v>
      </c>
      <c r="N12" s="1">
        <v>939.67399999999998</v>
      </c>
      <c r="O12" s="1">
        <v>1498.2180000000001</v>
      </c>
      <c r="P12" s="1">
        <v>2060.866</v>
      </c>
      <c r="Q12" s="1">
        <v>1346.2090000000001</v>
      </c>
      <c r="R12" s="1">
        <v>1556.4359999999999</v>
      </c>
      <c r="S12" s="1">
        <v>1723.2850000000001</v>
      </c>
      <c r="T12" s="1">
        <v>1424.684</v>
      </c>
      <c r="U12" s="1">
        <v>1915.43</v>
      </c>
      <c r="V12" s="1">
        <v>1797.9069999999999</v>
      </c>
      <c r="W12" s="1">
        <v>2414.7510000000002</v>
      </c>
      <c r="X12" s="1">
        <v>1269.6690000000001</v>
      </c>
      <c r="Y12" s="1">
        <v>1218.059</v>
      </c>
      <c r="Z12" s="1"/>
    </row>
    <row r="13" spans="1:26" x14ac:dyDescent="0.3">
      <c r="A13" s="2" t="s">
        <v>64</v>
      </c>
      <c r="B13" s="2"/>
      <c r="C13" s="1">
        <v>2.274</v>
      </c>
      <c r="D13" s="1">
        <v>9.7690000000000001</v>
      </c>
      <c r="E13" s="1">
        <v>22.727</v>
      </c>
      <c r="F13" s="1">
        <v>128.011</v>
      </c>
      <c r="G13" s="1">
        <v>314.923</v>
      </c>
      <c r="H13" s="1">
        <v>134.124</v>
      </c>
      <c r="I13" s="1">
        <v>100.12</v>
      </c>
      <c r="J13" s="1">
        <v>198.31700000000001</v>
      </c>
      <c r="K13" s="1">
        <v>271.88299999999998</v>
      </c>
      <c r="L13" s="1">
        <v>409.84800000000001</v>
      </c>
      <c r="M13" s="1">
        <v>208.79900000000001</v>
      </c>
      <c r="N13" s="1">
        <v>111.702</v>
      </c>
      <c r="O13" s="1">
        <v>122.965</v>
      </c>
      <c r="P13" s="1">
        <v>37.229999999999997</v>
      </c>
      <c r="Q13" s="1">
        <v>24.425999999999998</v>
      </c>
      <c r="R13" s="1">
        <v>26.533000000000001</v>
      </c>
      <c r="S13" s="1">
        <v>53.515000000000001</v>
      </c>
      <c r="T13" s="1">
        <v>38.268999999999998</v>
      </c>
      <c r="U13" s="1">
        <v>35.735999999999997</v>
      </c>
      <c r="V13" s="1">
        <v>28.379000000000001</v>
      </c>
      <c r="W13" s="1">
        <v>11.458</v>
      </c>
      <c r="X13" s="1">
        <v>10.48</v>
      </c>
      <c r="Y13" s="1">
        <v>17.356000000000002</v>
      </c>
      <c r="Z13" s="1"/>
    </row>
    <row r="14" spans="1:26" x14ac:dyDescent="0.3">
      <c r="A14" s="2" t="s">
        <v>65</v>
      </c>
      <c r="B14" s="2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</row>
    <row r="15" spans="1:26" x14ac:dyDescent="0.3">
      <c r="A15" s="2" t="s">
        <v>66</v>
      </c>
      <c r="B15" s="2"/>
      <c r="C15" s="1"/>
      <c r="D15" s="1"/>
      <c r="E15" s="1"/>
      <c r="F15" s="1"/>
      <c r="G15" s="1"/>
      <c r="H15" s="1"/>
      <c r="I15" s="1"/>
      <c r="J15" s="1"/>
      <c r="K15" s="1">
        <v>57.906999999999996</v>
      </c>
      <c r="L15" s="1">
        <v>73.415999999999997</v>
      </c>
      <c r="M15" s="1">
        <v>25.344000000000001</v>
      </c>
      <c r="N15" s="1">
        <v>22.774999999999999</v>
      </c>
      <c r="O15" s="1">
        <v>18.867999999999999</v>
      </c>
      <c r="P15" s="1">
        <v>9.9390000000000001</v>
      </c>
      <c r="Q15" s="1">
        <v>12.016</v>
      </c>
      <c r="R15" s="1">
        <v>15.413</v>
      </c>
      <c r="S15" s="1">
        <v>13.502000000000001</v>
      </c>
      <c r="T15" s="1">
        <v>16.190000000000001</v>
      </c>
      <c r="U15" s="1">
        <v>14.823</v>
      </c>
      <c r="V15" s="1">
        <v>14.385</v>
      </c>
      <c r="W15" s="1">
        <v>15.787000000000001</v>
      </c>
      <c r="X15" s="1">
        <v>34.805</v>
      </c>
      <c r="Y15" s="1">
        <v>41.534999999999997</v>
      </c>
      <c r="Z15" s="1"/>
    </row>
    <row r="16" spans="1:26" x14ac:dyDescent="0.3">
      <c r="A16" s="2" t="s">
        <v>67</v>
      </c>
      <c r="B16" s="2"/>
      <c r="C16" s="1">
        <v>0.75</v>
      </c>
      <c r="D16" s="1">
        <v>2.1739999999999999</v>
      </c>
      <c r="E16" s="1">
        <v>3.6349999999999998</v>
      </c>
      <c r="F16" s="1">
        <v>32.146000000000001</v>
      </c>
      <c r="G16" s="1">
        <v>48.939</v>
      </c>
      <c r="H16" s="1">
        <v>66.275999999999996</v>
      </c>
      <c r="I16" s="1">
        <v>56.600999999999999</v>
      </c>
      <c r="J16" s="1">
        <v>70.381</v>
      </c>
      <c r="K16" s="1">
        <v>43.652999999999999</v>
      </c>
      <c r="L16" s="1">
        <v>149.26</v>
      </c>
      <c r="M16" s="1">
        <v>137.697</v>
      </c>
      <c r="N16" s="1">
        <v>550.68399999999997</v>
      </c>
      <c r="O16" s="1">
        <v>69.007000000000005</v>
      </c>
      <c r="P16" s="1">
        <v>69.921999999999997</v>
      </c>
      <c r="Q16" s="1">
        <v>65.13</v>
      </c>
      <c r="R16" s="1">
        <v>45.082000000000001</v>
      </c>
      <c r="S16" s="1">
        <v>12.897</v>
      </c>
      <c r="T16" s="1">
        <v>11.464</v>
      </c>
      <c r="U16" s="1">
        <v>1.9350000000000001</v>
      </c>
      <c r="V16" s="1">
        <v>1.671</v>
      </c>
      <c r="W16" s="1">
        <v>4.157</v>
      </c>
      <c r="X16" s="1">
        <v>2.08</v>
      </c>
      <c r="Y16" s="1">
        <v>1.639</v>
      </c>
      <c r="Z16" s="1"/>
    </row>
    <row r="18" spans="1:26" x14ac:dyDescent="0.3">
      <c r="A18" s="2" t="s">
        <v>68</v>
      </c>
      <c r="B18" s="2"/>
      <c r="C18" s="1">
        <v>14.917999999999999</v>
      </c>
      <c r="D18" s="1">
        <v>53.688000000000002</v>
      </c>
      <c r="E18" s="1">
        <v>182.84200000000001</v>
      </c>
      <c r="F18" s="1">
        <v>1186.432</v>
      </c>
      <c r="G18" s="1">
        <v>1090.559</v>
      </c>
      <c r="H18" s="1">
        <v>604.30399999999997</v>
      </c>
      <c r="I18" s="1">
        <v>880.40700000000004</v>
      </c>
      <c r="J18" s="1">
        <v>1006.123</v>
      </c>
      <c r="K18" s="1">
        <v>1228.2750000000001</v>
      </c>
      <c r="L18" s="1">
        <v>1332.364</v>
      </c>
      <c r="M18" s="1">
        <v>1749.5730000000001</v>
      </c>
      <c r="N18" s="1">
        <v>1624.835</v>
      </c>
      <c r="O18" s="1">
        <v>1709.058</v>
      </c>
      <c r="P18" s="1">
        <v>2177.9569999999999</v>
      </c>
      <c r="Q18" s="1">
        <v>1447.7809999999999</v>
      </c>
      <c r="R18" s="1">
        <v>1643.4639999999999</v>
      </c>
      <c r="S18" s="1">
        <v>1803.1990000000001</v>
      </c>
      <c r="T18" s="1">
        <v>1490.607</v>
      </c>
      <c r="U18" s="1">
        <v>1967.924</v>
      </c>
      <c r="V18" s="1">
        <v>1842.3420000000001</v>
      </c>
      <c r="W18" s="1">
        <v>2446.1529999999998</v>
      </c>
      <c r="X18" s="1">
        <v>1317.0340000000001</v>
      </c>
      <c r="Y18" s="1">
        <v>1278.5889999999999</v>
      </c>
      <c r="Z18" s="1"/>
    </row>
    <row r="20" spans="1:26" x14ac:dyDescent="0.3">
      <c r="A20" s="2" t="s">
        <v>69</v>
      </c>
      <c r="B20" s="2"/>
      <c r="C20" s="1">
        <v>11.794</v>
      </c>
      <c r="D20" s="1">
        <v>16.312000000000001</v>
      </c>
      <c r="E20" s="1">
        <v>21.664999999999999</v>
      </c>
      <c r="F20" s="1">
        <v>140.387</v>
      </c>
      <c r="G20" s="1">
        <v>625.78099999999995</v>
      </c>
      <c r="H20" s="1">
        <v>802.30899999999997</v>
      </c>
      <c r="I20" s="1">
        <v>805.20399999999995</v>
      </c>
      <c r="J20" s="1">
        <v>853.33699999999999</v>
      </c>
      <c r="K20" s="1">
        <v>976.58199999999999</v>
      </c>
      <c r="L20" s="1">
        <v>1130.8030000000001</v>
      </c>
      <c r="M20" s="1">
        <v>1229.7349999999999</v>
      </c>
      <c r="N20" s="1">
        <v>692.97699999999998</v>
      </c>
      <c r="O20" s="1">
        <v>731.19500000000005</v>
      </c>
      <c r="P20" s="1">
        <v>422.61</v>
      </c>
      <c r="Q20" s="1">
        <v>594.23199999999997</v>
      </c>
      <c r="R20" s="1">
        <v>603.00199999999995</v>
      </c>
      <c r="S20" s="1">
        <v>655.75099999999998</v>
      </c>
      <c r="T20" s="1">
        <v>694.10500000000002</v>
      </c>
      <c r="U20" s="1">
        <v>721.32299999999998</v>
      </c>
      <c r="V20" s="1">
        <v>730.90899999999999</v>
      </c>
      <c r="W20" s="1">
        <v>752.16300000000001</v>
      </c>
      <c r="X20" s="1">
        <v>751.16800000000001</v>
      </c>
      <c r="Y20" s="1">
        <v>776.07</v>
      </c>
      <c r="Z20" s="1"/>
    </row>
    <row r="21" spans="1:26" x14ac:dyDescent="0.3">
      <c r="A21" s="2" t="s">
        <v>70</v>
      </c>
      <c r="B21" s="2"/>
      <c r="C21" s="1">
        <v>3.1720000000000002</v>
      </c>
      <c r="D21" s="1">
        <v>7.0780000000000003</v>
      </c>
      <c r="E21" s="1">
        <v>11.471</v>
      </c>
      <c r="F21" s="1">
        <v>34.784999999999997</v>
      </c>
      <c r="G21" s="1">
        <v>93.234999999999999</v>
      </c>
      <c r="H21" s="1">
        <v>192.95500000000001</v>
      </c>
      <c r="I21" s="1">
        <v>284.98500000000001</v>
      </c>
      <c r="J21" s="1">
        <v>340.71600000000001</v>
      </c>
      <c r="K21" s="1">
        <v>423.54599999999999</v>
      </c>
      <c r="L21" s="1">
        <v>525.51099999999997</v>
      </c>
      <c r="M21" s="1">
        <v>607.81799999999998</v>
      </c>
      <c r="N21" s="1">
        <v>310.73599999999999</v>
      </c>
      <c r="O21" s="1">
        <v>327.37400000000002</v>
      </c>
      <c r="P21" s="1">
        <v>232.291</v>
      </c>
      <c r="Q21" s="1">
        <v>267.096</v>
      </c>
      <c r="R21" s="1">
        <v>269.14100000000002</v>
      </c>
      <c r="S21" s="1">
        <v>316.09800000000001</v>
      </c>
      <c r="T21" s="1">
        <v>375.077</v>
      </c>
      <c r="U21" s="1">
        <v>425.75299999999999</v>
      </c>
      <c r="V21" s="1">
        <v>464.78399999999999</v>
      </c>
      <c r="W21" s="1">
        <v>488.65</v>
      </c>
      <c r="X21" s="1">
        <v>497.26299999999998</v>
      </c>
      <c r="Y21" s="1">
        <v>516.654</v>
      </c>
      <c r="Z21" s="1"/>
    </row>
    <row r="23" spans="1:26" x14ac:dyDescent="0.3">
      <c r="A23" s="2" t="s">
        <v>71</v>
      </c>
      <c r="B23" s="2"/>
      <c r="C23" s="1">
        <v>8.6219999999999999</v>
      </c>
      <c r="D23" s="1">
        <v>9.234</v>
      </c>
      <c r="E23" s="1">
        <v>10.194000000000001</v>
      </c>
      <c r="F23" s="1">
        <v>105.602</v>
      </c>
      <c r="G23" s="1">
        <v>532.54600000000005</v>
      </c>
      <c r="H23" s="1">
        <v>609.35400000000004</v>
      </c>
      <c r="I23" s="1">
        <v>520.21900000000005</v>
      </c>
      <c r="J23" s="1">
        <v>512.62099999999998</v>
      </c>
      <c r="K23" s="1">
        <v>553.03599999999994</v>
      </c>
      <c r="L23" s="1">
        <v>605.29200000000003</v>
      </c>
      <c r="M23" s="1">
        <v>621.91700000000003</v>
      </c>
      <c r="N23" s="1">
        <v>382.24099999999999</v>
      </c>
      <c r="O23" s="1">
        <v>403.82100000000003</v>
      </c>
      <c r="P23" s="1">
        <v>190.31899999999999</v>
      </c>
      <c r="Q23" s="1">
        <v>327.13600000000002</v>
      </c>
      <c r="R23" s="1">
        <v>333.86099999999999</v>
      </c>
      <c r="S23" s="1">
        <v>339.65300000000002</v>
      </c>
      <c r="T23" s="1">
        <v>319.02800000000002</v>
      </c>
      <c r="U23" s="1">
        <v>295.57</v>
      </c>
      <c r="V23" s="1">
        <v>266.125</v>
      </c>
      <c r="W23" s="1">
        <v>263.51299999999998</v>
      </c>
      <c r="X23" s="1">
        <v>253.905</v>
      </c>
      <c r="Y23" s="1">
        <v>259.416</v>
      </c>
      <c r="Z23" s="1"/>
    </row>
    <row r="25" spans="1:26" x14ac:dyDescent="0.3">
      <c r="A25" s="2" t="s">
        <v>72</v>
      </c>
      <c r="B25" s="2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109.828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/>
    </row>
    <row r="26" spans="1:26" x14ac:dyDescent="0.3">
      <c r="A26" s="2" t="s">
        <v>73</v>
      </c>
      <c r="B26" s="2"/>
      <c r="C26" s="1">
        <v>0</v>
      </c>
      <c r="D26" s="1">
        <v>0</v>
      </c>
      <c r="E26" s="1">
        <v>144.751</v>
      </c>
      <c r="F26" s="1">
        <v>209.14500000000001</v>
      </c>
      <c r="G26" s="1">
        <v>201.78100000000001</v>
      </c>
      <c r="H26" s="1">
        <v>36.741</v>
      </c>
      <c r="I26" s="1">
        <v>21.748999999999999</v>
      </c>
      <c r="J26" s="1">
        <v>46.765000000000001</v>
      </c>
      <c r="K26" s="1">
        <v>33.140999999999998</v>
      </c>
      <c r="L26" s="1">
        <v>11.234999999999999</v>
      </c>
      <c r="M26" s="1">
        <v>21.385000000000002</v>
      </c>
      <c r="N26" s="1">
        <v>5.9960000000000004</v>
      </c>
      <c r="O26" s="1">
        <v>7.1459999999999999</v>
      </c>
      <c r="P26" s="1">
        <v>0.41299999999999998</v>
      </c>
      <c r="Q26" s="1">
        <v>0.41299999999999998</v>
      </c>
      <c r="R26" s="1">
        <v>6.2240000000000002</v>
      </c>
      <c r="S26" s="1">
        <v>5.8109999999999999</v>
      </c>
      <c r="T26" s="1">
        <v>5.673</v>
      </c>
      <c r="U26" s="1">
        <v>5.673</v>
      </c>
      <c r="V26" s="1">
        <v>5.673</v>
      </c>
      <c r="W26" s="1">
        <v>5.673</v>
      </c>
      <c r="X26" s="1">
        <v>20.393999999999998</v>
      </c>
      <c r="Y26" s="1">
        <v>6.9269999999999996</v>
      </c>
      <c r="Z26" s="1"/>
    </row>
    <row r="27" spans="1:26" x14ac:dyDescent="0.3">
      <c r="A27" s="2" t="s">
        <v>74</v>
      </c>
      <c r="B27" s="2"/>
      <c r="C27" s="1">
        <v>0</v>
      </c>
      <c r="D27" s="1">
        <v>0</v>
      </c>
      <c r="E27" s="1">
        <v>0</v>
      </c>
      <c r="F27" s="1">
        <v>17656.641</v>
      </c>
      <c r="G27" s="1">
        <v>5691.1689999999999</v>
      </c>
      <c r="H27" s="1">
        <v>1129.6020000000001</v>
      </c>
      <c r="I27" s="1">
        <v>618.03599999999994</v>
      </c>
      <c r="J27" s="1">
        <v>969.26499999999999</v>
      </c>
      <c r="K27" s="1">
        <v>1297.212</v>
      </c>
      <c r="L27" s="1">
        <v>1782.923</v>
      </c>
      <c r="M27" s="1">
        <v>1204.212</v>
      </c>
      <c r="N27" s="1">
        <v>318.42099999999999</v>
      </c>
      <c r="O27" s="1">
        <v>312.39999999999998</v>
      </c>
      <c r="P27" s="1">
        <v>55.146000000000001</v>
      </c>
      <c r="Q27" s="1">
        <v>53.847999999999999</v>
      </c>
      <c r="R27" s="1">
        <v>52.527000000000001</v>
      </c>
      <c r="S27" s="1">
        <v>52.527000000000001</v>
      </c>
      <c r="T27" s="1">
        <v>52.527000000000001</v>
      </c>
      <c r="U27" s="1">
        <v>52.527000000000001</v>
      </c>
      <c r="V27" s="1">
        <v>52.527000000000001</v>
      </c>
      <c r="W27" s="1">
        <v>52.527000000000001</v>
      </c>
      <c r="X27" s="1">
        <v>52.527000000000001</v>
      </c>
      <c r="Y27" s="1">
        <v>52.527000000000001</v>
      </c>
      <c r="Z27" s="1"/>
    </row>
    <row r="28" spans="1:26" x14ac:dyDescent="0.3">
      <c r="A28" s="2" t="s">
        <v>75</v>
      </c>
      <c r="B28" s="2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28.411000000000001</v>
      </c>
      <c r="N28" s="1">
        <v>27.09</v>
      </c>
      <c r="O28" s="1">
        <v>12.315</v>
      </c>
      <c r="P28" s="1">
        <v>11.044</v>
      </c>
      <c r="Q28" s="1">
        <v>11.83</v>
      </c>
      <c r="R28" s="1">
        <v>11.516</v>
      </c>
      <c r="S28" s="1"/>
      <c r="T28" s="1"/>
      <c r="U28" s="1"/>
      <c r="V28" s="1"/>
      <c r="W28" s="1"/>
      <c r="X28" s="1">
        <v>7.7789999999999999</v>
      </c>
      <c r="Y28" s="1">
        <v>7.7530000000000001</v>
      </c>
      <c r="Z28" s="1"/>
    </row>
    <row r="29" spans="1:26" x14ac:dyDescent="0.3">
      <c r="A29" s="2" t="s">
        <v>76</v>
      </c>
      <c r="B29" s="2"/>
      <c r="C29" s="1">
        <v>0.86599999999999999</v>
      </c>
      <c r="D29" s="1">
        <v>1.373</v>
      </c>
      <c r="E29" s="1">
        <v>3.379</v>
      </c>
      <c r="F29" s="1">
        <v>37.402000000000001</v>
      </c>
      <c r="G29" s="1">
        <v>21.452999999999999</v>
      </c>
      <c r="H29" s="1">
        <v>11.317</v>
      </c>
      <c r="I29" s="1">
        <v>59.805999999999997</v>
      </c>
      <c r="J29" s="1">
        <v>58.1</v>
      </c>
      <c r="K29" s="1">
        <v>61.234999999999999</v>
      </c>
      <c r="L29" s="1">
        <v>242.43899999999999</v>
      </c>
      <c r="M29" s="1">
        <v>287.78699999999998</v>
      </c>
      <c r="N29" s="1">
        <v>214.649</v>
      </c>
      <c r="O29" s="1">
        <v>25.404</v>
      </c>
      <c r="P29" s="1">
        <v>9.1270000000000007</v>
      </c>
      <c r="Q29" s="1">
        <v>15.170999999999999</v>
      </c>
      <c r="R29" s="1">
        <v>14.884</v>
      </c>
      <c r="S29" s="1">
        <v>459.577</v>
      </c>
      <c r="T29" s="1">
        <v>287.024</v>
      </c>
      <c r="U29" s="1">
        <v>36.042999999999999</v>
      </c>
      <c r="V29" s="1">
        <v>167.905</v>
      </c>
      <c r="W29" s="1">
        <v>173.322</v>
      </c>
      <c r="X29" s="1">
        <v>262.86500000000001</v>
      </c>
      <c r="Y29" s="1">
        <v>248.797</v>
      </c>
      <c r="Z29" s="1"/>
    </row>
    <row r="31" spans="1:26" x14ac:dyDescent="0.3">
      <c r="A31" s="2" t="s">
        <v>77</v>
      </c>
      <c r="B31" s="2"/>
      <c r="C31" s="1">
        <v>24.405999999999999</v>
      </c>
      <c r="D31" s="1">
        <v>64.295000000000002</v>
      </c>
      <c r="E31" s="1">
        <v>341.166</v>
      </c>
      <c r="F31" s="1">
        <v>19195.222000000002</v>
      </c>
      <c r="G31" s="1">
        <v>7537.5079999999998</v>
      </c>
      <c r="H31" s="1">
        <v>2391.3180000000002</v>
      </c>
      <c r="I31" s="1">
        <v>2100.2170000000001</v>
      </c>
      <c r="J31" s="1">
        <v>2592.8739999999998</v>
      </c>
      <c r="K31" s="1">
        <v>3172.8989999999999</v>
      </c>
      <c r="L31" s="1">
        <v>3974.2530000000002</v>
      </c>
      <c r="M31" s="1">
        <v>4023.1129999999998</v>
      </c>
      <c r="N31" s="1">
        <v>2573.232</v>
      </c>
      <c r="O31" s="1">
        <v>2470.1439999999998</v>
      </c>
      <c r="P31" s="1">
        <v>2444.0059999999999</v>
      </c>
      <c r="Q31" s="1">
        <v>1856.1790000000001</v>
      </c>
      <c r="R31" s="1">
        <v>2062.4760000000001</v>
      </c>
      <c r="S31" s="1">
        <v>2660.7669999999998</v>
      </c>
      <c r="T31" s="1">
        <v>2154.8589999999999</v>
      </c>
      <c r="U31" s="1">
        <v>2357.7370000000001</v>
      </c>
      <c r="V31" s="1">
        <v>2334.5720000000001</v>
      </c>
      <c r="W31" s="1">
        <v>2941.1880000000001</v>
      </c>
      <c r="X31" s="1">
        <v>1914.5039999999999</v>
      </c>
      <c r="Y31" s="1">
        <v>1854.009</v>
      </c>
      <c r="Z31" s="1"/>
    </row>
    <row r="33" spans="1:26" x14ac:dyDescent="0.3">
      <c r="A33" s="2" t="s">
        <v>78</v>
      </c>
    </row>
    <row r="34" spans="1:26" x14ac:dyDescent="0.3">
      <c r="A34" s="2" t="s">
        <v>79</v>
      </c>
      <c r="B34" s="2"/>
      <c r="C34" s="1">
        <v>2.5259999999999998</v>
      </c>
      <c r="D34" s="1">
        <v>5.4720000000000004</v>
      </c>
      <c r="E34" s="1">
        <v>4.665</v>
      </c>
      <c r="F34" s="1">
        <v>193.952</v>
      </c>
      <c r="G34" s="1">
        <v>111.562</v>
      </c>
      <c r="H34" s="1">
        <v>72.906999999999996</v>
      </c>
      <c r="I34" s="1">
        <v>45.563000000000002</v>
      </c>
      <c r="J34" s="1">
        <v>69.988</v>
      </c>
      <c r="K34" s="1">
        <v>68.293000000000006</v>
      </c>
      <c r="L34" s="1">
        <v>34.085000000000001</v>
      </c>
      <c r="M34" s="1">
        <v>9.0749999999999993</v>
      </c>
      <c r="N34" s="1">
        <v>30.689</v>
      </c>
      <c r="O34" s="1">
        <v>34.698</v>
      </c>
      <c r="P34" s="1">
        <v>13.84</v>
      </c>
      <c r="Q34" s="1">
        <v>19.283000000000001</v>
      </c>
      <c r="R34" s="1">
        <v>23.518999999999998</v>
      </c>
      <c r="S34" s="1">
        <v>24.843</v>
      </c>
      <c r="T34" s="1">
        <v>29.335000000000001</v>
      </c>
      <c r="U34" s="1">
        <v>23.297999999999998</v>
      </c>
      <c r="V34" s="1">
        <v>19.454999999999998</v>
      </c>
      <c r="W34" s="1">
        <v>20.922999999999998</v>
      </c>
      <c r="X34" s="1">
        <v>10.445</v>
      </c>
      <c r="Y34" s="1">
        <v>15.907</v>
      </c>
      <c r="Z34" s="1"/>
    </row>
    <row r="35" spans="1:26" x14ac:dyDescent="0.3">
      <c r="A35" s="2" t="s">
        <v>80</v>
      </c>
      <c r="B35" s="2"/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199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/>
    </row>
    <row r="36" spans="1:26" x14ac:dyDescent="0.3">
      <c r="A36" s="2" t="s">
        <v>81</v>
      </c>
      <c r="B36" s="2"/>
      <c r="C36" s="1">
        <v>2.3460000000000001</v>
      </c>
      <c r="D36" s="1">
        <v>4.0350000000000001</v>
      </c>
      <c r="E36" s="1">
        <v>6.2370000000000001</v>
      </c>
      <c r="F36" s="1">
        <v>18.814</v>
      </c>
      <c r="G36" s="1">
        <v>250.95400000000001</v>
      </c>
      <c r="H36" s="1">
        <v>170.61600000000001</v>
      </c>
      <c r="I36" s="1">
        <v>150.55199999999999</v>
      </c>
      <c r="J36" s="1">
        <v>222.68299999999999</v>
      </c>
      <c r="K36" s="1">
        <v>243.44</v>
      </c>
      <c r="L36" s="1">
        <v>289.01</v>
      </c>
      <c r="M36" s="1">
        <v>241.50399999999999</v>
      </c>
      <c r="N36" s="1">
        <v>213.161</v>
      </c>
      <c r="O36" s="1">
        <v>156.19800000000001</v>
      </c>
      <c r="P36" s="1">
        <v>110.322</v>
      </c>
      <c r="Q36" s="1">
        <v>89.873000000000005</v>
      </c>
      <c r="R36" s="1">
        <v>65.632999999999996</v>
      </c>
      <c r="S36" s="1">
        <v>83.710999999999999</v>
      </c>
      <c r="T36" s="1">
        <v>83.760999999999996</v>
      </c>
      <c r="U36" s="1">
        <v>99.623000000000005</v>
      </c>
      <c r="V36" s="1">
        <v>109.148</v>
      </c>
      <c r="W36" s="1">
        <v>121.586</v>
      </c>
      <c r="X36" s="1">
        <v>118.902</v>
      </c>
      <c r="Y36" s="1"/>
      <c r="Z36" s="1"/>
    </row>
    <row r="37" spans="1:26" x14ac:dyDescent="0.3">
      <c r="A37" s="2" t="s">
        <v>82</v>
      </c>
      <c r="B37" s="2"/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63.872</v>
      </c>
      <c r="I37" s="1">
        <v>72.215000000000003</v>
      </c>
      <c r="J37" s="1">
        <v>79.906000000000006</v>
      </c>
      <c r="K37" s="1">
        <v>223.34299999999999</v>
      </c>
      <c r="L37" s="1">
        <v>226.34200000000001</v>
      </c>
      <c r="M37" s="1">
        <v>25.847000000000001</v>
      </c>
      <c r="N37" s="1">
        <v>18.172999999999998</v>
      </c>
      <c r="O37" s="1">
        <v>24.571000000000002</v>
      </c>
      <c r="P37" s="1">
        <v>41.055</v>
      </c>
      <c r="Q37" s="1">
        <v>28.440999999999999</v>
      </c>
      <c r="R37" s="1">
        <v>21.917999999999999</v>
      </c>
      <c r="S37" s="1">
        <v>19.853000000000002</v>
      </c>
      <c r="T37" s="1">
        <v>47.079000000000001</v>
      </c>
      <c r="U37" s="1">
        <v>16.943000000000001</v>
      </c>
      <c r="V37" s="1">
        <v>23.143999999999998</v>
      </c>
      <c r="W37" s="1">
        <v>13.477</v>
      </c>
      <c r="X37" s="1">
        <v>18.960999999999999</v>
      </c>
      <c r="Y37" s="1">
        <v>30.308</v>
      </c>
      <c r="Z37" s="1"/>
    </row>
    <row r="38" spans="1:26" x14ac:dyDescent="0.3">
      <c r="A38" s="2" t="s">
        <v>83</v>
      </c>
      <c r="B38" s="2"/>
      <c r="C38" s="1">
        <v>0</v>
      </c>
      <c r="D38" s="1">
        <v>0</v>
      </c>
      <c r="E38" s="1">
        <v>0</v>
      </c>
      <c r="F38" s="1">
        <v>0</v>
      </c>
      <c r="G38" s="1"/>
      <c r="H38" s="1"/>
      <c r="I38" s="1"/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624.05600000000004</v>
      </c>
      <c r="T38" s="1">
        <v>631.19000000000005</v>
      </c>
      <c r="U38" s="1">
        <v>634.32600000000002</v>
      </c>
      <c r="V38" s="1">
        <v>629.76400000000001</v>
      </c>
      <c r="W38" s="1">
        <v>627.61599999999999</v>
      </c>
      <c r="X38" s="1">
        <v>0</v>
      </c>
      <c r="Y38" s="1"/>
      <c r="Z38" s="1"/>
    </row>
    <row r="39" spans="1:26" x14ac:dyDescent="0.3">
      <c r="A39" s="2" t="s">
        <v>84</v>
      </c>
      <c r="B39" s="2"/>
      <c r="C39" s="1">
        <v>4.819</v>
      </c>
      <c r="D39" s="1">
        <v>13.096</v>
      </c>
      <c r="E39" s="1">
        <v>31.777000000000001</v>
      </c>
      <c r="F39" s="1">
        <v>452.71300000000002</v>
      </c>
      <c r="G39" s="1">
        <v>471.32900000000001</v>
      </c>
      <c r="H39" s="1">
        <v>357.95</v>
      </c>
      <c r="I39" s="1">
        <v>286.87599999999998</v>
      </c>
      <c r="J39" s="1">
        <v>327.01799999999997</v>
      </c>
      <c r="K39" s="1">
        <v>403.05700000000002</v>
      </c>
      <c r="L39" s="1">
        <v>610.84</v>
      </c>
      <c r="M39" s="1">
        <v>669.71600000000001</v>
      </c>
      <c r="N39" s="1">
        <v>714.85500000000002</v>
      </c>
      <c r="O39" s="1">
        <v>671.00699999999995</v>
      </c>
      <c r="P39" s="1">
        <v>487.49599999999998</v>
      </c>
      <c r="Q39" s="1">
        <v>521.32600000000002</v>
      </c>
      <c r="R39" s="1">
        <v>583.94799999999998</v>
      </c>
      <c r="S39" s="1">
        <v>1276.723</v>
      </c>
      <c r="T39" s="1">
        <v>1129.191</v>
      </c>
      <c r="U39" s="1">
        <v>728.79</v>
      </c>
      <c r="V39" s="1">
        <v>740.43799999999999</v>
      </c>
      <c r="W39" s="1">
        <v>776.92600000000004</v>
      </c>
      <c r="X39" s="1">
        <v>799.28200000000004</v>
      </c>
      <c r="Y39" s="1">
        <v>918.95100000000002</v>
      </c>
      <c r="Z39" s="1"/>
    </row>
    <row r="41" spans="1:26" x14ac:dyDescent="0.3">
      <c r="A41" s="2" t="s">
        <v>85</v>
      </c>
      <c r="B41" s="2"/>
      <c r="C41" s="1">
        <v>9.6910000000000007</v>
      </c>
      <c r="D41" s="1">
        <v>22.603000000000002</v>
      </c>
      <c r="E41" s="1">
        <v>42.679000000000002</v>
      </c>
      <c r="F41" s="1">
        <v>665.47900000000004</v>
      </c>
      <c r="G41" s="1">
        <v>833.84500000000003</v>
      </c>
      <c r="H41" s="1">
        <v>665.34500000000003</v>
      </c>
      <c r="I41" s="1">
        <v>555.20600000000002</v>
      </c>
      <c r="J41" s="1">
        <v>699.59500000000003</v>
      </c>
      <c r="K41" s="1">
        <v>938.13300000000004</v>
      </c>
      <c r="L41" s="1">
        <v>1359.277</v>
      </c>
      <c r="M41" s="1">
        <v>946.14200000000005</v>
      </c>
      <c r="N41" s="1">
        <v>976.87800000000004</v>
      </c>
      <c r="O41" s="1">
        <v>886.47400000000005</v>
      </c>
      <c r="P41" s="1">
        <v>652.71299999999997</v>
      </c>
      <c r="Q41" s="1">
        <v>658.923</v>
      </c>
      <c r="R41" s="1">
        <v>695.01800000000003</v>
      </c>
      <c r="S41" s="1">
        <v>2029.1859999999999</v>
      </c>
      <c r="T41" s="1">
        <v>1920.556</v>
      </c>
      <c r="U41" s="1">
        <v>1502.98</v>
      </c>
      <c r="V41" s="1">
        <v>1521.9490000000001</v>
      </c>
      <c r="W41" s="1">
        <v>1560.528</v>
      </c>
      <c r="X41" s="1">
        <v>947.59</v>
      </c>
      <c r="Y41" s="1">
        <v>965.16600000000005</v>
      </c>
      <c r="Z41" s="1"/>
    </row>
    <row r="43" spans="1:26" x14ac:dyDescent="0.3">
      <c r="A43" s="2" t="s">
        <v>86</v>
      </c>
      <c r="B43" s="2"/>
      <c r="C43" s="1">
        <v>0</v>
      </c>
      <c r="D43" s="1">
        <v>0</v>
      </c>
      <c r="E43" s="1">
        <v>0</v>
      </c>
      <c r="F43" s="1">
        <v>0</v>
      </c>
      <c r="G43" s="1"/>
      <c r="H43" s="1">
        <v>2.5619999999999998</v>
      </c>
      <c r="I43" s="1"/>
      <c r="J43" s="1">
        <v>0</v>
      </c>
      <c r="K43" s="1">
        <v>0</v>
      </c>
      <c r="L43" s="1">
        <v>0</v>
      </c>
      <c r="M43" s="1">
        <v>1265.296</v>
      </c>
      <c r="N43" s="1">
        <v>1261.655</v>
      </c>
      <c r="O43" s="1">
        <v>574.37800000000004</v>
      </c>
      <c r="P43" s="1">
        <v>581.62599999999998</v>
      </c>
      <c r="Q43" s="1">
        <v>690.08600000000001</v>
      </c>
      <c r="R43" s="1">
        <v>697.61400000000003</v>
      </c>
      <c r="S43" s="1">
        <v>750</v>
      </c>
      <c r="T43" s="1">
        <v>750</v>
      </c>
      <c r="U43" s="1">
        <v>1235.354</v>
      </c>
      <c r="V43" s="1">
        <v>1237.1890000000001</v>
      </c>
      <c r="W43" s="1">
        <v>1782.529</v>
      </c>
      <c r="X43" s="1">
        <v>1785.047</v>
      </c>
      <c r="Y43" s="1">
        <v>1792.1289999999999</v>
      </c>
      <c r="Z43" s="1"/>
    </row>
    <row r="44" spans="1:26" x14ac:dyDescent="0.3">
      <c r="A44" s="2" t="s">
        <v>87</v>
      </c>
      <c r="B44" s="2"/>
      <c r="C44" s="1">
        <v>0</v>
      </c>
      <c r="D44" s="1">
        <v>0</v>
      </c>
      <c r="E44" s="1">
        <v>0</v>
      </c>
      <c r="F44" s="1">
        <v>0</v>
      </c>
      <c r="G44" s="1">
        <v>26.553000000000001</v>
      </c>
      <c r="H44" s="1">
        <v>0</v>
      </c>
      <c r="I44" s="1">
        <v>0</v>
      </c>
      <c r="J44" s="1">
        <v>31.318999999999999</v>
      </c>
      <c r="K44" s="1">
        <v>18.559999999999999</v>
      </c>
      <c r="L44" s="1">
        <v>24.849</v>
      </c>
      <c r="M44" s="1">
        <v>2.9849999999999999</v>
      </c>
      <c r="N44" s="1"/>
      <c r="O44" s="1">
        <v>144.77699999999999</v>
      </c>
      <c r="P44" s="1">
        <v>309.69600000000003</v>
      </c>
      <c r="Q44" s="1">
        <v>325.52699999999999</v>
      </c>
      <c r="R44" s="1">
        <v>386.91399999999999</v>
      </c>
      <c r="S44" s="1">
        <v>0</v>
      </c>
      <c r="T44" s="1">
        <v>0</v>
      </c>
      <c r="U44" s="1">
        <v>294.19400000000002</v>
      </c>
      <c r="V44" s="1">
        <v>371.43299999999999</v>
      </c>
      <c r="W44" s="1">
        <v>444.108</v>
      </c>
      <c r="X44" s="1">
        <v>0.13400000000000001</v>
      </c>
      <c r="Y44" s="1">
        <v>0.11700000000000001</v>
      </c>
      <c r="Z44" s="1"/>
    </row>
    <row r="45" spans="1:26" x14ac:dyDescent="0.3">
      <c r="A45" s="2" t="s">
        <v>88</v>
      </c>
      <c r="B45" s="2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/>
    </row>
    <row r="46" spans="1:26" x14ac:dyDescent="0.3">
      <c r="A46" s="2" t="s">
        <v>89</v>
      </c>
      <c r="B46" s="2"/>
      <c r="C46" s="1">
        <v>0</v>
      </c>
      <c r="D46" s="1">
        <v>0</v>
      </c>
      <c r="E46" s="1">
        <v>0</v>
      </c>
      <c r="F46" s="1">
        <v>59.134999999999998</v>
      </c>
      <c r="G46" s="1">
        <v>171.036</v>
      </c>
      <c r="H46" s="1">
        <v>143.98599999999999</v>
      </c>
      <c r="I46" s="1">
        <v>132.529</v>
      </c>
      <c r="J46" s="1">
        <v>133.68600000000001</v>
      </c>
      <c r="K46" s="1">
        <v>143.04599999999999</v>
      </c>
      <c r="L46" s="1">
        <v>165.55099999999999</v>
      </c>
      <c r="M46" s="1">
        <v>226.34</v>
      </c>
      <c r="N46" s="1">
        <v>234.696</v>
      </c>
      <c r="O46" s="1">
        <v>265.851</v>
      </c>
      <c r="P46" s="1">
        <v>223.541</v>
      </c>
      <c r="Q46" s="1">
        <v>269.75</v>
      </c>
      <c r="R46" s="1">
        <v>292.25299999999999</v>
      </c>
      <c r="S46" s="1">
        <v>305.13900000000001</v>
      </c>
      <c r="T46" s="1">
        <v>367.76900000000001</v>
      </c>
      <c r="U46" s="1">
        <v>395.65600000000001</v>
      </c>
      <c r="V46" s="1">
        <v>404.596</v>
      </c>
      <c r="W46" s="1">
        <v>414.29399999999998</v>
      </c>
      <c r="X46" s="1">
        <v>567.20699999999999</v>
      </c>
      <c r="Y46" s="1">
        <v>586.697</v>
      </c>
      <c r="Z46" s="1"/>
    </row>
    <row r="47" spans="1:26" x14ac:dyDescent="0.3">
      <c r="A47" s="2" t="s">
        <v>90</v>
      </c>
      <c r="B47" s="2"/>
      <c r="C47" s="1">
        <v>2.246</v>
      </c>
      <c r="D47" s="1">
        <v>0.96399999999999997</v>
      </c>
      <c r="E47" s="1">
        <v>0.128</v>
      </c>
      <c r="F47" s="1"/>
      <c r="G47" s="1"/>
      <c r="H47" s="1"/>
      <c r="I47" s="1">
        <v>28.829000000000001</v>
      </c>
      <c r="J47" s="1">
        <v>36.277000000000001</v>
      </c>
      <c r="K47" s="1">
        <v>41.484999999999999</v>
      </c>
      <c r="L47" s="1">
        <v>47.716000000000001</v>
      </c>
      <c r="M47" s="1">
        <v>54.484999999999999</v>
      </c>
      <c r="N47" s="1">
        <v>49.207999999999998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/>
    </row>
    <row r="49" spans="1:26" x14ac:dyDescent="0.3">
      <c r="A49" s="2" t="s">
        <v>91</v>
      </c>
      <c r="B49" s="2"/>
      <c r="C49" s="1">
        <v>11.936999999999999</v>
      </c>
      <c r="D49" s="1">
        <v>23.567</v>
      </c>
      <c r="E49" s="1">
        <v>42.807000000000002</v>
      </c>
      <c r="F49" s="1">
        <v>724.61400000000003</v>
      </c>
      <c r="G49" s="1">
        <v>1031.434</v>
      </c>
      <c r="H49" s="1">
        <v>811.89300000000003</v>
      </c>
      <c r="I49" s="1">
        <v>716.56399999999996</v>
      </c>
      <c r="J49" s="1">
        <v>900.87699999999995</v>
      </c>
      <c r="K49" s="1">
        <v>1141.2239999999999</v>
      </c>
      <c r="L49" s="1">
        <v>1597.393</v>
      </c>
      <c r="M49" s="1">
        <v>2495.248</v>
      </c>
      <c r="N49" s="1">
        <v>2522.4369999999999</v>
      </c>
      <c r="O49" s="1">
        <v>1871.48</v>
      </c>
      <c r="P49" s="1">
        <v>1767.576</v>
      </c>
      <c r="Q49" s="1">
        <v>1944.2860000000001</v>
      </c>
      <c r="R49" s="1">
        <v>2071.799</v>
      </c>
      <c r="S49" s="1">
        <v>3084.3249999999998</v>
      </c>
      <c r="T49" s="1">
        <v>3038.3249999999998</v>
      </c>
      <c r="U49" s="1">
        <v>3428.1840000000002</v>
      </c>
      <c r="V49" s="1">
        <v>3535.1669999999999</v>
      </c>
      <c r="W49" s="1">
        <v>4201.4589999999998</v>
      </c>
      <c r="X49" s="1">
        <v>3299.9780000000001</v>
      </c>
      <c r="Y49" s="1">
        <v>3344.1089999999999</v>
      </c>
      <c r="Z49" s="1"/>
    </row>
    <row r="51" spans="1:26" x14ac:dyDescent="0.3">
      <c r="A51" s="2" t="s">
        <v>92</v>
      </c>
    </row>
    <row r="52" spans="1:26" x14ac:dyDescent="0.3">
      <c r="A52" s="2" t="s">
        <v>93</v>
      </c>
      <c r="B52" s="2"/>
      <c r="C52" s="1">
        <v>0.01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/>
    </row>
    <row r="53" spans="1:26" x14ac:dyDescent="0.3">
      <c r="A53" s="2" t="s">
        <v>94</v>
      </c>
      <c r="B53" s="2"/>
      <c r="C53" s="1">
        <v>7.0000000000000001E-3</v>
      </c>
      <c r="D53" s="1">
        <v>2.3E-2</v>
      </c>
      <c r="E53" s="1">
        <v>0.10299999999999999</v>
      </c>
      <c r="F53" s="1">
        <v>0.19900000000000001</v>
      </c>
      <c r="G53" s="1">
        <v>0.23400000000000001</v>
      </c>
      <c r="H53" s="1">
        <v>0.23799999999999999</v>
      </c>
      <c r="I53" s="1">
        <v>0.24199999999999999</v>
      </c>
      <c r="J53" s="1">
        <v>0.253</v>
      </c>
      <c r="K53" s="1">
        <v>0.246</v>
      </c>
      <c r="L53" s="1">
        <v>0.24399999999999999</v>
      </c>
      <c r="M53" s="1">
        <v>0.29699999999999999</v>
      </c>
      <c r="N53" s="1">
        <v>0.30399999999999999</v>
      </c>
      <c r="O53" s="1">
        <v>0.308</v>
      </c>
      <c r="P53" s="1">
        <v>0.313</v>
      </c>
      <c r="Q53" s="1">
        <v>0.317</v>
      </c>
      <c r="R53" s="1">
        <v>0.31900000000000001</v>
      </c>
      <c r="S53" s="1">
        <v>0.32</v>
      </c>
      <c r="T53" s="1">
        <v>0.32200000000000001</v>
      </c>
      <c r="U53" s="1">
        <v>0.32300000000000001</v>
      </c>
      <c r="V53" s="1">
        <v>0.32400000000000001</v>
      </c>
      <c r="W53" s="1">
        <v>0.32500000000000001</v>
      </c>
      <c r="X53" s="1">
        <v>0.35199999999999998</v>
      </c>
      <c r="Y53" s="1">
        <v>0.35299999999999998</v>
      </c>
      <c r="Z53" s="1"/>
    </row>
    <row r="54" spans="1:26" x14ac:dyDescent="0.3">
      <c r="A54" s="2" t="s">
        <v>95</v>
      </c>
      <c r="B54" s="2"/>
      <c r="C54" s="1">
        <v>43.884</v>
      </c>
      <c r="D54" s="1">
        <v>92.111999999999995</v>
      </c>
      <c r="E54" s="1">
        <v>258.06700000000001</v>
      </c>
      <c r="F54" s="1">
        <v>21634.281999999999</v>
      </c>
      <c r="G54" s="1">
        <v>23024.252</v>
      </c>
      <c r="H54" s="1">
        <v>23064.126</v>
      </c>
      <c r="I54" s="1">
        <v>23125.467000000001</v>
      </c>
      <c r="J54" s="1">
        <v>23246.984</v>
      </c>
      <c r="K54" s="1">
        <v>23191.35</v>
      </c>
      <c r="L54" s="1">
        <v>23314.510999999999</v>
      </c>
      <c r="M54" s="1">
        <v>22559.044999999998</v>
      </c>
      <c r="N54" s="1">
        <v>21472.895</v>
      </c>
      <c r="O54" s="1">
        <v>21736.208999999999</v>
      </c>
      <c r="P54" s="1">
        <v>21040.919000000002</v>
      </c>
      <c r="Q54" s="1">
        <v>20135.237000000001</v>
      </c>
      <c r="R54" s="1">
        <v>19891.291000000001</v>
      </c>
      <c r="S54" s="1">
        <v>18935.302</v>
      </c>
      <c r="T54" s="1">
        <v>18120.044999999998</v>
      </c>
      <c r="U54" s="1">
        <v>17558.822</v>
      </c>
      <c r="V54" s="1">
        <v>16987.488000000001</v>
      </c>
      <c r="W54" s="1">
        <v>16437.134999999998</v>
      </c>
      <c r="X54" s="1">
        <v>15706.773999999999</v>
      </c>
      <c r="Y54" s="1">
        <v>14989.657999999999</v>
      </c>
      <c r="Z54" s="1"/>
    </row>
    <row r="55" spans="1:26" x14ac:dyDescent="0.3">
      <c r="A55" s="2" t="s">
        <v>96</v>
      </c>
      <c r="B55" s="2"/>
      <c r="C55" s="1">
        <v>-31.431999999999999</v>
      </c>
      <c r="D55" s="1">
        <v>-51.406999999999996</v>
      </c>
      <c r="E55" s="1">
        <v>40.189</v>
      </c>
      <c r="F55" s="1">
        <v>-3163.873</v>
      </c>
      <c r="G55" s="1">
        <v>-16518.412</v>
      </c>
      <c r="H55" s="1">
        <v>-21484.938999999998</v>
      </c>
      <c r="I55" s="1">
        <v>-21742.056</v>
      </c>
      <c r="J55" s="1">
        <v>-21555.24</v>
      </c>
      <c r="K55" s="1">
        <v>-21159.920999999998</v>
      </c>
      <c r="L55" s="1">
        <v>-20937.895</v>
      </c>
      <c r="M55" s="1">
        <v>-21031.476999999999</v>
      </c>
      <c r="N55" s="1">
        <v>-21422.403999999999</v>
      </c>
      <c r="O55" s="1">
        <v>-21186.776000000002</v>
      </c>
      <c r="P55" s="1">
        <v>-20364.802</v>
      </c>
      <c r="Q55" s="1">
        <v>-20223.661</v>
      </c>
      <c r="R55" s="1">
        <v>-19900.933000000001</v>
      </c>
      <c r="S55" s="1">
        <v>-19359.18</v>
      </c>
      <c r="T55" s="1">
        <v>-19003.832999999999</v>
      </c>
      <c r="U55" s="1">
        <v>-18629.592000000001</v>
      </c>
      <c r="V55" s="1">
        <v>-18188.406999999999</v>
      </c>
      <c r="W55" s="1">
        <v>-17697.731</v>
      </c>
      <c r="X55" s="1">
        <v>-17092.599999999999</v>
      </c>
      <c r="Y55" s="1">
        <v>-16480.111000000001</v>
      </c>
      <c r="Z55" s="1"/>
    </row>
    <row r="56" spans="1:26" x14ac:dyDescent="0.3">
      <c r="A56" s="2" t="s">
        <v>97</v>
      </c>
      <c r="B56" s="2"/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/>
    </row>
    <row r="57" spans="1:26" x14ac:dyDescent="0.3">
      <c r="A57" s="2" t="s">
        <v>98</v>
      </c>
      <c r="B57" s="2"/>
      <c r="C57" s="1">
        <v>12.468999999999999</v>
      </c>
      <c r="D57" s="1">
        <v>40.728000000000002</v>
      </c>
      <c r="E57" s="1">
        <v>298.35899999999998</v>
      </c>
      <c r="F57" s="1">
        <v>18470.608</v>
      </c>
      <c r="G57" s="1">
        <v>6506.0739999999996</v>
      </c>
      <c r="H57" s="1">
        <v>1579.425</v>
      </c>
      <c r="I57" s="1">
        <v>1383.653</v>
      </c>
      <c r="J57" s="1">
        <v>1691.9970000000001</v>
      </c>
      <c r="K57" s="1">
        <v>2031.675</v>
      </c>
      <c r="L57" s="1">
        <v>2376.86</v>
      </c>
      <c r="M57" s="1">
        <v>1527.865</v>
      </c>
      <c r="N57" s="1">
        <v>50.795000000000002</v>
      </c>
      <c r="O57" s="1">
        <v>549.74099999999999</v>
      </c>
      <c r="P57" s="1">
        <v>676.43</v>
      </c>
      <c r="Q57" s="1">
        <v>-88.106999999999999</v>
      </c>
      <c r="R57" s="1">
        <v>-9.3230000000000004</v>
      </c>
      <c r="S57" s="1">
        <v>-423.55799999999999</v>
      </c>
      <c r="T57" s="1">
        <v>-883.46600000000001</v>
      </c>
      <c r="U57" s="1">
        <v>-1070.4469999999999</v>
      </c>
      <c r="V57" s="1">
        <v>-1200.595</v>
      </c>
      <c r="W57" s="1">
        <v>-1260.271</v>
      </c>
      <c r="X57" s="1">
        <v>-1385.4739999999999</v>
      </c>
      <c r="Y57" s="1">
        <v>-1490.1</v>
      </c>
      <c r="Z57" s="1"/>
    </row>
    <row r="58" spans="1:26" x14ac:dyDescent="0.3">
      <c r="A58" s="2" t="s">
        <v>99</v>
      </c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48.923000000000002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</row>
    <row r="60" spans="1:26" x14ac:dyDescent="0.3">
      <c r="A60" s="2" t="s">
        <v>100</v>
      </c>
      <c r="B60" s="2"/>
      <c r="C60" s="1">
        <v>12.468999999999999</v>
      </c>
      <c r="D60" s="1">
        <v>40.728000000000002</v>
      </c>
      <c r="E60" s="1">
        <v>298.35899999999998</v>
      </c>
      <c r="F60" s="1">
        <v>18470.608</v>
      </c>
      <c r="G60" s="1">
        <v>6506.0739999999996</v>
      </c>
      <c r="H60" s="1">
        <v>1579.425</v>
      </c>
      <c r="I60" s="1">
        <v>1383.653</v>
      </c>
      <c r="J60" s="1">
        <v>1691.9970000000001</v>
      </c>
      <c r="K60" s="1">
        <v>2031.675</v>
      </c>
      <c r="L60" s="1">
        <v>2376.86</v>
      </c>
      <c r="M60" s="1">
        <v>1527.865</v>
      </c>
      <c r="N60" s="1">
        <v>50.795000000000002</v>
      </c>
      <c r="O60" s="1">
        <v>598.66399999999999</v>
      </c>
      <c r="P60" s="1">
        <v>676.43</v>
      </c>
      <c r="Q60" s="1">
        <v>-88.106999999999999</v>
      </c>
      <c r="R60" s="1">
        <v>-9.3230000000000004</v>
      </c>
      <c r="S60" s="1">
        <v>-423.55799999999999</v>
      </c>
      <c r="T60" s="1">
        <v>-883.46600000000001</v>
      </c>
      <c r="U60" s="1">
        <v>-1070.4469999999999</v>
      </c>
      <c r="V60" s="1">
        <v>-1200.595</v>
      </c>
      <c r="W60" s="1">
        <v>-1260.271</v>
      </c>
      <c r="X60" s="1">
        <v>-1385.4739999999999</v>
      </c>
      <c r="Y60" s="1">
        <v>-1490.1</v>
      </c>
      <c r="Z60" s="1"/>
    </row>
    <row r="62" spans="1:26" x14ac:dyDescent="0.3">
      <c r="A62" s="2" t="s">
        <v>101</v>
      </c>
      <c r="B62" s="2"/>
      <c r="C62" s="1">
        <v>24.405999999999999</v>
      </c>
      <c r="D62" s="1">
        <v>64.295000000000002</v>
      </c>
      <c r="E62" s="1">
        <v>341.166</v>
      </c>
      <c r="F62" s="1">
        <v>19195.222000000002</v>
      </c>
      <c r="G62" s="1">
        <v>7537.5079999999998</v>
      </c>
      <c r="H62" s="1">
        <v>2391.3180000000002</v>
      </c>
      <c r="I62" s="1">
        <v>2100.2170000000001</v>
      </c>
      <c r="J62" s="1">
        <v>2592.8739999999998</v>
      </c>
      <c r="K62" s="1">
        <v>3172.8989999999999</v>
      </c>
      <c r="L62" s="1">
        <v>3974.2530000000002</v>
      </c>
      <c r="M62" s="1">
        <v>4023.1129999999998</v>
      </c>
      <c r="N62" s="1">
        <v>2573.232</v>
      </c>
      <c r="O62" s="1">
        <v>2470.1439999999998</v>
      </c>
      <c r="P62" s="1">
        <v>2444.0059999999999</v>
      </c>
      <c r="Q62" s="1">
        <v>1856.1790000000001</v>
      </c>
      <c r="R62" s="1">
        <v>2062.4760000000001</v>
      </c>
      <c r="S62" s="1">
        <v>2660.7669999999998</v>
      </c>
      <c r="T62" s="1">
        <v>2154.8589999999999</v>
      </c>
      <c r="U62" s="1">
        <v>2357.7370000000001</v>
      </c>
      <c r="V62" s="1">
        <v>2334.5720000000001</v>
      </c>
      <c r="W62" s="1">
        <v>2941.1880000000001</v>
      </c>
      <c r="X62" s="1">
        <v>1914.5039999999999</v>
      </c>
      <c r="Y62" s="1">
        <v>1854.009</v>
      </c>
      <c r="Z62" s="1"/>
    </row>
    <row r="65" spans="1:26" x14ac:dyDescent="0.3">
      <c r="A65" s="3" t="s">
        <v>102</v>
      </c>
    </row>
    <row r="66" spans="1:26" x14ac:dyDescent="0.3">
      <c r="A66" s="1" t="s">
        <v>12</v>
      </c>
      <c r="B66" s="2"/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17</v>
      </c>
      <c r="H66" s="3" t="s">
        <v>18</v>
      </c>
      <c r="I66" s="3" t="s">
        <v>19</v>
      </c>
      <c r="J66" s="3" t="s">
        <v>20</v>
      </c>
      <c r="K66" s="3" t="s">
        <v>21</v>
      </c>
      <c r="L66" s="3" t="s">
        <v>22</v>
      </c>
      <c r="M66" s="3" t="s">
        <v>23</v>
      </c>
      <c r="N66" s="3" t="s">
        <v>24</v>
      </c>
      <c r="O66" s="3" t="s">
        <v>25</v>
      </c>
      <c r="P66" s="3" t="s">
        <v>26</v>
      </c>
      <c r="Q66" s="3" t="s">
        <v>27</v>
      </c>
      <c r="R66" s="3" t="s">
        <v>28</v>
      </c>
      <c r="S66" s="3" t="s">
        <v>29</v>
      </c>
      <c r="T66" s="3" t="s">
        <v>30</v>
      </c>
      <c r="U66" s="3" t="s">
        <v>31</v>
      </c>
      <c r="V66" s="3" t="s">
        <v>32</v>
      </c>
      <c r="W66" s="3" t="s">
        <v>33</v>
      </c>
      <c r="X66" s="3" t="s">
        <v>34</v>
      </c>
      <c r="Y66" s="3" t="s">
        <v>35</v>
      </c>
      <c r="Z66" s="3" t="s">
        <v>36</v>
      </c>
    </row>
    <row r="67" spans="1:26" x14ac:dyDescent="0.3">
      <c r="A67" s="1" t="s">
        <v>37</v>
      </c>
      <c r="B67" s="2"/>
      <c r="C67" s="4" t="s">
        <v>38</v>
      </c>
      <c r="D67" s="4" t="s">
        <v>39</v>
      </c>
      <c r="E67" s="4" t="s">
        <v>40</v>
      </c>
      <c r="F67" s="4" t="s">
        <v>41</v>
      </c>
      <c r="G67" s="4" t="s">
        <v>42</v>
      </c>
      <c r="H67" s="4" t="s">
        <v>43</v>
      </c>
      <c r="I67" s="4" t="s">
        <v>44</v>
      </c>
      <c r="J67" s="4" t="s">
        <v>45</v>
      </c>
      <c r="K67" s="4" t="s">
        <v>46</v>
      </c>
      <c r="L67" s="4" t="s">
        <v>47</v>
      </c>
      <c r="M67" s="4" t="s">
        <v>48</v>
      </c>
      <c r="N67" s="4" t="s">
        <v>49</v>
      </c>
      <c r="O67" s="4" t="s">
        <v>50</v>
      </c>
      <c r="P67" s="4" t="s">
        <v>51</v>
      </c>
      <c r="Q67" s="4" t="s">
        <v>52</v>
      </c>
      <c r="R67" s="4" t="s">
        <v>53</v>
      </c>
      <c r="S67" s="4" t="s">
        <v>54</v>
      </c>
      <c r="T67" s="4" t="s">
        <v>55</v>
      </c>
      <c r="U67" s="4" t="s">
        <v>56</v>
      </c>
      <c r="V67" s="4" t="s">
        <v>57</v>
      </c>
      <c r="W67" s="4" t="s">
        <v>58</v>
      </c>
      <c r="X67" s="4" t="s">
        <v>59</v>
      </c>
      <c r="Y67" s="4" t="s">
        <v>60</v>
      </c>
      <c r="Z67" s="4" t="s">
        <v>61</v>
      </c>
    </row>
    <row r="68" spans="1:26" x14ac:dyDescent="0.3">
      <c r="A68" s="2" t="s">
        <v>103</v>
      </c>
      <c r="B68" s="2"/>
      <c r="C68" s="1">
        <v>9.3819999999999997</v>
      </c>
      <c r="D68" s="1">
        <v>38.93</v>
      </c>
      <c r="E68" s="1">
        <v>84.775999999999996</v>
      </c>
      <c r="F68" s="1">
        <v>474.76600000000002</v>
      </c>
      <c r="G68" s="1">
        <v>983.56399999999996</v>
      </c>
      <c r="H68" s="1">
        <v>1221.6679999999999</v>
      </c>
      <c r="I68" s="1">
        <v>1054.78</v>
      </c>
      <c r="J68" s="1">
        <v>1166.4549999999999</v>
      </c>
      <c r="K68" s="1">
        <v>1609.4939999999999</v>
      </c>
      <c r="L68" s="1">
        <v>1575.249</v>
      </c>
      <c r="M68" s="1">
        <v>1496.289</v>
      </c>
      <c r="N68" s="1">
        <v>961.73500000000001</v>
      </c>
      <c r="O68" s="1">
        <v>1030.6189999999999</v>
      </c>
      <c r="P68" s="1">
        <v>680.57799999999997</v>
      </c>
      <c r="Q68" s="1">
        <v>771.97799999999995</v>
      </c>
      <c r="R68" s="1">
        <v>873.59199999999998</v>
      </c>
      <c r="S68" s="1">
        <v>965.08699999999999</v>
      </c>
      <c r="T68" s="1">
        <v>1010.117</v>
      </c>
      <c r="U68" s="1">
        <v>1059.366</v>
      </c>
      <c r="V68" s="1">
        <v>1142.1669999999999</v>
      </c>
      <c r="W68" s="1">
        <v>1165.095</v>
      </c>
      <c r="X68" s="1">
        <v>1214.9690000000001</v>
      </c>
      <c r="Y68" s="1">
        <v>1231.6610000000001</v>
      </c>
      <c r="Z68" s="1"/>
    </row>
    <row r="69" spans="1:26" x14ac:dyDescent="0.3">
      <c r="A69" s="2" t="s">
        <v>104</v>
      </c>
      <c r="B69" s="2"/>
      <c r="C69" s="1">
        <v>5.2220000000000004</v>
      </c>
      <c r="D69" s="1">
        <v>15.507999999999999</v>
      </c>
      <c r="E69" s="1">
        <v>26.494</v>
      </c>
      <c r="F69" s="1">
        <v>135.19399999999999</v>
      </c>
      <c r="G69" s="1">
        <v>284.85899999999998</v>
      </c>
      <c r="H69" s="1">
        <v>465.88499999999999</v>
      </c>
      <c r="I69" s="1">
        <v>331.73200000000003</v>
      </c>
      <c r="J69" s="1">
        <v>359.11799999999999</v>
      </c>
      <c r="K69" s="1">
        <v>422.916</v>
      </c>
      <c r="L69" s="1">
        <v>471.97699999999998</v>
      </c>
      <c r="M69" s="1">
        <v>481.97800000000001</v>
      </c>
      <c r="N69" s="1">
        <v>109.389</v>
      </c>
      <c r="O69" s="1">
        <v>171.82900000000001</v>
      </c>
      <c r="P69" s="1">
        <v>89.021000000000001</v>
      </c>
      <c r="Q69" s="1">
        <v>109.54</v>
      </c>
      <c r="R69" s="1">
        <v>112.78100000000001</v>
      </c>
      <c r="S69" s="1">
        <v>126.358</v>
      </c>
      <c r="T69" s="1">
        <v>124.735</v>
      </c>
      <c r="U69" s="1">
        <v>131.297</v>
      </c>
      <c r="V69" s="1">
        <v>140.07499999999999</v>
      </c>
      <c r="W69" s="1">
        <v>143.44800000000001</v>
      </c>
      <c r="X69" s="1">
        <v>143.767</v>
      </c>
      <c r="Y69" s="1">
        <v>134.137</v>
      </c>
      <c r="Z69" s="1"/>
    </row>
    <row r="71" spans="1:26" x14ac:dyDescent="0.3">
      <c r="A71" s="2" t="s">
        <v>105</v>
      </c>
      <c r="B71" s="2"/>
      <c r="C71" s="1">
        <v>4.16</v>
      </c>
      <c r="D71" s="1">
        <v>23.422000000000001</v>
      </c>
      <c r="E71" s="1">
        <v>58.281999999999996</v>
      </c>
      <c r="F71" s="1">
        <v>339.572</v>
      </c>
      <c r="G71" s="1">
        <v>698.70500000000004</v>
      </c>
      <c r="H71" s="1">
        <v>755.78300000000002</v>
      </c>
      <c r="I71" s="1">
        <v>723.048</v>
      </c>
      <c r="J71" s="1">
        <v>807.33699999999999</v>
      </c>
      <c r="K71" s="1">
        <v>1186.578</v>
      </c>
      <c r="L71" s="1">
        <v>1103.2719999999999</v>
      </c>
      <c r="M71" s="1">
        <v>1014.311</v>
      </c>
      <c r="N71" s="1">
        <v>852.346</v>
      </c>
      <c r="O71" s="1">
        <v>858.79</v>
      </c>
      <c r="P71" s="1">
        <v>591.55700000000002</v>
      </c>
      <c r="Q71" s="1">
        <v>662.43799999999999</v>
      </c>
      <c r="R71" s="1">
        <v>760.81100000000004</v>
      </c>
      <c r="S71" s="1">
        <v>838.72900000000004</v>
      </c>
      <c r="T71" s="1">
        <v>885.38199999999995</v>
      </c>
      <c r="U71" s="1">
        <v>928.06899999999996</v>
      </c>
      <c r="V71" s="1">
        <v>1002.092</v>
      </c>
      <c r="W71" s="1">
        <v>1021.647</v>
      </c>
      <c r="X71" s="1">
        <v>1071.202</v>
      </c>
      <c r="Y71" s="1">
        <v>1097.5239999999999</v>
      </c>
      <c r="Z71" s="1"/>
    </row>
    <row r="72" spans="1:26" x14ac:dyDescent="0.3">
      <c r="A72" s="2" t="s">
        <v>106</v>
      </c>
      <c r="B72" s="2"/>
      <c r="C72" s="1">
        <v>20.631</v>
      </c>
      <c r="D72" s="1">
        <v>39.066000000000003</v>
      </c>
      <c r="E72" s="1">
        <v>56.188000000000002</v>
      </c>
      <c r="F72" s="1">
        <v>269.07600000000002</v>
      </c>
      <c r="G72" s="1">
        <v>481.01600000000002</v>
      </c>
      <c r="H72" s="1">
        <v>468.64600000000002</v>
      </c>
      <c r="I72" s="1">
        <v>419.51600000000002</v>
      </c>
      <c r="J72" s="1">
        <v>485.74799999999999</v>
      </c>
      <c r="K72" s="1">
        <v>770.47900000000004</v>
      </c>
      <c r="L72" s="1">
        <v>763.69399999999996</v>
      </c>
      <c r="M72" s="1">
        <v>705.05200000000002</v>
      </c>
      <c r="N72" s="1">
        <v>464.98599999999999</v>
      </c>
      <c r="O72" s="1">
        <v>438.48099999999999</v>
      </c>
      <c r="P72" s="1">
        <v>274.75799999999998</v>
      </c>
      <c r="Q72" s="1">
        <v>267.73099999999999</v>
      </c>
      <c r="R72" s="1">
        <v>253.93</v>
      </c>
      <c r="S72" s="1">
        <v>249.84200000000001</v>
      </c>
      <c r="T72" s="1">
        <v>257.26499999999999</v>
      </c>
      <c r="U72" s="1">
        <v>260.63200000000001</v>
      </c>
      <c r="V72" s="1">
        <v>257.35300000000001</v>
      </c>
      <c r="W72" s="1">
        <v>264.04700000000003</v>
      </c>
      <c r="X72" s="1">
        <v>255.44300000000001</v>
      </c>
      <c r="Y72" s="1">
        <v>245.06700000000001</v>
      </c>
      <c r="Z72" s="1"/>
    </row>
    <row r="74" spans="1:26" x14ac:dyDescent="0.3">
      <c r="A74" s="2" t="s">
        <v>107</v>
      </c>
      <c r="B74" s="2"/>
      <c r="C74" s="1">
        <v>-16.471</v>
      </c>
      <c r="D74" s="1">
        <v>-15.644</v>
      </c>
      <c r="E74" s="1">
        <v>2.0939999999999999</v>
      </c>
      <c r="F74" s="1">
        <v>70.495999999999995</v>
      </c>
      <c r="G74" s="1">
        <v>217.68899999999999</v>
      </c>
      <c r="H74" s="1">
        <v>287.137</v>
      </c>
      <c r="I74" s="1">
        <v>303.53199999999998</v>
      </c>
      <c r="J74" s="1">
        <v>321.589</v>
      </c>
      <c r="K74" s="1">
        <v>416.09899999999999</v>
      </c>
      <c r="L74" s="1">
        <v>339.57799999999997</v>
      </c>
      <c r="M74" s="1">
        <v>309.25900000000001</v>
      </c>
      <c r="N74" s="1">
        <v>387.36</v>
      </c>
      <c r="O74" s="1">
        <v>420.30900000000003</v>
      </c>
      <c r="P74" s="1">
        <v>316.79899999999998</v>
      </c>
      <c r="Q74" s="1">
        <v>394.70699999999999</v>
      </c>
      <c r="R74" s="1">
        <v>506.88099999999997</v>
      </c>
      <c r="S74" s="1">
        <v>588.88699999999994</v>
      </c>
      <c r="T74" s="1">
        <v>628.11699999999996</v>
      </c>
      <c r="U74" s="1">
        <v>667.43700000000001</v>
      </c>
      <c r="V74" s="1">
        <v>744.73900000000003</v>
      </c>
      <c r="W74" s="1">
        <v>757.6</v>
      </c>
      <c r="X74" s="1">
        <v>815.75900000000001</v>
      </c>
      <c r="Y74" s="1">
        <v>852.45699999999999</v>
      </c>
      <c r="Z74" s="1"/>
    </row>
    <row r="75" spans="1:26" x14ac:dyDescent="0.3">
      <c r="A75" s="2" t="s">
        <v>108</v>
      </c>
      <c r="B75" s="2"/>
      <c r="C75" s="1">
        <v>2.6110000000000002</v>
      </c>
      <c r="D75" s="1">
        <v>3.9460000000000002</v>
      </c>
      <c r="E75" s="1">
        <v>5.4039999999999999</v>
      </c>
      <c r="F75" s="1">
        <v>3216.8049999999998</v>
      </c>
      <c r="G75" s="1">
        <v>3737.259</v>
      </c>
      <c r="H75" s="1">
        <v>389.34300000000002</v>
      </c>
      <c r="I75" s="1">
        <v>326.76100000000002</v>
      </c>
      <c r="J75" s="1">
        <v>165.08099999999999</v>
      </c>
      <c r="K75" s="1">
        <v>190.947</v>
      </c>
      <c r="L75" s="1">
        <v>231.529</v>
      </c>
      <c r="M75" s="1">
        <v>230.60300000000001</v>
      </c>
      <c r="N75" s="1">
        <v>128.03100000000001</v>
      </c>
      <c r="O75" s="1">
        <v>86.266000000000005</v>
      </c>
      <c r="P75" s="1">
        <v>67.655000000000001</v>
      </c>
      <c r="Q75" s="1">
        <v>55.706000000000003</v>
      </c>
      <c r="R75" s="1">
        <v>54.819000000000003</v>
      </c>
      <c r="S75" s="1">
        <v>60.655000000000001</v>
      </c>
      <c r="T75" s="1">
        <v>63.69</v>
      </c>
      <c r="U75" s="1">
        <v>61.491</v>
      </c>
      <c r="V75" s="1">
        <v>58.167000000000002</v>
      </c>
      <c r="W75" s="1">
        <v>49.878</v>
      </c>
      <c r="X75" s="1">
        <v>48.366999999999997</v>
      </c>
      <c r="Y75" s="1">
        <v>46.33</v>
      </c>
      <c r="Z75" s="1"/>
    </row>
    <row r="77" spans="1:26" x14ac:dyDescent="0.3">
      <c r="A77" s="2" t="s">
        <v>109</v>
      </c>
      <c r="B77" s="2"/>
      <c r="C77" s="1">
        <v>-19.082000000000001</v>
      </c>
      <c r="D77" s="1">
        <v>-19.59</v>
      </c>
      <c r="E77" s="1">
        <v>-3.31</v>
      </c>
      <c r="F77" s="1">
        <v>-3146.3090000000002</v>
      </c>
      <c r="G77" s="1">
        <v>-3519.57</v>
      </c>
      <c r="H77" s="1">
        <v>-102.206</v>
      </c>
      <c r="I77" s="1">
        <v>-23.228999999999999</v>
      </c>
      <c r="J77" s="1">
        <v>156.50800000000001</v>
      </c>
      <c r="K77" s="1">
        <v>225.15199999999999</v>
      </c>
      <c r="L77" s="1">
        <v>108.04900000000001</v>
      </c>
      <c r="M77" s="1">
        <v>78.656000000000006</v>
      </c>
      <c r="N77" s="1">
        <v>259.32900000000001</v>
      </c>
      <c r="O77" s="1">
        <v>334.04300000000001</v>
      </c>
      <c r="P77" s="1">
        <v>249.14400000000001</v>
      </c>
      <c r="Q77" s="1">
        <v>339.00099999999998</v>
      </c>
      <c r="R77" s="1">
        <v>452.06200000000001</v>
      </c>
      <c r="S77" s="1">
        <v>528.23199999999997</v>
      </c>
      <c r="T77" s="1">
        <v>564.42700000000002</v>
      </c>
      <c r="U77" s="1">
        <v>605.94600000000003</v>
      </c>
      <c r="V77" s="1">
        <v>686.572</v>
      </c>
      <c r="W77" s="1">
        <v>707.72199999999998</v>
      </c>
      <c r="X77" s="1">
        <v>767.39200000000005</v>
      </c>
      <c r="Y77" s="1">
        <v>806.12699999999995</v>
      </c>
      <c r="Z77" s="1"/>
    </row>
    <row r="78" spans="1:26" x14ac:dyDescent="0.3">
      <c r="A78" s="2" t="s">
        <v>110</v>
      </c>
      <c r="B78" s="2"/>
      <c r="C78" s="1"/>
      <c r="D78" s="1"/>
      <c r="E78" s="1"/>
      <c r="F78" s="1"/>
      <c r="G78" s="1"/>
      <c r="H78" s="1"/>
      <c r="I78" s="1"/>
      <c r="J78" s="1"/>
      <c r="K78" s="1"/>
      <c r="L78" s="1">
        <v>7.8380000000000001</v>
      </c>
      <c r="M78" s="1">
        <v>18.265999999999998</v>
      </c>
      <c r="N78" s="1">
        <v>41.061999999999998</v>
      </c>
      <c r="O78" s="1">
        <v>47.350999999999999</v>
      </c>
      <c r="P78" s="1">
        <v>158.34299999999999</v>
      </c>
      <c r="Q78" s="1">
        <v>148.31200000000001</v>
      </c>
      <c r="R78" s="1">
        <v>51.13</v>
      </c>
      <c r="S78" s="1">
        <v>75.978999999999999</v>
      </c>
      <c r="T78" s="1">
        <v>86.700999999999993</v>
      </c>
      <c r="U78" s="1">
        <v>108.217</v>
      </c>
      <c r="V78" s="1">
        <v>115.56399999999999</v>
      </c>
      <c r="W78" s="1">
        <v>136.33600000000001</v>
      </c>
      <c r="X78" s="1">
        <v>114.845</v>
      </c>
      <c r="Y78" s="1">
        <v>90.611000000000004</v>
      </c>
      <c r="Z78" s="1"/>
    </row>
    <row r="79" spans="1:26" x14ac:dyDescent="0.3">
      <c r="A79" s="2" t="s">
        <v>111</v>
      </c>
      <c r="B79" s="2"/>
      <c r="C79" s="1">
        <v>1.149</v>
      </c>
      <c r="D79" s="1">
        <v>2.12</v>
      </c>
      <c r="E79" s="1">
        <v>6.4290000000000003</v>
      </c>
      <c r="F79" s="1">
        <v>86.168999999999997</v>
      </c>
      <c r="G79" s="1">
        <v>-22.469000000000001</v>
      </c>
      <c r="H79" s="1">
        <v>-156.773</v>
      </c>
      <c r="I79" s="1">
        <v>-8.2759999999999998</v>
      </c>
      <c r="J79" s="1">
        <v>9.77</v>
      </c>
      <c r="K79" s="1">
        <v>29.256</v>
      </c>
      <c r="L79" s="1">
        <v>29.878</v>
      </c>
      <c r="M79" s="1">
        <v>38.790999999999997</v>
      </c>
      <c r="N79" s="1">
        <v>9.0839999999999996</v>
      </c>
      <c r="O79" s="1">
        <v>10.705</v>
      </c>
      <c r="P79" s="1">
        <v>21.414000000000001</v>
      </c>
      <c r="Q79" s="1">
        <v>12.51</v>
      </c>
      <c r="R79" s="1">
        <v>6.4980000000000002</v>
      </c>
      <c r="S79" s="1">
        <v>-11.282</v>
      </c>
      <c r="T79" s="1">
        <v>5.585</v>
      </c>
      <c r="U79" s="1">
        <v>-10.079000000000001</v>
      </c>
      <c r="V79" s="1">
        <v>10.164999999999999</v>
      </c>
      <c r="W79" s="1">
        <v>27.626000000000001</v>
      </c>
      <c r="X79" s="1">
        <v>83.522999999999996</v>
      </c>
      <c r="Y79" s="1">
        <v>43.26</v>
      </c>
      <c r="Z79" s="1"/>
    </row>
    <row r="80" spans="1:26" x14ac:dyDescent="0.3">
      <c r="A80" s="2" t="s">
        <v>112</v>
      </c>
      <c r="B80" s="2"/>
      <c r="C80" s="1">
        <v>-2.8</v>
      </c>
      <c r="D80" s="1">
        <v>-3.5550000000000002</v>
      </c>
      <c r="E80" s="1">
        <v>0</v>
      </c>
      <c r="F80" s="1">
        <v>-54</v>
      </c>
      <c r="G80" s="1">
        <v>-9891.2559999999994</v>
      </c>
      <c r="H80" s="1">
        <v>-4691.527</v>
      </c>
      <c r="I80" s="1">
        <v>-205.02099999999999</v>
      </c>
      <c r="J80" s="1">
        <v>50.145000000000003</v>
      </c>
      <c r="K80" s="1">
        <v>-6.4729999999999999</v>
      </c>
      <c r="L80" s="1">
        <v>9.4710000000000001</v>
      </c>
      <c r="M80" s="1">
        <v>-228.941</v>
      </c>
      <c r="N80" s="1">
        <v>-107.968</v>
      </c>
      <c r="O80" s="1">
        <v>-16.106999999999999</v>
      </c>
      <c r="P80" s="1">
        <v>-16.861000000000001</v>
      </c>
      <c r="Q80" s="1">
        <v>-9.6120000000000001</v>
      </c>
      <c r="R80" s="1">
        <v>5.2649999999999997</v>
      </c>
      <c r="S80" s="1">
        <v>15.8</v>
      </c>
      <c r="T80" s="1">
        <v>0</v>
      </c>
      <c r="U80" s="1">
        <v>0</v>
      </c>
      <c r="V80" s="1">
        <v>0</v>
      </c>
      <c r="W80" s="1">
        <v>0</v>
      </c>
      <c r="X80" s="1">
        <v>-6.5540000000000003</v>
      </c>
      <c r="Y80" s="1">
        <v>0</v>
      </c>
      <c r="Z80" s="1"/>
    </row>
    <row r="82" spans="1:26" x14ac:dyDescent="0.3">
      <c r="A82" s="2" t="s">
        <v>113</v>
      </c>
      <c r="B82" s="2"/>
      <c r="C82" s="1">
        <v>-20.733000000000001</v>
      </c>
      <c r="D82" s="1">
        <v>-21.024999999999999</v>
      </c>
      <c r="E82" s="1">
        <v>3.1190000000000002</v>
      </c>
      <c r="F82" s="1">
        <v>-3114.14</v>
      </c>
      <c r="G82" s="1">
        <v>-13433.295</v>
      </c>
      <c r="H82" s="1">
        <v>-4950.5060000000003</v>
      </c>
      <c r="I82" s="1">
        <v>-236.52600000000001</v>
      </c>
      <c r="J82" s="1">
        <v>216.423</v>
      </c>
      <c r="K82" s="1">
        <v>247.935</v>
      </c>
      <c r="L82" s="1">
        <v>139.56</v>
      </c>
      <c r="M82" s="1">
        <v>-129.76</v>
      </c>
      <c r="N82" s="1">
        <v>119.383</v>
      </c>
      <c r="O82" s="1">
        <v>281.29000000000002</v>
      </c>
      <c r="P82" s="1">
        <v>95.353999999999999</v>
      </c>
      <c r="Q82" s="1">
        <v>193.58699999999999</v>
      </c>
      <c r="R82" s="1">
        <v>412.69499999999999</v>
      </c>
      <c r="S82" s="1">
        <v>456.77100000000002</v>
      </c>
      <c r="T82" s="1">
        <v>483.31099999999998</v>
      </c>
      <c r="U82" s="1">
        <v>487.65</v>
      </c>
      <c r="V82" s="1">
        <v>581.173</v>
      </c>
      <c r="W82" s="1">
        <v>599.01199999999994</v>
      </c>
      <c r="X82" s="1">
        <v>729.51599999999996</v>
      </c>
      <c r="Y82" s="1">
        <v>758.77599999999995</v>
      </c>
      <c r="Z82" s="1"/>
    </row>
    <row r="83" spans="1:26" x14ac:dyDescent="0.3">
      <c r="A83" s="2" t="s">
        <v>114</v>
      </c>
      <c r="B83" s="2"/>
      <c r="C83" s="1">
        <v>0</v>
      </c>
      <c r="D83" s="1">
        <v>0</v>
      </c>
      <c r="E83" s="1">
        <v>0</v>
      </c>
      <c r="F83" s="1">
        <v>0</v>
      </c>
      <c r="G83" s="1">
        <v>-77.921999999999997</v>
      </c>
      <c r="H83" s="1">
        <v>10.375</v>
      </c>
      <c r="I83" s="1">
        <v>23.353000000000002</v>
      </c>
      <c r="J83" s="1">
        <v>27.58</v>
      </c>
      <c r="K83" s="1">
        <v>104.655</v>
      </c>
      <c r="L83" s="1">
        <v>-241.285</v>
      </c>
      <c r="M83" s="1">
        <v>11.08</v>
      </c>
      <c r="N83" s="1">
        <v>42.8</v>
      </c>
      <c r="O83" s="1">
        <v>80.105000000000004</v>
      </c>
      <c r="P83" s="1">
        <v>25.321999999999999</v>
      </c>
      <c r="Q83" s="1">
        <v>55.030999999999999</v>
      </c>
      <c r="R83" s="1">
        <v>100.21</v>
      </c>
      <c r="S83" s="1">
        <v>-87.679000000000002</v>
      </c>
      <c r="T83" s="1">
        <v>128.05099999999999</v>
      </c>
      <c r="U83" s="1">
        <v>112.414</v>
      </c>
      <c r="V83" s="1">
        <v>140.52799999999999</v>
      </c>
      <c r="W83" s="1">
        <v>141.76400000000001</v>
      </c>
      <c r="X83" s="1">
        <v>147.02699999999999</v>
      </c>
      <c r="Y83" s="1">
        <v>146.477</v>
      </c>
      <c r="Z83" s="1"/>
    </row>
    <row r="84" spans="1:26" x14ac:dyDescent="0.3">
      <c r="A84" s="2" t="s">
        <v>115</v>
      </c>
      <c r="B84" s="2"/>
      <c r="C84" s="1">
        <v>-1.538</v>
      </c>
      <c r="D84" s="1">
        <v>-1.282</v>
      </c>
      <c r="E84" s="1">
        <v>-0.83599999999999997</v>
      </c>
      <c r="F84" s="1">
        <v>1.3340000000000001</v>
      </c>
      <c r="G84" s="1">
        <v>0.57899999999999996</v>
      </c>
      <c r="H84" s="1">
        <v>0.41599999999999998</v>
      </c>
      <c r="I84" s="1"/>
      <c r="J84" s="1">
        <v>2.6179999999999999</v>
      </c>
      <c r="K84" s="1">
        <v>4.702</v>
      </c>
      <c r="L84" s="1">
        <v>2.875</v>
      </c>
      <c r="M84" s="1">
        <v>3.84</v>
      </c>
      <c r="N84" s="1">
        <v>-16.009</v>
      </c>
      <c r="O84" s="1">
        <v>3.6859999999999999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/>
    </row>
    <row r="85" spans="1:26" x14ac:dyDescent="0.3">
      <c r="A85" s="2" t="s">
        <v>116</v>
      </c>
      <c r="B85" s="2"/>
      <c r="C85" s="1">
        <v>-19.195</v>
      </c>
      <c r="D85" s="1">
        <v>-19.742999999999999</v>
      </c>
      <c r="E85" s="1">
        <v>3.9550000000000001</v>
      </c>
      <c r="F85" s="1">
        <v>-3115.4740000000002</v>
      </c>
      <c r="G85" s="1">
        <v>-13355.951999999999</v>
      </c>
      <c r="H85" s="1">
        <v>-4961.2969999999996</v>
      </c>
      <c r="I85" s="1">
        <v>-259.87900000000002</v>
      </c>
      <c r="J85" s="1">
        <v>186.22499999999999</v>
      </c>
      <c r="K85" s="1">
        <v>138.578</v>
      </c>
      <c r="L85" s="1">
        <v>377.97</v>
      </c>
      <c r="M85" s="1">
        <v>-144.68</v>
      </c>
      <c r="N85" s="1">
        <v>92.591999999999999</v>
      </c>
      <c r="O85" s="1">
        <v>197.499</v>
      </c>
      <c r="P85" s="1">
        <v>70.031999999999996</v>
      </c>
      <c r="Q85" s="1">
        <v>138.55600000000001</v>
      </c>
      <c r="R85" s="1">
        <v>312.48500000000001</v>
      </c>
      <c r="S85" s="1">
        <v>544.45000000000005</v>
      </c>
      <c r="T85" s="1">
        <v>355.26</v>
      </c>
      <c r="U85" s="1">
        <v>375.23599999999999</v>
      </c>
      <c r="V85" s="1">
        <v>440.64499999999998</v>
      </c>
      <c r="W85" s="1">
        <v>457.24799999999999</v>
      </c>
      <c r="X85" s="1">
        <v>582.48900000000003</v>
      </c>
      <c r="Y85" s="1">
        <v>612.29899999999998</v>
      </c>
      <c r="Z85" s="1"/>
    </row>
    <row r="86" spans="1:26" x14ac:dyDescent="0.3">
      <c r="A86" s="2" t="s">
        <v>117</v>
      </c>
      <c r="B86" s="2"/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/>
    </row>
    <row r="87" spans="1:26" x14ac:dyDescent="0.3">
      <c r="A87" s="2" t="s">
        <v>118</v>
      </c>
      <c r="B87" s="2"/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267.88299999999998</v>
      </c>
      <c r="L87" s="1">
        <v>1.0449999999999999</v>
      </c>
      <c r="M87" s="1">
        <v>5.1779999999999999</v>
      </c>
      <c r="N87" s="1">
        <v>-467.28399999999999</v>
      </c>
      <c r="O87" s="1">
        <v>48.054000000000002</v>
      </c>
      <c r="P87" s="1">
        <v>760.93499999999995</v>
      </c>
      <c r="Q87" s="1">
        <v>4.335</v>
      </c>
      <c r="R87" s="1">
        <v>7.5469999999999997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/>
    </row>
    <row r="89" spans="1:26" x14ac:dyDescent="0.3">
      <c r="A89" s="2" t="s">
        <v>119</v>
      </c>
      <c r="B89" s="2"/>
      <c r="C89" s="1">
        <v>-19.195</v>
      </c>
      <c r="D89" s="1">
        <v>-19.742999999999999</v>
      </c>
      <c r="E89" s="1">
        <v>3.9550000000000001</v>
      </c>
      <c r="F89" s="1">
        <v>-3115.4740000000002</v>
      </c>
      <c r="G89" s="1">
        <v>-13355.951999999999</v>
      </c>
      <c r="H89" s="1">
        <v>-4961.2969999999996</v>
      </c>
      <c r="I89" s="1">
        <v>-259.87900000000002</v>
      </c>
      <c r="J89" s="1">
        <v>186.22499999999999</v>
      </c>
      <c r="K89" s="1">
        <v>406.46100000000001</v>
      </c>
      <c r="L89" s="1">
        <v>379.01499999999999</v>
      </c>
      <c r="M89" s="1">
        <v>-139.50200000000001</v>
      </c>
      <c r="N89" s="1">
        <v>-374.69200000000001</v>
      </c>
      <c r="O89" s="1">
        <v>245.553</v>
      </c>
      <c r="P89" s="1">
        <v>830.96699999999998</v>
      </c>
      <c r="Q89" s="1">
        <v>142.89099999999999</v>
      </c>
      <c r="R89" s="1">
        <v>320.03199999999998</v>
      </c>
      <c r="S89" s="1">
        <v>544.45000000000005</v>
      </c>
      <c r="T89" s="1">
        <v>355.26</v>
      </c>
      <c r="U89" s="1">
        <v>375.23599999999999</v>
      </c>
      <c r="V89" s="1">
        <v>440.64499999999998</v>
      </c>
      <c r="W89" s="1">
        <v>457.24799999999999</v>
      </c>
      <c r="X89" s="1">
        <v>582.48900000000003</v>
      </c>
      <c r="Y89" s="1">
        <v>612.29899999999998</v>
      </c>
      <c r="Z89" s="1"/>
    </row>
    <row r="90" spans="1:26" x14ac:dyDescent="0.3">
      <c r="A90" s="2" t="s">
        <v>116</v>
      </c>
      <c r="B90" s="2"/>
      <c r="C90" s="1">
        <v>-19.195</v>
      </c>
      <c r="D90" s="1">
        <v>-19.742999999999999</v>
      </c>
      <c r="E90" s="1">
        <v>3.9550000000000001</v>
      </c>
      <c r="F90" s="1">
        <v>-3115.4740000000002</v>
      </c>
      <c r="G90" s="1">
        <v>-13355.951999999999</v>
      </c>
      <c r="H90" s="1">
        <v>-4961.2969999999996</v>
      </c>
      <c r="I90" s="1">
        <v>-259.87900000000002</v>
      </c>
      <c r="J90" s="1">
        <v>186.22499999999999</v>
      </c>
      <c r="K90" s="1">
        <v>138.578</v>
      </c>
      <c r="L90" s="1">
        <v>377.97</v>
      </c>
      <c r="M90" s="1">
        <v>-144.68</v>
      </c>
      <c r="N90" s="1">
        <v>92.591999999999999</v>
      </c>
      <c r="O90" s="1">
        <v>197.499</v>
      </c>
      <c r="P90" s="1">
        <v>70.031999999999996</v>
      </c>
      <c r="Q90" s="1">
        <v>138.55600000000001</v>
      </c>
      <c r="R90" s="1">
        <v>312.48500000000001</v>
      </c>
      <c r="S90" s="1">
        <v>544.45000000000005</v>
      </c>
      <c r="T90" s="1">
        <v>355.26</v>
      </c>
      <c r="U90" s="1">
        <v>375.23599999999999</v>
      </c>
      <c r="V90" s="1">
        <v>440.64499999999998</v>
      </c>
      <c r="W90" s="1">
        <v>457.24799999999999</v>
      </c>
      <c r="X90" s="1">
        <v>582.48900000000003</v>
      </c>
      <c r="Y90" s="1">
        <v>612.29899999999998</v>
      </c>
      <c r="Z90" s="1"/>
    </row>
    <row r="91" spans="1:26" x14ac:dyDescent="0.3">
      <c r="A91" s="2" t="s">
        <v>120</v>
      </c>
      <c r="B91" s="2"/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/>
    </row>
    <row r="93" spans="1:26" x14ac:dyDescent="0.3">
      <c r="A93" s="2" t="s">
        <v>121</v>
      </c>
      <c r="B93" s="2"/>
      <c r="C93" s="1">
        <v>-19.195</v>
      </c>
      <c r="D93" s="1">
        <v>-19.742999999999999</v>
      </c>
      <c r="E93" s="1">
        <v>3.9550000000000001</v>
      </c>
      <c r="F93" s="1">
        <v>-3115.4740000000002</v>
      </c>
      <c r="G93" s="1">
        <v>-13355.951999999999</v>
      </c>
      <c r="H93" s="1">
        <v>-4961.2969999999996</v>
      </c>
      <c r="I93" s="1">
        <v>-259.87900000000002</v>
      </c>
      <c r="J93" s="1">
        <v>186.22499999999999</v>
      </c>
      <c r="K93" s="1">
        <v>138.578</v>
      </c>
      <c r="L93" s="1">
        <v>377.97</v>
      </c>
      <c r="M93" s="1">
        <v>-144.68</v>
      </c>
      <c r="N93" s="1">
        <v>92.591999999999999</v>
      </c>
      <c r="O93" s="1">
        <v>197.499</v>
      </c>
      <c r="P93" s="1">
        <v>70.031999999999996</v>
      </c>
      <c r="Q93" s="1">
        <v>138.55600000000001</v>
      </c>
      <c r="R93" s="1">
        <v>312.48500000000001</v>
      </c>
      <c r="S93" s="1">
        <v>544.45000000000005</v>
      </c>
      <c r="T93" s="1">
        <v>355.26</v>
      </c>
      <c r="U93" s="1">
        <v>375.23599999999999</v>
      </c>
      <c r="V93" s="1">
        <v>440.64499999999998</v>
      </c>
      <c r="W93" s="1">
        <v>457.24799999999999</v>
      </c>
      <c r="X93" s="1">
        <v>582.48900000000003</v>
      </c>
      <c r="Y93" s="1">
        <v>612.29899999999998</v>
      </c>
      <c r="Z93" s="1"/>
    </row>
    <row r="94" spans="1:26" x14ac:dyDescent="0.3">
      <c r="A94" s="2" t="s">
        <v>122</v>
      </c>
      <c r="B94" s="2"/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/>
    </row>
    <row r="96" spans="1:26" x14ac:dyDescent="0.3">
      <c r="A96" s="2" t="s">
        <v>123</v>
      </c>
      <c r="B96" s="2"/>
      <c r="C96" s="1">
        <v>-19.195</v>
      </c>
      <c r="D96" s="1">
        <v>-19.742999999999999</v>
      </c>
      <c r="E96" s="1">
        <v>3.9550000000000001</v>
      </c>
      <c r="F96" s="1">
        <v>-3115.4740000000002</v>
      </c>
      <c r="G96" s="1">
        <v>-13355.951999999999</v>
      </c>
      <c r="H96" s="1">
        <v>-4961.2969999999996</v>
      </c>
      <c r="I96" s="1">
        <v>-259.87900000000002</v>
      </c>
      <c r="J96" s="1">
        <v>186.22499999999999</v>
      </c>
      <c r="K96" s="1">
        <v>138.578</v>
      </c>
      <c r="L96" s="1">
        <v>377.97</v>
      </c>
      <c r="M96" s="1">
        <v>-144.68</v>
      </c>
      <c r="N96" s="1">
        <v>92.591999999999999</v>
      </c>
      <c r="O96" s="1">
        <v>197.499</v>
      </c>
      <c r="P96" s="1">
        <v>70.031999999999996</v>
      </c>
      <c r="Q96" s="1">
        <v>138.55600000000001</v>
      </c>
      <c r="R96" s="1">
        <v>312.48500000000001</v>
      </c>
      <c r="S96" s="1">
        <v>544.45000000000005</v>
      </c>
      <c r="T96" s="1">
        <v>355.26</v>
      </c>
      <c r="U96" s="1">
        <v>375.23599999999999</v>
      </c>
      <c r="V96" s="1">
        <v>440.64499999999998</v>
      </c>
      <c r="W96" s="1">
        <v>457.24799999999999</v>
      </c>
      <c r="X96" s="1">
        <v>582.48900000000003</v>
      </c>
      <c r="Y96" s="1">
        <v>612.29899999999998</v>
      </c>
      <c r="Z96" s="1"/>
    </row>
    <row r="98" spans="1:26" x14ac:dyDescent="0.3">
      <c r="A98" s="2" t="s">
        <v>124</v>
      </c>
    </row>
    <row r="99" spans="1:26" x14ac:dyDescent="0.3">
      <c r="A99" s="2" t="s">
        <v>125</v>
      </c>
      <c r="B99" s="2"/>
      <c r="C99" s="1">
        <v>-1.1299999999999999</v>
      </c>
      <c r="D99" s="1">
        <v>-0.95</v>
      </c>
      <c r="E99" s="1">
        <v>0.04</v>
      </c>
      <c r="F99" s="1">
        <v>-19.57</v>
      </c>
      <c r="G99" s="1">
        <v>-65.64</v>
      </c>
      <c r="H99" s="1">
        <v>-20.97</v>
      </c>
      <c r="I99" s="1">
        <v>-1.08</v>
      </c>
      <c r="J99" s="1">
        <v>0.74</v>
      </c>
      <c r="K99" s="1">
        <v>0.54</v>
      </c>
      <c r="L99" s="1">
        <v>1.55</v>
      </c>
      <c r="M99" s="1">
        <v>-0.61</v>
      </c>
      <c r="N99" s="1">
        <v>0.47</v>
      </c>
      <c r="O99" s="1">
        <v>1.03</v>
      </c>
      <c r="P99" s="1">
        <v>0.39</v>
      </c>
      <c r="Q99" s="1">
        <v>0.84</v>
      </c>
      <c r="R99" s="1">
        <v>1.99</v>
      </c>
      <c r="S99" s="1">
        <v>3.77</v>
      </c>
      <c r="T99" s="1">
        <v>2.8</v>
      </c>
      <c r="U99" s="1">
        <v>3.29</v>
      </c>
      <c r="V99" s="1">
        <v>4.12</v>
      </c>
      <c r="W99" s="1">
        <v>4.5599999999999996</v>
      </c>
      <c r="X99" s="1">
        <v>5.13</v>
      </c>
      <c r="Y99" s="1">
        <v>5.17</v>
      </c>
      <c r="Z99" s="1"/>
    </row>
    <row r="100" spans="1:26" x14ac:dyDescent="0.3">
      <c r="A100" s="2" t="s">
        <v>126</v>
      </c>
      <c r="B100" s="2"/>
      <c r="C100" s="1">
        <v>-1.1299999999999999</v>
      </c>
      <c r="D100" s="1">
        <v>-0.95</v>
      </c>
      <c r="E100" s="1">
        <v>0.04</v>
      </c>
      <c r="F100" s="1">
        <v>-19.57</v>
      </c>
      <c r="G100" s="1">
        <v>-65.64</v>
      </c>
      <c r="H100" s="1">
        <v>-20.97</v>
      </c>
      <c r="I100" s="1">
        <v>-1.08</v>
      </c>
      <c r="J100" s="1">
        <v>0.74</v>
      </c>
      <c r="K100" s="1">
        <v>1.58</v>
      </c>
      <c r="L100" s="1">
        <v>1.55</v>
      </c>
      <c r="M100" s="1">
        <v>-0.59</v>
      </c>
      <c r="N100" s="1">
        <v>-1.9</v>
      </c>
      <c r="O100" s="1">
        <v>1.28</v>
      </c>
      <c r="P100" s="1">
        <v>4.68</v>
      </c>
      <c r="Q100" s="1">
        <v>0.87</v>
      </c>
      <c r="R100" s="1">
        <v>2.04</v>
      </c>
      <c r="S100" s="1">
        <v>3.77</v>
      </c>
      <c r="T100" s="1">
        <v>2.8</v>
      </c>
      <c r="U100" s="1">
        <v>3.29</v>
      </c>
      <c r="V100" s="1">
        <v>4.12</v>
      </c>
      <c r="W100" s="1">
        <v>4.5599999999999996</v>
      </c>
      <c r="X100" s="1">
        <v>5.13</v>
      </c>
      <c r="Y100" s="1">
        <v>5.17</v>
      </c>
      <c r="Z100" s="1"/>
    </row>
    <row r="101" spans="1:26" x14ac:dyDescent="0.3">
      <c r="A101" s="2" t="s">
        <v>127</v>
      </c>
      <c r="B101" s="2"/>
      <c r="C101" s="1">
        <v>-1.1299999999999999</v>
      </c>
      <c r="D101" s="1">
        <v>-0.95</v>
      </c>
      <c r="E101" s="1">
        <v>0.03</v>
      </c>
      <c r="F101" s="1">
        <v>-19.57</v>
      </c>
      <c r="G101" s="1">
        <v>-65.64</v>
      </c>
      <c r="H101" s="1">
        <v>-20.97</v>
      </c>
      <c r="I101" s="1">
        <v>-1.08</v>
      </c>
      <c r="J101" s="1">
        <v>0.72</v>
      </c>
      <c r="K101" s="1">
        <v>0.53</v>
      </c>
      <c r="L101" s="1">
        <v>1.53</v>
      </c>
      <c r="M101" s="1">
        <v>-0.61</v>
      </c>
      <c r="N101" s="1">
        <v>0.46</v>
      </c>
      <c r="O101" s="1">
        <v>1.03</v>
      </c>
      <c r="P101" s="1">
        <v>0.39</v>
      </c>
      <c r="Q101" s="1">
        <v>0.83</v>
      </c>
      <c r="R101" s="1">
        <v>1.91</v>
      </c>
      <c r="S101" s="1">
        <v>3.49</v>
      </c>
      <c r="T101" s="1">
        <v>2.52</v>
      </c>
      <c r="U101" s="1">
        <v>2.82</v>
      </c>
      <c r="V101" s="1">
        <v>3.42</v>
      </c>
      <c r="W101" s="1">
        <v>3.68</v>
      </c>
      <c r="X101" s="1">
        <v>4.75</v>
      </c>
      <c r="Y101" s="1">
        <v>5.15</v>
      </c>
      <c r="Z101" s="1"/>
    </row>
    <row r="102" spans="1:26" x14ac:dyDescent="0.3">
      <c r="A102" s="2" t="s">
        <v>128</v>
      </c>
      <c r="B102" s="2"/>
      <c r="C102" s="1">
        <v>-1.1299999999999999</v>
      </c>
      <c r="D102" s="1">
        <v>-0.95</v>
      </c>
      <c r="E102" s="1">
        <v>0.03</v>
      </c>
      <c r="F102" s="1">
        <v>-19.57</v>
      </c>
      <c r="G102" s="1">
        <v>-65.64</v>
      </c>
      <c r="H102" s="1">
        <v>-20.97</v>
      </c>
      <c r="I102" s="1">
        <v>-1.08</v>
      </c>
      <c r="J102" s="1">
        <v>0.72</v>
      </c>
      <c r="K102" s="1">
        <v>1.54</v>
      </c>
      <c r="L102" s="1">
        <v>1.53</v>
      </c>
      <c r="M102" s="1">
        <v>-0.59</v>
      </c>
      <c r="N102" s="1">
        <v>-1.87</v>
      </c>
      <c r="O102" s="1">
        <v>1.28</v>
      </c>
      <c r="P102" s="1">
        <v>4.6399999999999997</v>
      </c>
      <c r="Q102" s="1">
        <v>0.86</v>
      </c>
      <c r="R102" s="1">
        <v>1.95</v>
      </c>
      <c r="S102" s="1">
        <v>3.49</v>
      </c>
      <c r="T102" s="1">
        <v>2.52</v>
      </c>
      <c r="U102" s="1">
        <v>2.82</v>
      </c>
      <c r="V102" s="1">
        <v>3.42</v>
      </c>
      <c r="W102" s="1">
        <v>3.68</v>
      </c>
      <c r="X102" s="1">
        <v>4.75</v>
      </c>
      <c r="Y102" s="1">
        <v>5.15</v>
      </c>
      <c r="Z102" s="1"/>
    </row>
    <row r="103" spans="1:26" x14ac:dyDescent="0.3">
      <c r="A103" s="2" t="s">
        <v>129</v>
      </c>
    </row>
    <row r="104" spans="1:26" x14ac:dyDescent="0.3">
      <c r="A104" s="2" t="s">
        <v>130</v>
      </c>
      <c r="B104" s="2"/>
      <c r="C104" s="1">
        <v>17.018000000000001</v>
      </c>
      <c r="D104" s="1">
        <v>20.873000000000001</v>
      </c>
      <c r="E104" s="1">
        <v>100.53100000000001</v>
      </c>
      <c r="F104" s="1">
        <v>159.16900000000001</v>
      </c>
      <c r="G104" s="1">
        <v>203.47800000000001</v>
      </c>
      <c r="H104" s="1">
        <v>236.55199999999999</v>
      </c>
      <c r="I104" s="1">
        <v>239.78</v>
      </c>
      <c r="J104" s="1">
        <v>250.56399999999999</v>
      </c>
      <c r="K104" s="1">
        <v>257.36900000000003</v>
      </c>
      <c r="L104" s="1">
        <v>244.42099999999999</v>
      </c>
      <c r="M104" s="1">
        <v>237.70699999999999</v>
      </c>
      <c r="N104" s="1">
        <v>197.20099999999999</v>
      </c>
      <c r="O104" s="1">
        <v>191.821</v>
      </c>
      <c r="P104" s="1">
        <v>177.53399999999999</v>
      </c>
      <c r="Q104" s="1">
        <v>165.40799999999999</v>
      </c>
      <c r="R104" s="1">
        <v>156.953</v>
      </c>
      <c r="S104" s="1">
        <v>144.59100000000001</v>
      </c>
      <c r="T104" s="1">
        <v>126.71</v>
      </c>
      <c r="U104" s="1">
        <v>114.155</v>
      </c>
      <c r="V104" s="1">
        <v>107.001</v>
      </c>
      <c r="W104" s="1">
        <v>100.325</v>
      </c>
      <c r="X104" s="1">
        <v>113.452</v>
      </c>
      <c r="Y104" s="1">
        <v>118.51300000000001</v>
      </c>
      <c r="Z104" s="1"/>
    </row>
    <row r="105" spans="1:26" x14ac:dyDescent="0.3">
      <c r="A105" s="2" t="s">
        <v>131</v>
      </c>
      <c r="B105" s="2"/>
      <c r="C105" s="1"/>
      <c r="D105" s="1">
        <v>20.873000000000001</v>
      </c>
      <c r="E105" s="1">
        <v>114.61</v>
      </c>
      <c r="F105" s="1">
        <v>159.16900000000001</v>
      </c>
      <c r="G105" s="1">
        <v>203.47800000000001</v>
      </c>
      <c r="H105" s="1">
        <v>236.55199999999999</v>
      </c>
      <c r="I105" s="1">
        <v>239.78</v>
      </c>
      <c r="J105" s="1">
        <v>257.99200000000002</v>
      </c>
      <c r="K105" s="1">
        <v>264.32</v>
      </c>
      <c r="L105" s="1">
        <v>247.07300000000001</v>
      </c>
      <c r="M105" s="1">
        <v>237.70699999999999</v>
      </c>
      <c r="N105" s="1">
        <v>200.602</v>
      </c>
      <c r="O105" s="1">
        <v>192.57499999999999</v>
      </c>
      <c r="P105" s="1">
        <v>178.965</v>
      </c>
      <c r="Q105" s="1">
        <v>166.887</v>
      </c>
      <c r="R105" s="1">
        <v>163.90899999999999</v>
      </c>
      <c r="S105" s="1">
        <v>155.786</v>
      </c>
      <c r="T105" s="1">
        <v>140.89500000000001</v>
      </c>
      <c r="U105" s="1">
        <v>133.03100000000001</v>
      </c>
      <c r="V105" s="1">
        <v>128.833</v>
      </c>
      <c r="W105" s="1">
        <v>124.18</v>
      </c>
      <c r="X105" s="1">
        <v>122.661</v>
      </c>
      <c r="Y105" s="1">
        <v>118.968</v>
      </c>
      <c r="Z105" s="1"/>
    </row>
    <row r="106" spans="1:26" x14ac:dyDescent="0.3">
      <c r="A106" s="2" t="s">
        <v>132</v>
      </c>
      <c r="B106" s="2"/>
      <c r="C106" s="1">
        <v>7.12</v>
      </c>
      <c r="D106" s="1">
        <v>23.087</v>
      </c>
      <c r="E106" s="1">
        <v>103.483</v>
      </c>
      <c r="F106" s="1">
        <v>198.63900000000001</v>
      </c>
      <c r="G106" s="1">
        <v>234.358</v>
      </c>
      <c r="H106" s="1">
        <v>235.82</v>
      </c>
      <c r="I106" s="1">
        <v>240.28899999999999</v>
      </c>
      <c r="J106" s="1">
        <v>253.34100000000001</v>
      </c>
      <c r="K106" s="1">
        <v>246.41900000000001</v>
      </c>
      <c r="L106" s="1">
        <v>243.84399999999999</v>
      </c>
      <c r="M106" s="1">
        <v>222.84899999999999</v>
      </c>
      <c r="N106" s="1">
        <v>191.548</v>
      </c>
      <c r="O106" s="1">
        <v>183.29900000000001</v>
      </c>
      <c r="P106" s="1">
        <v>172.73599999999999</v>
      </c>
      <c r="Q106" s="1">
        <v>159.422</v>
      </c>
      <c r="R106" s="1">
        <v>153.392</v>
      </c>
      <c r="S106" s="1">
        <v>133.72399999999999</v>
      </c>
      <c r="T106" s="1">
        <v>118.452</v>
      </c>
      <c r="U106" s="1">
        <v>110.072</v>
      </c>
      <c r="V106" s="1">
        <v>103.09099999999999</v>
      </c>
      <c r="W106" s="1">
        <v>97.590999999999994</v>
      </c>
      <c r="X106" s="1">
        <v>120.03700000000001</v>
      </c>
      <c r="Y106" s="1">
        <v>116.715</v>
      </c>
      <c r="Z106" s="1"/>
    </row>
    <row r="109" spans="1:26" x14ac:dyDescent="0.3">
      <c r="A109" s="3" t="s">
        <v>133</v>
      </c>
    </row>
    <row r="110" spans="1:26" x14ac:dyDescent="0.3">
      <c r="A110" s="1" t="s">
        <v>12</v>
      </c>
      <c r="B110" s="2"/>
      <c r="C110" s="3" t="s">
        <v>13</v>
      </c>
      <c r="D110" s="3" t="s">
        <v>14</v>
      </c>
      <c r="E110" s="3" t="s">
        <v>15</v>
      </c>
      <c r="F110" s="3" t="s">
        <v>16</v>
      </c>
      <c r="G110" s="3" t="s">
        <v>17</v>
      </c>
      <c r="H110" s="3" t="s">
        <v>18</v>
      </c>
      <c r="I110" s="3" t="s">
        <v>19</v>
      </c>
      <c r="J110" s="3" t="s">
        <v>20</v>
      </c>
      <c r="K110" s="3" t="s">
        <v>21</v>
      </c>
      <c r="L110" s="3" t="s">
        <v>22</v>
      </c>
      <c r="M110" s="3" t="s">
        <v>23</v>
      </c>
      <c r="N110" s="3" t="s">
        <v>24</v>
      </c>
      <c r="O110" s="3" t="s">
        <v>25</v>
      </c>
      <c r="P110" s="3" t="s">
        <v>26</v>
      </c>
      <c r="Q110" s="3" t="s">
        <v>27</v>
      </c>
      <c r="R110" s="3" t="s">
        <v>28</v>
      </c>
      <c r="S110" s="3" t="s">
        <v>29</v>
      </c>
      <c r="T110" s="3" t="s">
        <v>30</v>
      </c>
      <c r="U110" s="3" t="s">
        <v>31</v>
      </c>
      <c r="V110" s="3" t="s">
        <v>32</v>
      </c>
      <c r="W110" s="3" t="s">
        <v>33</v>
      </c>
      <c r="X110" s="3" t="s">
        <v>34</v>
      </c>
      <c r="Y110" s="3" t="s">
        <v>35</v>
      </c>
      <c r="Z110" s="3" t="s">
        <v>36</v>
      </c>
    </row>
    <row r="111" spans="1:26" x14ac:dyDescent="0.3">
      <c r="A111" s="1" t="s">
        <v>37</v>
      </c>
      <c r="B111" s="2"/>
      <c r="C111" s="4" t="s">
        <v>38</v>
      </c>
      <c r="D111" s="4" t="s">
        <v>39</v>
      </c>
      <c r="E111" s="4" t="s">
        <v>40</v>
      </c>
      <c r="F111" s="4" t="s">
        <v>41</v>
      </c>
      <c r="G111" s="4" t="s">
        <v>42</v>
      </c>
      <c r="H111" s="4" t="s">
        <v>43</v>
      </c>
      <c r="I111" s="4" t="s">
        <v>44</v>
      </c>
      <c r="J111" s="4" t="s">
        <v>45</v>
      </c>
      <c r="K111" s="4" t="s">
        <v>46</v>
      </c>
      <c r="L111" s="4" t="s">
        <v>47</v>
      </c>
      <c r="M111" s="4" t="s">
        <v>48</v>
      </c>
      <c r="N111" s="4" t="s">
        <v>49</v>
      </c>
      <c r="O111" s="4" t="s">
        <v>50</v>
      </c>
      <c r="P111" s="4" t="s">
        <v>51</v>
      </c>
      <c r="Q111" s="4" t="s">
        <v>52</v>
      </c>
      <c r="R111" s="4" t="s">
        <v>53</v>
      </c>
      <c r="S111" s="4" t="s">
        <v>54</v>
      </c>
      <c r="T111" s="4" t="s">
        <v>55</v>
      </c>
      <c r="U111" s="4" t="s">
        <v>56</v>
      </c>
      <c r="V111" s="4" t="s">
        <v>57</v>
      </c>
      <c r="W111" s="4" t="s">
        <v>58</v>
      </c>
      <c r="X111" s="4" t="s">
        <v>59</v>
      </c>
      <c r="Y111" s="4" t="s">
        <v>60</v>
      </c>
      <c r="Z111" s="4" t="s">
        <v>61</v>
      </c>
    </row>
    <row r="112" spans="1:26" x14ac:dyDescent="0.3">
      <c r="A112" s="2" t="s">
        <v>134</v>
      </c>
      <c r="B112" s="2"/>
      <c r="C112" s="1">
        <v>-12.237</v>
      </c>
      <c r="D112" s="1">
        <v>-31.431999999999999</v>
      </c>
      <c r="E112" s="1">
        <v>-51.406999999999996</v>
      </c>
      <c r="F112" s="1">
        <v>40.189</v>
      </c>
      <c r="G112" s="1">
        <v>-3163.873</v>
      </c>
      <c r="H112" s="1">
        <v>-16518.412</v>
      </c>
      <c r="I112" s="1">
        <v>-21484.938999999998</v>
      </c>
      <c r="J112" s="1">
        <v>-21742.056</v>
      </c>
      <c r="K112" s="1">
        <v>-21555.24</v>
      </c>
      <c r="L112" s="1">
        <v>-21159.920999999998</v>
      </c>
      <c r="M112" s="1">
        <v>-20937.895</v>
      </c>
      <c r="N112" s="1">
        <v>-21031.476999999999</v>
      </c>
      <c r="O112" s="1">
        <v>-21422.403999999999</v>
      </c>
      <c r="P112" s="1">
        <v>-21186.776000000002</v>
      </c>
      <c r="Q112" s="1">
        <v>-20364.802</v>
      </c>
      <c r="R112" s="1">
        <v>-20223.661</v>
      </c>
      <c r="S112" s="1">
        <v>-19900.933000000001</v>
      </c>
      <c r="T112" s="1">
        <v>-19359.18</v>
      </c>
      <c r="U112" s="1">
        <v>-19003.832999999999</v>
      </c>
      <c r="V112" s="1">
        <v>-18629.592000000001</v>
      </c>
      <c r="W112" s="1">
        <v>-18188.406999999999</v>
      </c>
      <c r="X112" s="1">
        <v>-17697.731</v>
      </c>
      <c r="Y112" s="1">
        <v>-17092.599999999999</v>
      </c>
      <c r="Z112" s="1"/>
    </row>
    <row r="113" spans="1:26" x14ac:dyDescent="0.3">
      <c r="A113" s="2" t="s">
        <v>135</v>
      </c>
      <c r="B113" s="2"/>
      <c r="C113" s="1">
        <v>-19.195</v>
      </c>
      <c r="D113" s="1">
        <v>-19.742999999999999</v>
      </c>
      <c r="E113" s="1">
        <v>3.9550000000000001</v>
      </c>
      <c r="F113" s="1">
        <v>-3115.4740000000002</v>
      </c>
      <c r="G113" s="1">
        <v>-13355.951999999999</v>
      </c>
      <c r="H113" s="1">
        <v>-4961.2969999999996</v>
      </c>
      <c r="I113" s="1">
        <v>-259.87900000000002</v>
      </c>
      <c r="J113" s="1">
        <v>186.22499999999999</v>
      </c>
      <c r="K113" s="1">
        <v>406.46100000000001</v>
      </c>
      <c r="L113" s="1">
        <v>379.01499999999999</v>
      </c>
      <c r="M113" s="1">
        <v>-139.50200000000001</v>
      </c>
      <c r="N113" s="1">
        <v>-374.69200000000001</v>
      </c>
      <c r="O113" s="1">
        <v>245.553</v>
      </c>
      <c r="P113" s="1">
        <v>830.96699999999998</v>
      </c>
      <c r="Q113" s="1">
        <v>142.89099999999999</v>
      </c>
      <c r="R113" s="1">
        <v>320.03199999999998</v>
      </c>
      <c r="S113" s="1">
        <v>544.45000000000005</v>
      </c>
      <c r="T113" s="1">
        <v>355.26</v>
      </c>
      <c r="U113" s="1">
        <v>375.23599999999999</v>
      </c>
      <c r="V113" s="1">
        <v>440.64499999999998</v>
      </c>
      <c r="W113" s="1">
        <v>457.24799999999999</v>
      </c>
      <c r="X113" s="1">
        <v>582.48900000000003</v>
      </c>
      <c r="Y113" s="1">
        <v>612.29899999999998</v>
      </c>
      <c r="Z113" s="1"/>
    </row>
    <row r="114" spans="1:26" x14ac:dyDescent="0.3">
      <c r="A114" s="2" t="s">
        <v>136</v>
      </c>
      <c r="B114" s="2"/>
      <c r="C114" s="1">
        <v>0</v>
      </c>
      <c r="D114" s="1">
        <v>0.79300000000000004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518.21699999999998</v>
      </c>
      <c r="Q114" s="1">
        <v>463.49799999999999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/>
    </row>
    <row r="116" spans="1:26" x14ac:dyDescent="0.3">
      <c r="A116" s="2" t="s">
        <v>137</v>
      </c>
      <c r="B116" s="2"/>
      <c r="C116" s="1">
        <v>-31.431999999999999</v>
      </c>
      <c r="D116" s="1">
        <v>-51.968000000000004</v>
      </c>
      <c r="E116" s="1">
        <v>-47.451999999999998</v>
      </c>
      <c r="F116" s="1">
        <v>-3075.2849999999999</v>
      </c>
      <c r="G116" s="1">
        <v>-16519.825000000001</v>
      </c>
      <c r="H116" s="1">
        <v>-21479.708999999999</v>
      </c>
      <c r="I116" s="1">
        <v>-21744.817999999999</v>
      </c>
      <c r="J116" s="1">
        <v>-21555.830999999998</v>
      </c>
      <c r="K116" s="1">
        <v>-21148.778999999999</v>
      </c>
      <c r="L116" s="1">
        <v>-20780.905999999999</v>
      </c>
      <c r="M116" s="1">
        <v>-21077.397000000001</v>
      </c>
      <c r="N116" s="1">
        <v>-21406.169000000002</v>
      </c>
      <c r="O116" s="1">
        <v>-21176.850999999999</v>
      </c>
      <c r="P116" s="1">
        <v>-20874.026000000002</v>
      </c>
      <c r="Q116" s="1">
        <v>-20685.409</v>
      </c>
      <c r="R116" s="1">
        <v>-19903.629000000001</v>
      </c>
      <c r="S116" s="1">
        <v>-19356.483</v>
      </c>
      <c r="T116" s="1">
        <v>-19003.919999999998</v>
      </c>
      <c r="U116" s="1">
        <v>-18628.597000000002</v>
      </c>
      <c r="V116" s="1">
        <v>-18188.947</v>
      </c>
      <c r="W116" s="1">
        <v>-17731.159</v>
      </c>
      <c r="X116" s="1">
        <v>-17115.241999999998</v>
      </c>
      <c r="Y116" s="1">
        <v>-16480.300999999999</v>
      </c>
      <c r="Z116" s="1"/>
    </row>
    <row r="117" spans="1:26" x14ac:dyDescent="0.3">
      <c r="A117" s="2" t="s">
        <v>138</v>
      </c>
      <c r="B117" s="2"/>
      <c r="C117" s="1"/>
      <c r="D117" s="1"/>
      <c r="E117" s="1"/>
      <c r="F117" s="1"/>
      <c r="G117" s="1"/>
      <c r="H117" s="1"/>
      <c r="I117" s="1"/>
      <c r="J117" s="1">
        <v>-2.9</v>
      </c>
      <c r="K117" s="1">
        <v>-2.9</v>
      </c>
      <c r="L117" s="1"/>
      <c r="M117" s="1"/>
      <c r="N117" s="1"/>
      <c r="O117" s="1"/>
      <c r="P117" s="1"/>
      <c r="Q117" s="1">
        <v>-3.4</v>
      </c>
      <c r="R117" s="1">
        <v>-3.5</v>
      </c>
      <c r="S117" s="1">
        <v>-1.7</v>
      </c>
      <c r="T117" s="1">
        <v>-0.6</v>
      </c>
      <c r="U117" s="1">
        <v>-1</v>
      </c>
      <c r="V117" s="1">
        <v>-2</v>
      </c>
      <c r="W117" s="1"/>
      <c r="X117" s="1"/>
      <c r="Y117" s="1"/>
      <c r="Z117" s="1"/>
    </row>
    <row r="118" spans="1:26" x14ac:dyDescent="0.3">
      <c r="A118" s="2" t="s">
        <v>139</v>
      </c>
      <c r="B118" s="2"/>
      <c r="C118" s="1">
        <v>0</v>
      </c>
      <c r="D118" s="1">
        <v>0</v>
      </c>
      <c r="E118" s="1">
        <v>87.641000000000005</v>
      </c>
      <c r="F118" s="1">
        <v>-1.2270000000000001</v>
      </c>
      <c r="G118" s="1">
        <v>3.5379999999999998</v>
      </c>
      <c r="H118" s="1">
        <v>-3.0000000000000001E-3</v>
      </c>
      <c r="I118" s="1">
        <v>1.3049999999999999</v>
      </c>
      <c r="J118" s="1">
        <v>-2.2080000000000002</v>
      </c>
      <c r="K118" s="1">
        <v>-5.3620000000000001</v>
      </c>
      <c r="L118" s="1">
        <v>-1.9830000000000001</v>
      </c>
      <c r="M118" s="1">
        <v>0.28899999999999998</v>
      </c>
      <c r="N118" s="1">
        <v>-0.222</v>
      </c>
      <c r="O118" s="1">
        <v>-5.5E-2</v>
      </c>
      <c r="P118" s="1">
        <v>2.0169999999999999</v>
      </c>
      <c r="Q118" s="1">
        <v>0.157</v>
      </c>
      <c r="R118" s="1">
        <v>2.8530000000000002</v>
      </c>
      <c r="S118" s="1">
        <v>7.4999999999999997E-2</v>
      </c>
      <c r="T118" s="1">
        <v>0.16200000000000001</v>
      </c>
      <c r="U118" s="1">
        <v>-0.54200000000000004</v>
      </c>
      <c r="V118" s="1">
        <v>-8.6999999999999994E-2</v>
      </c>
      <c r="W118" s="1">
        <v>-0.105</v>
      </c>
      <c r="X118" s="1">
        <v>2.5000000000000001E-2</v>
      </c>
      <c r="Y118" s="1">
        <v>0.215</v>
      </c>
      <c r="Z118" s="1"/>
    </row>
    <row r="119" spans="1:26" x14ac:dyDescent="0.3">
      <c r="A119" s="2" t="s">
        <v>140</v>
      </c>
      <c r="B119" s="2"/>
      <c r="C119" s="1">
        <v>0</v>
      </c>
      <c r="D119" s="1">
        <v>0</v>
      </c>
      <c r="E119" s="1">
        <v>0</v>
      </c>
      <c r="F119" s="1">
        <v>-0.245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/>
    </row>
    <row r="120" spans="1:26" x14ac:dyDescent="0.3">
      <c r="A120" s="2" t="s">
        <v>141</v>
      </c>
      <c r="B120" s="2"/>
      <c r="C120" s="1">
        <v>3.5527140000000002E-15</v>
      </c>
      <c r="D120" s="1">
        <v>0.56100000000000005</v>
      </c>
      <c r="E120" s="1">
        <v>87.641000000000005</v>
      </c>
      <c r="F120" s="1">
        <v>-88.343000000000004</v>
      </c>
      <c r="G120" s="1">
        <v>1.413</v>
      </c>
      <c r="H120" s="1">
        <v>-5.23</v>
      </c>
      <c r="I120" s="1">
        <v>2.762</v>
      </c>
      <c r="J120" s="1">
        <v>3.4910000000000001</v>
      </c>
      <c r="K120" s="1">
        <v>-8.2420000000000009</v>
      </c>
      <c r="L120" s="1">
        <v>-156.989</v>
      </c>
      <c r="M120" s="1">
        <v>45.92</v>
      </c>
      <c r="N120" s="1">
        <v>-16.234999999999999</v>
      </c>
      <c r="O120" s="1">
        <v>-9.9250000000000007</v>
      </c>
      <c r="P120" s="1">
        <v>509.22399999999999</v>
      </c>
      <c r="Q120" s="1">
        <v>465.14800000000002</v>
      </c>
      <c r="R120" s="1">
        <v>6.1959999999999997</v>
      </c>
      <c r="S120" s="1">
        <v>-0.997</v>
      </c>
      <c r="T120" s="1">
        <v>0.68700000000000006</v>
      </c>
      <c r="U120" s="1">
        <v>5.0000000000000001E-3</v>
      </c>
      <c r="V120" s="1">
        <v>2.54</v>
      </c>
      <c r="W120" s="1">
        <v>33.427999999999997</v>
      </c>
      <c r="X120" s="1">
        <v>22.641999999999999</v>
      </c>
      <c r="Y120" s="1">
        <v>0.19</v>
      </c>
      <c r="Z120" s="1"/>
    </row>
    <row r="122" spans="1:26" x14ac:dyDescent="0.3">
      <c r="A122" s="2" t="s">
        <v>142</v>
      </c>
      <c r="B122" s="2"/>
      <c r="C122" s="1">
        <v>-31.431999999999999</v>
      </c>
      <c r="D122" s="1">
        <v>-51.406999999999996</v>
      </c>
      <c r="E122" s="1">
        <v>40.189</v>
      </c>
      <c r="F122" s="1">
        <v>-3163.873</v>
      </c>
      <c r="G122" s="1">
        <v>-16518.412</v>
      </c>
      <c r="H122" s="1">
        <v>-21484.938999999998</v>
      </c>
      <c r="I122" s="1">
        <v>-21742.056</v>
      </c>
      <c r="J122" s="1">
        <v>-21555.24</v>
      </c>
      <c r="K122" s="1">
        <v>-21159.920999999998</v>
      </c>
      <c r="L122" s="1">
        <v>-20937.895</v>
      </c>
      <c r="M122" s="1">
        <v>-21031.476999999999</v>
      </c>
      <c r="N122" s="1">
        <v>-21422.403999999999</v>
      </c>
      <c r="O122" s="1">
        <v>-21186.776000000002</v>
      </c>
      <c r="P122" s="1">
        <v>-20364.802</v>
      </c>
      <c r="Q122" s="1">
        <v>-20223.661</v>
      </c>
      <c r="R122" s="1">
        <v>-19900.933000000001</v>
      </c>
      <c r="S122" s="1">
        <v>-19359.18</v>
      </c>
      <c r="T122" s="1">
        <v>-19003.832999999999</v>
      </c>
      <c r="U122" s="1">
        <v>-18629.592000000001</v>
      </c>
      <c r="V122" s="1">
        <v>-18188.406999999999</v>
      </c>
      <c r="W122" s="1">
        <v>-17697.731</v>
      </c>
      <c r="X122" s="1">
        <v>-17092.599999999999</v>
      </c>
      <c r="Y122" s="1">
        <v>-16480.111000000001</v>
      </c>
      <c r="Z122" s="1"/>
    </row>
    <row r="123" spans="1:26" x14ac:dyDescent="0.3">
      <c r="A123" s="2" t="s">
        <v>143</v>
      </c>
      <c r="B123" s="2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/>
    </row>
    <row r="125" spans="1:26" x14ac:dyDescent="0.3">
      <c r="A125" s="2" t="s">
        <v>144</v>
      </c>
      <c r="B125" s="2"/>
      <c r="C125" s="1">
        <v>-31.431999999999999</v>
      </c>
      <c r="D125" s="1">
        <v>-51.406999999999996</v>
      </c>
      <c r="E125" s="1">
        <v>40.189</v>
      </c>
      <c r="F125" s="1">
        <v>-3163.873</v>
      </c>
      <c r="G125" s="1">
        <v>-16518.412</v>
      </c>
      <c r="H125" s="1">
        <v>-21484.938999999998</v>
      </c>
      <c r="I125" s="1">
        <v>-21742.056</v>
      </c>
      <c r="J125" s="1">
        <v>-21555.24</v>
      </c>
      <c r="K125" s="1">
        <v>-21159.920999999998</v>
      </c>
      <c r="L125" s="1">
        <v>-20937.895</v>
      </c>
      <c r="M125" s="1">
        <v>-21031.476999999999</v>
      </c>
      <c r="N125" s="1">
        <v>-21422.403999999999</v>
      </c>
      <c r="O125" s="1">
        <v>-21186.776000000002</v>
      </c>
      <c r="P125" s="1">
        <v>-20364.802</v>
      </c>
      <c r="Q125" s="1">
        <v>-20223.661</v>
      </c>
      <c r="R125" s="1">
        <v>-19900.933000000001</v>
      </c>
      <c r="S125" s="1">
        <v>-19359.18</v>
      </c>
      <c r="T125" s="1">
        <v>-19003.832999999999</v>
      </c>
      <c r="U125" s="1">
        <v>-18629.592000000001</v>
      </c>
      <c r="V125" s="1">
        <v>-18188.406999999999</v>
      </c>
      <c r="W125" s="1">
        <v>-17697.731</v>
      </c>
      <c r="X125" s="1">
        <v>-17092.599999999999</v>
      </c>
      <c r="Y125" s="1">
        <v>-16480.111000000001</v>
      </c>
      <c r="Z125" s="1"/>
    </row>
    <row r="128" spans="1:26" x14ac:dyDescent="0.3">
      <c r="A128" s="3" t="s">
        <v>145</v>
      </c>
    </row>
    <row r="129" spans="1:26" x14ac:dyDescent="0.3">
      <c r="A129" s="1" t="s">
        <v>12</v>
      </c>
      <c r="B129" s="2"/>
      <c r="C129" s="3" t="s">
        <v>13</v>
      </c>
      <c r="D129" s="3" t="s">
        <v>14</v>
      </c>
      <c r="E129" s="3" t="s">
        <v>15</v>
      </c>
      <c r="F129" s="3" t="s">
        <v>16</v>
      </c>
      <c r="G129" s="3" t="s">
        <v>17</v>
      </c>
      <c r="H129" s="3" t="s">
        <v>18</v>
      </c>
      <c r="I129" s="3" t="s">
        <v>19</v>
      </c>
      <c r="J129" s="3" t="s">
        <v>20</v>
      </c>
      <c r="K129" s="3" t="s">
        <v>21</v>
      </c>
      <c r="L129" s="3" t="s">
        <v>22</v>
      </c>
      <c r="M129" s="3" t="s">
        <v>23</v>
      </c>
      <c r="N129" s="3" t="s">
        <v>24</v>
      </c>
      <c r="O129" s="3" t="s">
        <v>25</v>
      </c>
      <c r="P129" s="3" t="s">
        <v>26</v>
      </c>
      <c r="Q129" s="3" t="s">
        <v>27</v>
      </c>
      <c r="R129" s="3" t="s">
        <v>28</v>
      </c>
      <c r="S129" s="3" t="s">
        <v>29</v>
      </c>
      <c r="T129" s="3" t="s">
        <v>30</v>
      </c>
      <c r="U129" s="3" t="s">
        <v>31</v>
      </c>
      <c r="V129" s="3" t="s">
        <v>32</v>
      </c>
      <c r="W129" s="3" t="s">
        <v>33</v>
      </c>
      <c r="X129" s="3" t="s">
        <v>34</v>
      </c>
      <c r="Y129" s="3" t="s">
        <v>35</v>
      </c>
      <c r="Z129" s="3" t="s">
        <v>36</v>
      </c>
    </row>
    <row r="130" spans="1:26" x14ac:dyDescent="0.3">
      <c r="A130" s="1" t="s">
        <v>37</v>
      </c>
      <c r="B130" s="2"/>
      <c r="C130" s="4" t="s">
        <v>38</v>
      </c>
      <c r="D130" s="4" t="s">
        <v>39</v>
      </c>
      <c r="E130" s="4" t="s">
        <v>40</v>
      </c>
      <c r="F130" s="4" t="s">
        <v>41</v>
      </c>
      <c r="G130" s="4" t="s">
        <v>42</v>
      </c>
      <c r="H130" s="4" t="s">
        <v>43</v>
      </c>
      <c r="I130" s="4" t="s">
        <v>44</v>
      </c>
      <c r="J130" s="4" t="s">
        <v>45</v>
      </c>
      <c r="K130" s="4" t="s">
        <v>46</v>
      </c>
      <c r="L130" s="4" t="s">
        <v>47</v>
      </c>
      <c r="M130" s="4" t="s">
        <v>48</v>
      </c>
      <c r="N130" s="4" t="s">
        <v>49</v>
      </c>
      <c r="O130" s="4" t="s">
        <v>50</v>
      </c>
      <c r="P130" s="4" t="s">
        <v>51</v>
      </c>
      <c r="Q130" s="4" t="s">
        <v>52</v>
      </c>
      <c r="R130" s="4" t="s">
        <v>53</v>
      </c>
      <c r="S130" s="4" t="s">
        <v>54</v>
      </c>
      <c r="T130" s="4" t="s">
        <v>55</v>
      </c>
      <c r="U130" s="4" t="s">
        <v>56</v>
      </c>
      <c r="V130" s="4" t="s">
        <v>57</v>
      </c>
      <c r="W130" s="4" t="s">
        <v>58</v>
      </c>
      <c r="X130" s="4" t="s">
        <v>59</v>
      </c>
      <c r="Y130" s="4" t="s">
        <v>60</v>
      </c>
      <c r="Z130" s="4" t="s">
        <v>61</v>
      </c>
    </row>
    <row r="131" spans="1:26" x14ac:dyDescent="0.3">
      <c r="A131" s="2" t="s">
        <v>146</v>
      </c>
    </row>
    <row r="132" spans="1:26" x14ac:dyDescent="0.3">
      <c r="A132" s="2" t="s">
        <v>147</v>
      </c>
      <c r="B132" s="2"/>
      <c r="C132" s="1">
        <v>-19.195</v>
      </c>
      <c r="D132" s="1">
        <v>-19.742999999999999</v>
      </c>
      <c r="E132" s="1">
        <v>3.9550000000000001</v>
      </c>
      <c r="F132" s="1">
        <v>-3115.4740000000002</v>
      </c>
      <c r="G132" s="1">
        <v>-13355.951999999999</v>
      </c>
      <c r="H132" s="1">
        <v>-4961.2969999999996</v>
      </c>
      <c r="I132" s="1">
        <v>-259.87900000000002</v>
      </c>
      <c r="J132" s="1">
        <v>186.22499999999999</v>
      </c>
      <c r="K132" s="1">
        <v>138.578</v>
      </c>
      <c r="L132" s="1">
        <v>377.97</v>
      </c>
      <c r="M132" s="1">
        <v>-144.68</v>
      </c>
      <c r="N132" s="1">
        <v>92.591999999999999</v>
      </c>
      <c r="O132" s="1">
        <v>201.185</v>
      </c>
      <c r="P132" s="1">
        <v>70.031999999999996</v>
      </c>
      <c r="Q132" s="1">
        <v>138.55600000000001</v>
      </c>
      <c r="R132" s="1">
        <v>312.48500000000001</v>
      </c>
      <c r="S132" s="1">
        <v>544.45000000000005</v>
      </c>
      <c r="T132" s="1">
        <v>355.26</v>
      </c>
      <c r="U132" s="1">
        <v>375.23599999999999</v>
      </c>
      <c r="V132" s="1">
        <v>440.64499999999998</v>
      </c>
      <c r="W132" s="1">
        <v>457.24799999999999</v>
      </c>
      <c r="X132" s="1">
        <v>582.48900000000003</v>
      </c>
      <c r="Y132" s="1">
        <v>612.29899999999998</v>
      </c>
      <c r="Z132" s="1"/>
    </row>
    <row r="133" spans="1:26" x14ac:dyDescent="0.3">
      <c r="A133" s="2" t="s">
        <v>148</v>
      </c>
      <c r="B133" s="2"/>
      <c r="C133" s="1">
        <v>2.6110000000000002</v>
      </c>
      <c r="D133" s="1">
        <v>3.9460000000000002</v>
      </c>
      <c r="E133" s="1">
        <v>5.4039999999999999</v>
      </c>
      <c r="F133" s="1">
        <v>3216.8049999999998</v>
      </c>
      <c r="G133" s="1"/>
      <c r="H133" s="1"/>
      <c r="I133" s="1"/>
      <c r="J133" s="1">
        <v>165.08099999999999</v>
      </c>
      <c r="K133" s="1">
        <v>190.947</v>
      </c>
      <c r="L133" s="1">
        <v>231.529</v>
      </c>
      <c r="M133" s="1">
        <v>231.505</v>
      </c>
      <c r="N133" s="1">
        <v>128.03100000000001</v>
      </c>
      <c r="O133" s="1">
        <v>86.266000000000005</v>
      </c>
      <c r="P133" s="1">
        <v>67.655000000000001</v>
      </c>
      <c r="Q133" s="1">
        <v>55.706000000000003</v>
      </c>
      <c r="R133" s="1">
        <v>54.819000000000003</v>
      </c>
      <c r="S133" s="1">
        <v>60.655000000000001</v>
      </c>
      <c r="T133" s="1">
        <v>63.69</v>
      </c>
      <c r="U133" s="1">
        <v>61.491</v>
      </c>
      <c r="V133" s="1">
        <v>71.578000000000003</v>
      </c>
      <c r="W133" s="1">
        <v>64.555999999999997</v>
      </c>
      <c r="X133" s="1">
        <v>55.503999999999998</v>
      </c>
      <c r="Y133" s="1">
        <v>46.33</v>
      </c>
      <c r="Z133" s="1"/>
    </row>
    <row r="134" spans="1:26" x14ac:dyDescent="0.3">
      <c r="A134" s="2" t="s">
        <v>149</v>
      </c>
      <c r="B134" s="2"/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34.676000000000002</v>
      </c>
      <c r="L134" s="1">
        <v>1.0449999999999999</v>
      </c>
      <c r="M134" s="1">
        <v>3.8210000000000002</v>
      </c>
      <c r="N134" s="1">
        <v>-467.28399999999999</v>
      </c>
      <c r="O134" s="1">
        <v>19.734000000000002</v>
      </c>
      <c r="P134" s="1">
        <v>38.567999999999998</v>
      </c>
      <c r="Q134" s="1">
        <v>4.335</v>
      </c>
      <c r="R134" s="1">
        <v>7.5469999999999997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</row>
    <row r="135" spans="1:26" x14ac:dyDescent="0.3">
      <c r="A135" s="2" t="s">
        <v>150</v>
      </c>
      <c r="B135" s="2"/>
      <c r="C135" s="1">
        <v>0</v>
      </c>
      <c r="D135" s="1">
        <v>0</v>
      </c>
      <c r="E135" s="1">
        <v>0</v>
      </c>
      <c r="F135" s="1">
        <v>0</v>
      </c>
      <c r="G135" s="1">
        <v>-77.921999999999997</v>
      </c>
      <c r="H135" s="1"/>
      <c r="I135" s="1">
        <v>3.3210000000000002</v>
      </c>
      <c r="J135" s="1">
        <v>-8.39</v>
      </c>
      <c r="K135" s="1">
        <v>-9.89</v>
      </c>
      <c r="L135" s="1">
        <v>-227.19399999999999</v>
      </c>
      <c r="M135" s="1">
        <v>-11.042</v>
      </c>
      <c r="N135" s="1">
        <v>0</v>
      </c>
      <c r="O135" s="1">
        <v>0</v>
      </c>
      <c r="P135" s="1">
        <v>0</v>
      </c>
      <c r="Q135" s="1">
        <v>0</v>
      </c>
      <c r="R135" s="1">
        <v>71.8</v>
      </c>
      <c r="S135" s="1">
        <v>-112.688</v>
      </c>
      <c r="T135" s="1"/>
      <c r="U135" s="1"/>
      <c r="V135" s="1"/>
      <c r="W135" s="1"/>
      <c r="X135" s="1"/>
      <c r="Y135" s="1"/>
      <c r="Z135" s="1"/>
    </row>
    <row r="136" spans="1:26" x14ac:dyDescent="0.3">
      <c r="A136" s="2" t="s">
        <v>151</v>
      </c>
      <c r="B136" s="2"/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2.0179999999999998</v>
      </c>
      <c r="N136" s="1">
        <v>3.8679999999999999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/>
    </row>
    <row r="137" spans="1:26" x14ac:dyDescent="0.3">
      <c r="A137" s="2" t="s">
        <v>152</v>
      </c>
      <c r="B137" s="2"/>
      <c r="C137" s="1">
        <v>0</v>
      </c>
      <c r="D137" s="1">
        <v>4.2000000000000003E-2</v>
      </c>
      <c r="E137" s="1">
        <v>0.38100000000000001</v>
      </c>
      <c r="F137" s="1">
        <v>-34.475999999999999</v>
      </c>
      <c r="G137" s="1"/>
      <c r="H137" s="1"/>
      <c r="I137" s="1"/>
      <c r="J137" s="1"/>
      <c r="K137" s="1"/>
      <c r="L137" s="1"/>
      <c r="M137" s="1">
        <v>1.7869999999999999</v>
      </c>
      <c r="N137" s="1">
        <v>-53.582000000000001</v>
      </c>
      <c r="O137" s="1"/>
      <c r="P137" s="1">
        <v>0</v>
      </c>
      <c r="Q137" s="1">
        <v>0</v>
      </c>
      <c r="R137" s="1">
        <v>0</v>
      </c>
      <c r="S137" s="1">
        <v>-18.861000000000001</v>
      </c>
      <c r="T137" s="1">
        <v>5.0000000000000001E-3</v>
      </c>
      <c r="U137" s="1">
        <v>0</v>
      </c>
      <c r="V137" s="1">
        <v>0</v>
      </c>
      <c r="W137" s="1">
        <v>-10.420999999999999</v>
      </c>
      <c r="X137" s="1">
        <v>-54.84</v>
      </c>
      <c r="Y137" s="1">
        <v>-0.81699999999999995</v>
      </c>
      <c r="Z137" s="1"/>
    </row>
    <row r="138" spans="1:26" x14ac:dyDescent="0.3">
      <c r="A138" s="2" t="s">
        <v>153</v>
      </c>
      <c r="B138" s="2"/>
      <c r="C138" s="1">
        <v>1.262</v>
      </c>
      <c r="D138" s="1">
        <v>-2E-3</v>
      </c>
      <c r="E138" s="1">
        <v>-0.73199999999999998</v>
      </c>
      <c r="F138" s="1">
        <v>62.853000000000002</v>
      </c>
      <c r="G138" s="1">
        <v>13751.509</v>
      </c>
      <c r="H138" s="1">
        <v>5272.8370000000004</v>
      </c>
      <c r="I138" s="1">
        <v>510.60399999999998</v>
      </c>
      <c r="J138" s="1">
        <v>-35.58</v>
      </c>
      <c r="K138" s="1">
        <v>92.037000000000006</v>
      </c>
      <c r="L138" s="1">
        <v>51.133000000000003</v>
      </c>
      <c r="M138" s="1">
        <v>308.94299999999998</v>
      </c>
      <c r="N138" s="1">
        <v>689.56600000000003</v>
      </c>
      <c r="O138" s="1">
        <v>34.200000000000003</v>
      </c>
      <c r="P138" s="1">
        <v>-70.274000000000001</v>
      </c>
      <c r="Q138" s="1">
        <v>42.817</v>
      </c>
      <c r="R138" s="1">
        <v>25.907</v>
      </c>
      <c r="S138" s="1">
        <v>48.49</v>
      </c>
      <c r="T138" s="1">
        <v>47.027000000000001</v>
      </c>
      <c r="U138" s="1">
        <v>41.493000000000002</v>
      </c>
      <c r="V138" s="1">
        <v>5.4119999999999999</v>
      </c>
      <c r="W138" s="1">
        <v>23.640999999999998</v>
      </c>
      <c r="X138" s="1">
        <v>41.753999999999998</v>
      </c>
      <c r="Y138" s="1">
        <v>39.517000000000003</v>
      </c>
      <c r="Z138" s="1"/>
    </row>
    <row r="139" spans="1:26" x14ac:dyDescent="0.3">
      <c r="A139" s="2" t="s">
        <v>154</v>
      </c>
      <c r="B139" s="2"/>
      <c r="C139" s="1">
        <v>-1.5229999999999999</v>
      </c>
      <c r="D139" s="1">
        <v>-6.3789999999999996</v>
      </c>
      <c r="E139" s="1">
        <v>-12.958</v>
      </c>
      <c r="F139" s="1">
        <v>-87.965000000000003</v>
      </c>
      <c r="G139" s="1">
        <v>-142.82400000000001</v>
      </c>
      <c r="H139" s="1">
        <v>158.75700000000001</v>
      </c>
      <c r="I139" s="1">
        <v>27.95</v>
      </c>
      <c r="J139" s="1">
        <v>-65.822000000000003</v>
      </c>
      <c r="K139" s="1">
        <v>-63.819000000000003</v>
      </c>
      <c r="L139" s="1">
        <v>32.356000000000002</v>
      </c>
      <c r="M139" s="1">
        <v>-104.33799999999999</v>
      </c>
      <c r="N139" s="1">
        <v>54.048000000000002</v>
      </c>
      <c r="O139" s="1">
        <v>25.797999999999998</v>
      </c>
      <c r="P139" s="1">
        <v>13.147</v>
      </c>
      <c r="Q139" s="1">
        <v>-0.251</v>
      </c>
      <c r="R139" s="1">
        <v>3.327</v>
      </c>
      <c r="S139" s="1">
        <v>-2.5</v>
      </c>
      <c r="T139" s="1">
        <v>-7.2999999999999995E-2</v>
      </c>
      <c r="U139" s="1">
        <v>0.66100000000000003</v>
      </c>
      <c r="V139" s="1">
        <v>-0.871</v>
      </c>
      <c r="W139" s="1"/>
      <c r="X139" s="1"/>
      <c r="Y139" s="1"/>
      <c r="Z139" s="1"/>
    </row>
    <row r="140" spans="1:26" x14ac:dyDescent="0.3">
      <c r="A140" s="2" t="s">
        <v>155</v>
      </c>
      <c r="B140" s="2"/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/>
    </row>
    <row r="141" spans="1:26" x14ac:dyDescent="0.3">
      <c r="A141" s="2" t="s">
        <v>156</v>
      </c>
      <c r="B141" s="2"/>
      <c r="C141" s="1">
        <v>0.377</v>
      </c>
      <c r="D141" s="1">
        <v>3.657</v>
      </c>
      <c r="E141" s="1">
        <v>1.395</v>
      </c>
      <c r="F141" s="1">
        <v>71.802999999999997</v>
      </c>
      <c r="G141" s="1">
        <v>10.89</v>
      </c>
      <c r="H141" s="1">
        <v>-48.587000000000003</v>
      </c>
      <c r="I141" s="1">
        <v>38.146999999999998</v>
      </c>
      <c r="J141" s="1">
        <v>44.911000000000001</v>
      </c>
      <c r="K141" s="1">
        <v>100.315</v>
      </c>
      <c r="L141" s="1">
        <v>-15.384</v>
      </c>
      <c r="M141" s="1">
        <v>-76.718999999999994</v>
      </c>
      <c r="N141" s="1">
        <v>-72.856999999999999</v>
      </c>
      <c r="O141" s="1">
        <v>34.545000000000002</v>
      </c>
      <c r="P141" s="1">
        <v>34.951999999999998</v>
      </c>
      <c r="Q141" s="1">
        <v>18.161999999999999</v>
      </c>
      <c r="R141" s="1">
        <v>-12.922000000000001</v>
      </c>
      <c r="S141" s="1">
        <v>19.291</v>
      </c>
      <c r="T141" s="1">
        <v>45.418999999999997</v>
      </c>
      <c r="U141" s="1">
        <v>21.013000000000002</v>
      </c>
      <c r="V141" s="1">
        <v>40.244</v>
      </c>
      <c r="W141" s="1">
        <v>15.483000000000001</v>
      </c>
      <c r="X141" s="1">
        <v>-2.13</v>
      </c>
      <c r="Y141" s="1">
        <v>-2.4E-2</v>
      </c>
      <c r="Z141" s="1"/>
    </row>
    <row r="142" spans="1:26" x14ac:dyDescent="0.3">
      <c r="A142" s="2" t="s">
        <v>157</v>
      </c>
      <c r="B142" s="2"/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2" t="s">
        <v>158</v>
      </c>
      <c r="B143" s="2"/>
      <c r="C143" s="1">
        <v>2.911</v>
      </c>
      <c r="D143" s="1">
        <v>6.649</v>
      </c>
      <c r="E143" s="1">
        <v>17.22</v>
      </c>
      <c r="F143" s="1">
        <v>78.450999999999993</v>
      </c>
      <c r="G143" s="1">
        <v>41.837000000000003</v>
      </c>
      <c r="H143" s="1">
        <v>-181.619</v>
      </c>
      <c r="I143" s="1">
        <v>38.296999999999997</v>
      </c>
      <c r="J143" s="1">
        <v>78.912999999999997</v>
      </c>
      <c r="K143" s="1">
        <v>46.517000000000003</v>
      </c>
      <c r="L143" s="1">
        <v>23.324000000000002</v>
      </c>
      <c r="M143" s="1">
        <v>259.16500000000002</v>
      </c>
      <c r="N143" s="1">
        <v>107.661</v>
      </c>
      <c r="O143" s="1">
        <v>-6.5369999999999999</v>
      </c>
      <c r="P143" s="1">
        <v>61.125999999999998</v>
      </c>
      <c r="Q143" s="1">
        <v>76.575999999999993</v>
      </c>
      <c r="R143" s="1">
        <v>74.667000000000002</v>
      </c>
      <c r="S143" s="1">
        <v>40.56</v>
      </c>
      <c r="T143" s="1">
        <v>89.620999999999995</v>
      </c>
      <c r="U143" s="1">
        <v>151.58799999999999</v>
      </c>
      <c r="V143" s="1">
        <v>110.941</v>
      </c>
      <c r="W143" s="1">
        <v>152.25399999999999</v>
      </c>
      <c r="X143" s="1">
        <v>74.989999999999995</v>
      </c>
      <c r="Y143" s="1">
        <v>56.587000000000003</v>
      </c>
      <c r="Z143" s="1"/>
    </row>
    <row r="145" spans="1:26" x14ac:dyDescent="0.3">
      <c r="A145" s="2" t="s">
        <v>159</v>
      </c>
      <c r="B145" s="2"/>
      <c r="C145" s="1">
        <v>-13.557</v>
      </c>
      <c r="D145" s="1">
        <v>-11.83</v>
      </c>
      <c r="E145" s="1">
        <v>14.664999999999999</v>
      </c>
      <c r="F145" s="1">
        <v>191.99700000000001</v>
      </c>
      <c r="G145" s="1">
        <v>227.53800000000001</v>
      </c>
      <c r="H145" s="1">
        <v>240.09100000000001</v>
      </c>
      <c r="I145" s="1">
        <v>358.44</v>
      </c>
      <c r="J145" s="1">
        <v>365.33800000000002</v>
      </c>
      <c r="K145" s="1">
        <v>529.36099999999999</v>
      </c>
      <c r="L145" s="1">
        <v>474.779</v>
      </c>
      <c r="M145" s="1">
        <v>470.46</v>
      </c>
      <c r="N145" s="1">
        <v>482.04300000000001</v>
      </c>
      <c r="O145" s="1">
        <v>395.19099999999997</v>
      </c>
      <c r="P145" s="1">
        <v>215.20599999999999</v>
      </c>
      <c r="Q145" s="1">
        <v>335.90100000000001</v>
      </c>
      <c r="R145" s="1">
        <v>537.63</v>
      </c>
      <c r="S145" s="1">
        <v>579.39700000000005</v>
      </c>
      <c r="T145" s="1">
        <v>600.94899999999996</v>
      </c>
      <c r="U145" s="1">
        <v>651.48199999999997</v>
      </c>
      <c r="V145" s="1">
        <v>667.94899999999996</v>
      </c>
      <c r="W145" s="1">
        <v>702.76099999999997</v>
      </c>
      <c r="X145" s="1">
        <v>697.76700000000005</v>
      </c>
      <c r="Y145" s="1">
        <v>753.89200000000005</v>
      </c>
      <c r="Z145" s="1"/>
    </row>
    <row r="147" spans="1:26" x14ac:dyDescent="0.3">
      <c r="A147" s="2" t="s">
        <v>160</v>
      </c>
    </row>
    <row r="148" spans="1:26" x14ac:dyDescent="0.3">
      <c r="A148" s="2" t="s">
        <v>161</v>
      </c>
      <c r="B148" s="2"/>
      <c r="C148" s="1">
        <v>0</v>
      </c>
      <c r="D148" s="1">
        <v>0</v>
      </c>
      <c r="E148" s="1">
        <v>26.896000000000001</v>
      </c>
      <c r="F148" s="1">
        <v>197.536</v>
      </c>
      <c r="G148" s="1">
        <v>1284.047</v>
      </c>
      <c r="H148" s="1">
        <v>132.119</v>
      </c>
      <c r="I148" s="1">
        <v>446.43900000000002</v>
      </c>
      <c r="J148" s="1">
        <v>1083.203</v>
      </c>
      <c r="K148" s="1">
        <v>276.86900000000003</v>
      </c>
      <c r="L148" s="1">
        <v>541.56899999999996</v>
      </c>
      <c r="M148" s="1">
        <v>17.460999999999999</v>
      </c>
      <c r="N148" s="1">
        <v>15.679</v>
      </c>
      <c r="O148" s="1">
        <v>0</v>
      </c>
      <c r="P148" s="1">
        <v>787.71799999999996</v>
      </c>
      <c r="Q148" s="1">
        <v>78.974999999999994</v>
      </c>
      <c r="R148" s="1">
        <v>2622.8980000000001</v>
      </c>
      <c r="S148" s="1">
        <v>3450.0680000000002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/>
    </row>
    <row r="149" spans="1:26" x14ac:dyDescent="0.3">
      <c r="A149" s="2" t="s">
        <v>162</v>
      </c>
      <c r="B149" s="2"/>
      <c r="C149" s="1">
        <v>0</v>
      </c>
      <c r="D149" s="1">
        <v>0</v>
      </c>
      <c r="E149" s="1">
        <v>0</v>
      </c>
      <c r="F149" s="1">
        <v>103.53400000000001</v>
      </c>
      <c r="G149" s="1">
        <v>1383.029</v>
      </c>
      <c r="H149" s="1">
        <v>423.61</v>
      </c>
      <c r="I149" s="1">
        <v>218.04400000000001</v>
      </c>
      <c r="J149" s="1">
        <v>1145.575</v>
      </c>
      <c r="K149" s="1">
        <v>329.83499999999998</v>
      </c>
      <c r="L149" s="1">
        <v>764.03599999999994</v>
      </c>
      <c r="M149" s="1">
        <v>206.70699999999999</v>
      </c>
      <c r="N149" s="1">
        <v>303.49099999999999</v>
      </c>
      <c r="O149" s="1">
        <v>129.47900000000001</v>
      </c>
      <c r="P149" s="1">
        <v>313.81700000000001</v>
      </c>
      <c r="Q149" s="1">
        <v>546.00599999999997</v>
      </c>
      <c r="R149" s="1">
        <v>1234.1559999999999</v>
      </c>
      <c r="S149" s="1">
        <v>3508.569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/>
    </row>
    <row r="150" spans="1:26" x14ac:dyDescent="0.3">
      <c r="A150" s="2" t="s">
        <v>163</v>
      </c>
      <c r="B150" s="2"/>
      <c r="C150" s="1">
        <v>-7.9509999999999996</v>
      </c>
      <c r="D150" s="1">
        <v>-11.007999999999999</v>
      </c>
      <c r="E150" s="1">
        <v>-67.138999999999996</v>
      </c>
      <c r="F150" s="1">
        <v>-470.36500000000001</v>
      </c>
      <c r="G150" s="1"/>
      <c r="H150" s="1"/>
      <c r="I150" s="1"/>
      <c r="J150" s="1"/>
      <c r="K150" s="1"/>
      <c r="L150" s="1"/>
      <c r="M150" s="1"/>
      <c r="N150" s="1">
        <v>-248.541</v>
      </c>
      <c r="O150" s="1"/>
      <c r="P150" s="1"/>
      <c r="Q150" s="1"/>
      <c r="R150" s="1"/>
      <c r="S150" s="1"/>
      <c r="T150" s="1">
        <v>151.56299999999999</v>
      </c>
      <c r="U150" s="1">
        <v>-452.30200000000002</v>
      </c>
      <c r="V150" s="1">
        <v>126.842</v>
      </c>
      <c r="W150" s="1">
        <v>-367.673</v>
      </c>
      <c r="X150" s="1">
        <v>1055.057</v>
      </c>
      <c r="Y150" s="1">
        <v>217.38300000000001</v>
      </c>
      <c r="Z150" s="1"/>
    </row>
    <row r="151" spans="1:26" x14ac:dyDescent="0.3">
      <c r="A151" s="2" t="s">
        <v>164</v>
      </c>
      <c r="B151" s="2"/>
      <c r="C151" s="1">
        <v>6.5819999999999999</v>
      </c>
      <c r="D151" s="1">
        <v>4.4130000000000003</v>
      </c>
      <c r="E151" s="1">
        <v>6.0190000000000001</v>
      </c>
      <c r="F151" s="1">
        <v>58.777999999999999</v>
      </c>
      <c r="G151" s="1">
        <v>380.26900000000001</v>
      </c>
      <c r="H151" s="1">
        <v>176.233</v>
      </c>
      <c r="I151" s="1">
        <v>108.03400000000001</v>
      </c>
      <c r="J151" s="1">
        <v>92.531999999999996</v>
      </c>
      <c r="K151" s="1">
        <v>140.499</v>
      </c>
      <c r="L151" s="1">
        <v>181.61099999999999</v>
      </c>
      <c r="M151" s="1">
        <v>152.23699999999999</v>
      </c>
      <c r="N151" s="1">
        <v>118.999</v>
      </c>
      <c r="O151" s="1">
        <v>116.876</v>
      </c>
      <c r="P151" s="1">
        <v>80.527000000000001</v>
      </c>
      <c r="Q151" s="1">
        <v>192.66</v>
      </c>
      <c r="R151" s="1">
        <v>53.023000000000003</v>
      </c>
      <c r="S151" s="1">
        <v>65.593999999999994</v>
      </c>
      <c r="T151" s="1">
        <v>39.326999999999998</v>
      </c>
      <c r="U151" s="1">
        <v>40.655999999999999</v>
      </c>
      <c r="V151" s="1">
        <v>26.574000000000002</v>
      </c>
      <c r="W151" s="1">
        <v>49.499000000000002</v>
      </c>
      <c r="X151" s="1">
        <v>37.006999999999998</v>
      </c>
      <c r="Y151" s="1">
        <v>40.316000000000003</v>
      </c>
      <c r="Z151" s="1"/>
    </row>
    <row r="152" spans="1:26" x14ac:dyDescent="0.3">
      <c r="A152" s="2" t="s">
        <v>165</v>
      </c>
      <c r="B152" s="2"/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/>
      <c r="J152" s="1"/>
      <c r="K152" s="1">
        <v>0</v>
      </c>
      <c r="L152" s="1">
        <v>0</v>
      </c>
      <c r="M152" s="1">
        <v>0</v>
      </c>
      <c r="N152" s="1">
        <v>48.843000000000004</v>
      </c>
      <c r="O152" s="1">
        <v>6.0640000000000001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/>
      <c r="Y152" s="1"/>
      <c r="Z152" s="1"/>
    </row>
    <row r="153" spans="1:26" x14ac:dyDescent="0.3">
      <c r="A153" s="2" t="s">
        <v>166</v>
      </c>
      <c r="B153" s="2"/>
      <c r="C153" s="1">
        <v>0</v>
      </c>
      <c r="D153" s="1"/>
      <c r="E153" s="1">
        <v>0</v>
      </c>
      <c r="F153" s="1">
        <v>-835.75800000000004</v>
      </c>
      <c r="G153" s="1">
        <v>52.64</v>
      </c>
      <c r="H153" s="1">
        <v>348.64299999999997</v>
      </c>
      <c r="I153" s="1">
        <v>16.052</v>
      </c>
      <c r="J153" s="1">
        <v>253.77600000000001</v>
      </c>
      <c r="K153" s="1">
        <v>161.334</v>
      </c>
      <c r="L153" s="1">
        <v>604.79499999999996</v>
      </c>
      <c r="M153" s="1">
        <v>0</v>
      </c>
      <c r="N153" s="1">
        <v>11.733000000000001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/>
    </row>
    <row r="154" spans="1:26" x14ac:dyDescent="0.3">
      <c r="A154" s="2" t="s">
        <v>167</v>
      </c>
      <c r="B154" s="2"/>
      <c r="C154" s="1">
        <v>-0.5</v>
      </c>
      <c r="D154" s="1">
        <v>-0.55500000000000005</v>
      </c>
      <c r="E154" s="1">
        <v>-3.1680000000000001</v>
      </c>
      <c r="F154" s="1">
        <v>-88.608999999999995</v>
      </c>
      <c r="G154" s="1">
        <v>-55.158999999999999</v>
      </c>
      <c r="H154" s="1">
        <v>-49.106000000000002</v>
      </c>
      <c r="I154" s="1">
        <v>48.33</v>
      </c>
      <c r="J154" s="1">
        <v>-0.92700000000000005</v>
      </c>
      <c r="K154" s="1">
        <v>362.798</v>
      </c>
      <c r="L154" s="1">
        <v>1.5429999999999999</v>
      </c>
      <c r="M154" s="1">
        <v>175.07599999999999</v>
      </c>
      <c r="N154" s="1">
        <v>121.373</v>
      </c>
      <c r="O154" s="1">
        <v>465.78800000000001</v>
      </c>
      <c r="P154" s="1">
        <v>1157.518</v>
      </c>
      <c r="Q154" s="1">
        <v>-1.129</v>
      </c>
      <c r="R154" s="1">
        <v>-0.58799999999999997</v>
      </c>
      <c r="S154" s="1">
        <v>-3.9689999999999999</v>
      </c>
      <c r="T154" s="1">
        <v>0.45200000000000001</v>
      </c>
      <c r="U154" s="1">
        <v>-3.9409999999999998</v>
      </c>
      <c r="V154" s="1">
        <v>-140.667</v>
      </c>
      <c r="W154" s="1">
        <v>12.096</v>
      </c>
      <c r="X154" s="1">
        <v>52.08</v>
      </c>
      <c r="Y154" s="1">
        <v>-9.8719999999999999</v>
      </c>
      <c r="Z154" s="1"/>
    </row>
    <row r="156" spans="1:26" x14ac:dyDescent="0.3">
      <c r="A156" s="2" t="s">
        <v>168</v>
      </c>
      <c r="B156" s="2"/>
      <c r="C156" s="1">
        <v>-15.032999999999999</v>
      </c>
      <c r="D156" s="1">
        <v>-15.976000000000001</v>
      </c>
      <c r="E156" s="1">
        <v>-103.22199999999999</v>
      </c>
      <c r="F156" s="1">
        <v>124.004</v>
      </c>
      <c r="G156" s="1">
        <v>-389.08600000000001</v>
      </c>
      <c r="H156" s="1">
        <v>-282.49099999999999</v>
      </c>
      <c r="I156" s="1">
        <v>-304.15100000000001</v>
      </c>
      <c r="J156" s="1">
        <v>-284.863</v>
      </c>
      <c r="K156" s="1">
        <v>113.931</v>
      </c>
      <c r="L156" s="1">
        <v>-562.39599999999996</v>
      </c>
      <c r="M156" s="1">
        <v>212.08500000000001</v>
      </c>
      <c r="N156" s="1">
        <v>78.754999999999995</v>
      </c>
      <c r="O156" s="1">
        <v>484.45499999999998</v>
      </c>
      <c r="P156" s="1">
        <v>603.09</v>
      </c>
      <c r="Q156" s="1">
        <v>273.24200000000002</v>
      </c>
      <c r="R156" s="1">
        <v>-1442.3530000000001</v>
      </c>
      <c r="S156" s="1">
        <v>-11.061999999999999</v>
      </c>
      <c r="T156" s="1">
        <v>112.688</v>
      </c>
      <c r="U156" s="1">
        <v>-496.899</v>
      </c>
      <c r="V156" s="1">
        <v>-40.399000000000001</v>
      </c>
      <c r="W156" s="1">
        <v>-405.07600000000002</v>
      </c>
      <c r="X156" s="1">
        <v>1070.1300000000001</v>
      </c>
      <c r="Y156" s="1">
        <v>167.19499999999999</v>
      </c>
      <c r="Z156" s="1"/>
    </row>
    <row r="158" spans="1:26" x14ac:dyDescent="0.3">
      <c r="A158" s="2" t="s">
        <v>169</v>
      </c>
    </row>
    <row r="159" spans="1:26" x14ac:dyDescent="0.3">
      <c r="A159" s="2" t="s">
        <v>170</v>
      </c>
      <c r="B159" s="2"/>
      <c r="C159" s="1">
        <v>0.27500000000000002</v>
      </c>
      <c r="D159" s="1">
        <v>46.207999999999998</v>
      </c>
      <c r="E159" s="1">
        <v>135.744</v>
      </c>
      <c r="F159" s="1">
        <v>71.686999999999998</v>
      </c>
      <c r="G159" s="1">
        <v>80.209000000000003</v>
      </c>
      <c r="H159" s="1">
        <v>20.67</v>
      </c>
      <c r="I159" s="1">
        <v>31.68</v>
      </c>
      <c r="J159" s="1">
        <v>62.426000000000002</v>
      </c>
      <c r="K159" s="1">
        <v>80.453999999999994</v>
      </c>
      <c r="L159" s="1">
        <v>51.54</v>
      </c>
      <c r="M159" s="1">
        <v>306.976</v>
      </c>
      <c r="N159" s="1">
        <v>122.42700000000001</v>
      </c>
      <c r="O159" s="1">
        <v>36.204000000000001</v>
      </c>
      <c r="P159" s="1">
        <v>92.51</v>
      </c>
      <c r="Q159" s="1">
        <v>49.982999999999997</v>
      </c>
      <c r="R159" s="1">
        <v>29.303000000000001</v>
      </c>
      <c r="S159" s="1">
        <v>20.667000000000002</v>
      </c>
      <c r="T159" s="1">
        <v>17.597000000000001</v>
      </c>
      <c r="U159" s="1">
        <v>14.69</v>
      </c>
      <c r="V159" s="1">
        <v>13.67</v>
      </c>
      <c r="W159" s="1">
        <v>12.914999999999999</v>
      </c>
      <c r="X159" s="1">
        <v>12.836</v>
      </c>
      <c r="Y159" s="1">
        <v>13.151999999999999</v>
      </c>
      <c r="Z159" s="1"/>
    </row>
    <row r="160" spans="1:26" x14ac:dyDescent="0.3">
      <c r="A160" s="2" t="s">
        <v>171</v>
      </c>
      <c r="B160" s="2"/>
      <c r="C160" s="1">
        <v>0</v>
      </c>
      <c r="D160" s="1"/>
      <c r="E160" s="1"/>
      <c r="F160" s="1"/>
      <c r="G160" s="1">
        <v>69.513999999999996</v>
      </c>
      <c r="H160" s="1">
        <v>0</v>
      </c>
      <c r="I160" s="1">
        <v>0</v>
      </c>
      <c r="J160" s="1">
        <v>113.25700000000001</v>
      </c>
      <c r="K160" s="1">
        <v>548.63</v>
      </c>
      <c r="L160" s="1">
        <v>135</v>
      </c>
      <c r="M160" s="1">
        <v>1156.491</v>
      </c>
      <c r="N160" s="1">
        <v>1327.3779999999999</v>
      </c>
      <c r="O160" s="1">
        <v>260.57100000000003</v>
      </c>
      <c r="P160" s="1">
        <v>449.74900000000002</v>
      </c>
      <c r="Q160" s="1">
        <v>550.09699999999998</v>
      </c>
      <c r="R160" s="1">
        <v>325.68</v>
      </c>
      <c r="S160" s="1">
        <v>1035.617</v>
      </c>
      <c r="T160" s="1">
        <v>883.40300000000002</v>
      </c>
      <c r="U160" s="1">
        <v>643.16899999999998</v>
      </c>
      <c r="V160" s="1">
        <v>662.49099999999999</v>
      </c>
      <c r="W160" s="1">
        <v>621.173</v>
      </c>
      <c r="X160" s="1">
        <v>638.15200000000004</v>
      </c>
      <c r="Y160" s="1">
        <v>782.58299999999997</v>
      </c>
      <c r="Z160" s="1"/>
    </row>
    <row r="161" spans="1:26" x14ac:dyDescent="0.3">
      <c r="A161" s="2" t="s">
        <v>136</v>
      </c>
      <c r="B161" s="2"/>
      <c r="C161" s="1">
        <v>0</v>
      </c>
      <c r="D161" s="1">
        <v>0.79300000000000004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518.21699999999998</v>
      </c>
      <c r="Q161" s="1">
        <v>463.49799999999999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/>
    </row>
    <row r="162" spans="1:26" x14ac:dyDescent="0.3">
      <c r="A162" s="2" t="s">
        <v>172</v>
      </c>
      <c r="B162" s="2"/>
      <c r="C162" s="1">
        <v>0</v>
      </c>
      <c r="D162" s="1">
        <v>0</v>
      </c>
      <c r="E162" s="1">
        <v>0</v>
      </c>
      <c r="F162" s="1">
        <v>1.246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1224.2470000000001</v>
      </c>
      <c r="N162" s="1">
        <v>0</v>
      </c>
      <c r="O162" s="1">
        <v>3.2050000000000001</v>
      </c>
      <c r="P162" s="1">
        <v>0</v>
      </c>
      <c r="Q162" s="1">
        <v>100</v>
      </c>
      <c r="R162" s="1">
        <v>0</v>
      </c>
      <c r="S162" s="1">
        <v>738.29700000000003</v>
      </c>
      <c r="T162" s="1">
        <v>0</v>
      </c>
      <c r="U162" s="1">
        <v>492.23700000000002</v>
      </c>
      <c r="V162" s="1">
        <v>0</v>
      </c>
      <c r="W162" s="1">
        <v>543.18499999999995</v>
      </c>
      <c r="X162" s="1">
        <v>0</v>
      </c>
      <c r="Y162" s="1">
        <v>0</v>
      </c>
      <c r="Z162" s="1"/>
    </row>
    <row r="163" spans="1:26" x14ac:dyDescent="0.3">
      <c r="A163" s="2" t="s">
        <v>173</v>
      </c>
      <c r="B163" s="2"/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0.61499999999999999</v>
      </c>
      <c r="I163" s="1">
        <v>13.199</v>
      </c>
      <c r="J163" s="1">
        <v>4.4909999999999997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1.0669999999999999</v>
      </c>
      <c r="R163" s="1">
        <v>0</v>
      </c>
      <c r="S163" s="1">
        <v>100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/>
    </row>
    <row r="164" spans="1:26" x14ac:dyDescent="0.3">
      <c r="A164" s="2" t="s">
        <v>174</v>
      </c>
      <c r="B164" s="2"/>
      <c r="C164" s="1">
        <v>-0.25800000000000001</v>
      </c>
      <c r="D164" s="1">
        <v>0</v>
      </c>
      <c r="E164" s="1">
        <v>0</v>
      </c>
      <c r="F164" s="1"/>
      <c r="G164" s="1">
        <v>0</v>
      </c>
      <c r="H164" s="1"/>
      <c r="I164" s="1"/>
      <c r="J164" s="1">
        <v>0</v>
      </c>
      <c r="K164" s="1">
        <v>0</v>
      </c>
      <c r="L164" s="1">
        <v>199</v>
      </c>
      <c r="M164" s="1">
        <v>-199</v>
      </c>
      <c r="N164" s="1">
        <v>0</v>
      </c>
      <c r="O164" s="1">
        <v>-1.1339999999999999</v>
      </c>
      <c r="P164" s="1">
        <v>-1.004</v>
      </c>
      <c r="Q164" s="1"/>
      <c r="R164" s="1">
        <v>0</v>
      </c>
      <c r="S164" s="1"/>
      <c r="T164" s="1">
        <v>0</v>
      </c>
      <c r="U164" s="1"/>
      <c r="V164" s="1"/>
      <c r="W164" s="1"/>
      <c r="X164" s="1">
        <v>-1250.009</v>
      </c>
      <c r="Y164" s="1">
        <v>0</v>
      </c>
      <c r="Z164" s="1"/>
    </row>
    <row r="165" spans="1:26" x14ac:dyDescent="0.3">
      <c r="A165" s="2" t="s">
        <v>175</v>
      </c>
      <c r="B165" s="2"/>
      <c r="C165" s="1">
        <v>2.5329999999999999</v>
      </c>
      <c r="D165" s="1">
        <v>0.23499999999999999</v>
      </c>
      <c r="E165" s="1">
        <v>0.40899999999999997</v>
      </c>
      <c r="F165" s="1">
        <v>0.52100000000000002</v>
      </c>
      <c r="G165" s="1">
        <v>0.14199999999999999</v>
      </c>
      <c r="H165" s="1">
        <v>0.26800000000000002</v>
      </c>
      <c r="I165" s="1">
        <v>37.402999999999999</v>
      </c>
      <c r="J165" s="1">
        <v>0.85</v>
      </c>
      <c r="K165" s="1">
        <v>-1.337</v>
      </c>
      <c r="L165" s="1">
        <v>-4.8049999999999997</v>
      </c>
      <c r="M165" s="1">
        <v>0.33200000000000002</v>
      </c>
      <c r="N165" s="1">
        <v>-0.623</v>
      </c>
      <c r="O165" s="1">
        <v>-1.5780000000000001</v>
      </c>
      <c r="P165" s="1">
        <v>-0.74</v>
      </c>
      <c r="Q165" s="1">
        <v>-0.93899999999999995</v>
      </c>
      <c r="R165" s="1">
        <v>0.189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-0.872</v>
      </c>
      <c r="Z165" s="1"/>
    </row>
    <row r="167" spans="1:26" x14ac:dyDescent="0.3">
      <c r="A167" s="2" t="s">
        <v>176</v>
      </c>
      <c r="B167" s="2"/>
      <c r="C167" s="1">
        <v>2.5499999999999998</v>
      </c>
      <c r="D167" s="1">
        <v>45.65</v>
      </c>
      <c r="E167" s="1">
        <v>136.15299999999999</v>
      </c>
      <c r="F167" s="1">
        <v>73.453999999999994</v>
      </c>
      <c r="G167" s="1">
        <v>10.837</v>
      </c>
      <c r="H167" s="1">
        <v>20.323</v>
      </c>
      <c r="I167" s="1">
        <v>55.884</v>
      </c>
      <c r="J167" s="1">
        <v>-54.472000000000001</v>
      </c>
      <c r="K167" s="1">
        <v>-469.51299999999998</v>
      </c>
      <c r="L167" s="1">
        <v>110.735</v>
      </c>
      <c r="M167" s="1">
        <v>188.67099999999999</v>
      </c>
      <c r="N167" s="1">
        <v>-1164.027</v>
      </c>
      <c r="O167" s="1">
        <v>-197.994</v>
      </c>
      <c r="P167" s="1">
        <v>-745.274</v>
      </c>
      <c r="Q167" s="1">
        <v>-852.19799999999998</v>
      </c>
      <c r="R167" s="1">
        <v>-277.75200000000001</v>
      </c>
      <c r="S167" s="1">
        <v>-357.33300000000003</v>
      </c>
      <c r="T167" s="1">
        <v>-859.75199999999995</v>
      </c>
      <c r="U167" s="1">
        <v>-117.77800000000001</v>
      </c>
      <c r="V167" s="1">
        <v>-623.76300000000003</v>
      </c>
      <c r="W167" s="1">
        <v>-65.072999999999993</v>
      </c>
      <c r="X167" s="1">
        <v>-1875.325</v>
      </c>
      <c r="Y167" s="1">
        <v>-770.303</v>
      </c>
      <c r="Z167" s="1"/>
    </row>
    <row r="169" spans="1:26" x14ac:dyDescent="0.3">
      <c r="A169" s="2" t="s">
        <v>177</v>
      </c>
      <c r="B169" s="2"/>
      <c r="C169" s="1">
        <v>0</v>
      </c>
      <c r="D169" s="1">
        <v>0</v>
      </c>
      <c r="E169" s="1">
        <v>0</v>
      </c>
      <c r="F169" s="1">
        <v>0.52500000000000002</v>
      </c>
      <c r="G169" s="1">
        <v>-3.597</v>
      </c>
      <c r="H169" s="1">
        <v>-1.6890000000000001</v>
      </c>
      <c r="I169" s="1">
        <v>1.3260000000000001</v>
      </c>
      <c r="J169" s="1">
        <v>3.0449999999999999</v>
      </c>
      <c r="K169" s="1">
        <v>-7.1859999999999999</v>
      </c>
      <c r="L169" s="1">
        <v>6.0000000000000001E-3</v>
      </c>
      <c r="M169" s="1">
        <v>3.7210000000000001</v>
      </c>
      <c r="N169" s="1">
        <v>15.574999999999999</v>
      </c>
      <c r="O169" s="1">
        <v>6.4459999999999997</v>
      </c>
      <c r="P169" s="1">
        <v>9.44</v>
      </c>
      <c r="Q169" s="1">
        <v>-3.2240000000000002</v>
      </c>
      <c r="R169" s="1">
        <v>-0.13800000000000001</v>
      </c>
      <c r="S169" s="1">
        <v>-2.5150000000000001</v>
      </c>
      <c r="T169" s="1">
        <v>-1.5</v>
      </c>
      <c r="U169" s="1">
        <v>0.246</v>
      </c>
      <c r="V169" s="1">
        <v>-0.501</v>
      </c>
      <c r="W169" s="1">
        <v>1.294</v>
      </c>
      <c r="X169" s="1">
        <v>-0.95799999999999996</v>
      </c>
      <c r="Y169" s="1">
        <v>6.4000000000000001E-2</v>
      </c>
      <c r="Z169" s="1"/>
    </row>
    <row r="171" spans="1:26" x14ac:dyDescent="0.3">
      <c r="A171" s="2" t="s">
        <v>178</v>
      </c>
      <c r="B171" s="2"/>
      <c r="C171" s="1">
        <v>-26.04</v>
      </c>
      <c r="D171" s="1">
        <v>17.844000000000001</v>
      </c>
      <c r="E171" s="1">
        <v>47.595999999999997</v>
      </c>
      <c r="F171" s="1">
        <v>389.98</v>
      </c>
      <c r="G171" s="1">
        <v>-154.30799999999999</v>
      </c>
      <c r="H171" s="1">
        <v>-23.765999999999998</v>
      </c>
      <c r="I171" s="1">
        <v>111.499</v>
      </c>
      <c r="J171" s="1">
        <v>29.047999999999998</v>
      </c>
      <c r="K171" s="1">
        <v>166.59299999999999</v>
      </c>
      <c r="L171" s="1">
        <v>23.123999999999999</v>
      </c>
      <c r="M171" s="1">
        <v>874.93700000000001</v>
      </c>
      <c r="N171" s="1">
        <v>-587.654</v>
      </c>
      <c r="O171" s="1">
        <v>688.09799999999996</v>
      </c>
      <c r="P171" s="1">
        <v>82.462000000000003</v>
      </c>
      <c r="Q171" s="1">
        <v>-246.279</v>
      </c>
      <c r="R171" s="1">
        <v>-1182.6130000000001</v>
      </c>
      <c r="S171" s="1">
        <v>208.48699999999999</v>
      </c>
      <c r="T171" s="1">
        <v>-147.61500000000001</v>
      </c>
      <c r="U171" s="1">
        <v>37.051000000000002</v>
      </c>
      <c r="V171" s="1">
        <v>3.286</v>
      </c>
      <c r="W171" s="1">
        <v>233.90600000000001</v>
      </c>
      <c r="X171" s="1">
        <v>-108.386</v>
      </c>
      <c r="Y171" s="1">
        <v>150.84800000000001</v>
      </c>
      <c r="Z171" s="1"/>
    </row>
    <row r="173" spans="1:26" x14ac:dyDescent="0.3">
      <c r="A173" s="2" t="s">
        <v>179</v>
      </c>
    </row>
    <row r="174" spans="1:26" x14ac:dyDescent="0.3">
      <c r="A174" s="2" t="s">
        <v>180</v>
      </c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>
        <v>6.36</v>
      </c>
      <c r="M174" s="1">
        <v>1.4530000000000001</v>
      </c>
      <c r="N174" s="1">
        <v>38.787999999999997</v>
      </c>
      <c r="O174" s="1">
        <v>39.256</v>
      </c>
      <c r="P174" s="1">
        <v>148.87</v>
      </c>
      <c r="Q174" s="1">
        <v>140.19300000000001</v>
      </c>
      <c r="R174" s="1">
        <v>41.276000000000003</v>
      </c>
      <c r="S174" s="1">
        <v>58.927999999999997</v>
      </c>
      <c r="T174" s="1">
        <v>75.087999999999994</v>
      </c>
      <c r="U174" s="1">
        <v>99.472999999999999</v>
      </c>
      <c r="V174" s="1">
        <v>115.544</v>
      </c>
      <c r="W174" s="1">
        <v>117.23399999999999</v>
      </c>
      <c r="X174" s="1">
        <v>117.956</v>
      </c>
      <c r="Y174" s="1">
        <v>87.683000000000007</v>
      </c>
      <c r="Z174" s="1"/>
    </row>
    <row r="175" spans="1:26" x14ac:dyDescent="0.3">
      <c r="A175" s="2" t="s">
        <v>181</v>
      </c>
      <c r="B175" s="2"/>
      <c r="C175" s="1"/>
      <c r="D175" s="1"/>
      <c r="E175" s="1"/>
      <c r="F175" s="1"/>
      <c r="G175" s="1">
        <v>4.1689999999999996</v>
      </c>
      <c r="H175" s="1">
        <v>23.010999999999999</v>
      </c>
      <c r="I175" s="1">
        <v>12.304</v>
      </c>
      <c r="J175" s="1">
        <v>26.497</v>
      </c>
      <c r="K175" s="1">
        <v>26.44</v>
      </c>
      <c r="L175" s="1">
        <v>51.66</v>
      </c>
      <c r="M175" s="1">
        <v>21.3</v>
      </c>
      <c r="N175" s="1">
        <v>14.712</v>
      </c>
      <c r="O175" s="1">
        <v>21.881</v>
      </c>
      <c r="P175" s="1">
        <v>8.5020000000000007</v>
      </c>
      <c r="Q175" s="1">
        <v>6.5670000000000002</v>
      </c>
      <c r="R175" s="1">
        <v>19.436</v>
      </c>
      <c r="S175" s="1">
        <v>26.132999999999999</v>
      </c>
      <c r="T175" s="1">
        <v>35.201000000000001</v>
      </c>
      <c r="U175" s="1">
        <v>39.722999999999999</v>
      </c>
      <c r="V175" s="1">
        <v>14.303000000000001</v>
      </c>
      <c r="W175" s="1">
        <v>28.294</v>
      </c>
      <c r="X175" s="1">
        <v>84.906000000000006</v>
      </c>
      <c r="Y175" s="1">
        <v>89.974000000000004</v>
      </c>
      <c r="Z175" s="1"/>
    </row>
    <row r="178" spans="1:26" x14ac:dyDescent="0.3">
      <c r="A178" s="3" t="s">
        <v>182</v>
      </c>
    </row>
    <row r="179" spans="1:26" x14ac:dyDescent="0.3">
      <c r="A179" s="1" t="s">
        <v>12</v>
      </c>
      <c r="B179" s="2"/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17</v>
      </c>
      <c r="H179" s="3" t="s">
        <v>18</v>
      </c>
      <c r="I179" s="3" t="s">
        <v>19</v>
      </c>
      <c r="J179" s="3" t="s">
        <v>20</v>
      </c>
      <c r="K179" s="3" t="s">
        <v>21</v>
      </c>
      <c r="L179" s="3" t="s">
        <v>22</v>
      </c>
      <c r="M179" s="3" t="s">
        <v>23</v>
      </c>
      <c r="N179" s="3" t="s">
        <v>24</v>
      </c>
      <c r="O179" s="3" t="s">
        <v>25</v>
      </c>
      <c r="P179" s="3" t="s">
        <v>26</v>
      </c>
      <c r="Q179" s="3" t="s">
        <v>27</v>
      </c>
      <c r="R179" s="3" t="s">
        <v>28</v>
      </c>
      <c r="S179" s="3" t="s">
        <v>29</v>
      </c>
      <c r="T179" s="3" t="s">
        <v>30</v>
      </c>
      <c r="U179" s="3" t="s">
        <v>31</v>
      </c>
      <c r="V179" s="3" t="s">
        <v>32</v>
      </c>
      <c r="W179" s="3" t="s">
        <v>33</v>
      </c>
      <c r="X179" s="3" t="s">
        <v>34</v>
      </c>
      <c r="Y179" s="3" t="s">
        <v>35</v>
      </c>
      <c r="Z179" s="3" t="s">
        <v>36</v>
      </c>
    </row>
    <row r="180" spans="1:26" x14ac:dyDescent="0.3">
      <c r="A180" s="1" t="s">
        <v>37</v>
      </c>
      <c r="B180" s="2"/>
      <c r="C180" s="4" t="s">
        <v>38</v>
      </c>
      <c r="D180" s="4" t="s">
        <v>39</v>
      </c>
      <c r="E180" s="4" t="s">
        <v>40</v>
      </c>
      <c r="F180" s="4" t="s">
        <v>41</v>
      </c>
      <c r="G180" s="4" t="s">
        <v>42</v>
      </c>
      <c r="H180" s="4" t="s">
        <v>43</v>
      </c>
      <c r="I180" s="4" t="s">
        <v>44</v>
      </c>
      <c r="J180" s="4" t="s">
        <v>45</v>
      </c>
      <c r="K180" s="4" t="s">
        <v>46</v>
      </c>
      <c r="L180" s="4" t="s">
        <v>47</v>
      </c>
      <c r="M180" s="4" t="s">
        <v>48</v>
      </c>
      <c r="N180" s="4" t="s">
        <v>49</v>
      </c>
      <c r="O180" s="4" t="s">
        <v>50</v>
      </c>
      <c r="P180" s="4" t="s">
        <v>51</v>
      </c>
      <c r="Q180" s="4" t="s">
        <v>52</v>
      </c>
      <c r="R180" s="4" t="s">
        <v>53</v>
      </c>
      <c r="S180" s="4" t="s">
        <v>54</v>
      </c>
      <c r="T180" s="4" t="s">
        <v>55</v>
      </c>
      <c r="U180" s="4" t="s">
        <v>56</v>
      </c>
      <c r="V180" s="4" t="s">
        <v>57</v>
      </c>
      <c r="W180" s="4" t="s">
        <v>58</v>
      </c>
      <c r="X180" s="4" t="s">
        <v>59</v>
      </c>
      <c r="Y180" s="4" t="s">
        <v>60</v>
      </c>
      <c r="Z180" s="4" t="s">
        <v>61</v>
      </c>
    </row>
    <row r="181" spans="1:26" x14ac:dyDescent="0.3">
      <c r="A181" s="2" t="s">
        <v>183</v>
      </c>
      <c r="B181" s="2"/>
      <c r="C181" s="1">
        <v>2.274</v>
      </c>
      <c r="D181" s="1">
        <v>9.7690000000000001</v>
      </c>
      <c r="E181" s="1">
        <v>22.727</v>
      </c>
      <c r="F181" s="1">
        <v>128.011</v>
      </c>
      <c r="G181" s="1">
        <v>314.923</v>
      </c>
      <c r="H181" s="1">
        <v>134.124</v>
      </c>
      <c r="I181" s="1">
        <v>100.12</v>
      </c>
      <c r="J181" s="1">
        <v>198.31700000000001</v>
      </c>
      <c r="K181" s="1">
        <v>271.88299999999998</v>
      </c>
      <c r="L181" s="1">
        <v>329.84800000000001</v>
      </c>
      <c r="M181" s="1">
        <v>208.79900000000001</v>
      </c>
      <c r="N181" s="1">
        <v>83.748999999999995</v>
      </c>
      <c r="O181" s="1">
        <v>63.133000000000003</v>
      </c>
      <c r="P181" s="1">
        <v>14.874000000000001</v>
      </c>
      <c r="Q181" s="1">
        <v>14.974</v>
      </c>
      <c r="R181" s="1">
        <v>11.477</v>
      </c>
      <c r="S181" s="1">
        <v>13.631</v>
      </c>
      <c r="T181" s="1">
        <v>13.448</v>
      </c>
      <c r="U181" s="1">
        <v>12.638</v>
      </c>
      <c r="V181" s="1">
        <v>13.051</v>
      </c>
      <c r="W181" s="1">
        <v>5.1109999999999998</v>
      </c>
      <c r="X181" s="1">
        <v>6.0289999999999999</v>
      </c>
      <c r="Y181" s="1">
        <v>1.524</v>
      </c>
      <c r="Z181" s="1"/>
    </row>
    <row r="182" spans="1:26" x14ac:dyDescent="0.3">
      <c r="A182" s="2" t="s">
        <v>184</v>
      </c>
      <c r="B182" s="2"/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/>
      <c r="O182" s="1"/>
      <c r="P182" s="1"/>
      <c r="Q182" s="1"/>
      <c r="R182" s="1"/>
      <c r="S182" s="1"/>
      <c r="T182" s="1"/>
      <c r="U182" s="1">
        <v>23.097999999999999</v>
      </c>
      <c r="V182" s="1">
        <v>15.327999999999999</v>
      </c>
      <c r="W182" s="1">
        <v>6.3470000000000004</v>
      </c>
      <c r="X182" s="1">
        <v>4.4509999999999996</v>
      </c>
      <c r="Y182" s="1">
        <v>1.111</v>
      </c>
      <c r="Z182" s="1"/>
    </row>
    <row r="183" spans="1:26" x14ac:dyDescent="0.3">
      <c r="A183" s="2" t="s">
        <v>185</v>
      </c>
      <c r="B183" s="2"/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80</v>
      </c>
      <c r="M183" s="1"/>
      <c r="N183" s="1">
        <v>27.952999999999999</v>
      </c>
      <c r="O183" s="1">
        <v>59.832000000000001</v>
      </c>
      <c r="P183" s="1">
        <v>22.356000000000002</v>
      </c>
      <c r="Q183" s="1">
        <v>9.452</v>
      </c>
      <c r="R183" s="1">
        <v>15.055999999999999</v>
      </c>
      <c r="S183" s="1">
        <v>39.884</v>
      </c>
      <c r="T183" s="1">
        <v>24.821000000000002</v>
      </c>
      <c r="U183" s="1">
        <v>0</v>
      </c>
      <c r="V183" s="1">
        <v>0</v>
      </c>
      <c r="W183" s="1">
        <v>0</v>
      </c>
      <c r="X183" s="1">
        <v>0</v>
      </c>
      <c r="Y183" s="1">
        <v>14.721</v>
      </c>
      <c r="Z183" s="1"/>
    </row>
    <row r="185" spans="1:26" x14ac:dyDescent="0.3">
      <c r="A185" s="2" t="s">
        <v>186</v>
      </c>
      <c r="B185" s="2"/>
      <c r="C185" s="1">
        <v>2.274</v>
      </c>
      <c r="D185" s="1">
        <v>9.7690000000000001</v>
      </c>
      <c r="E185" s="1">
        <v>22.727</v>
      </c>
      <c r="F185" s="1">
        <v>128.011</v>
      </c>
      <c r="G185" s="1">
        <v>314.923</v>
      </c>
      <c r="H185" s="1">
        <v>134.124</v>
      </c>
      <c r="I185" s="1">
        <v>100.12</v>
      </c>
      <c r="J185" s="1">
        <v>198.31700000000001</v>
      </c>
      <c r="K185" s="1">
        <v>271.88299999999998</v>
      </c>
      <c r="L185" s="1">
        <v>409.84800000000001</v>
      </c>
      <c r="M185" s="1">
        <v>208.79900000000001</v>
      </c>
      <c r="N185" s="1">
        <v>111.702</v>
      </c>
      <c r="O185" s="1">
        <v>122.965</v>
      </c>
      <c r="P185" s="1">
        <v>37.229999999999997</v>
      </c>
      <c r="Q185" s="1">
        <v>24.425999999999998</v>
      </c>
      <c r="R185" s="1">
        <v>26.533000000000001</v>
      </c>
      <c r="S185" s="1">
        <v>53.515000000000001</v>
      </c>
      <c r="T185" s="1">
        <v>38.268999999999998</v>
      </c>
      <c r="U185" s="1">
        <v>35.735999999999997</v>
      </c>
      <c r="V185" s="1">
        <v>28.379000000000001</v>
      </c>
      <c r="W185" s="1">
        <v>11.458</v>
      </c>
      <c r="X185" s="1">
        <v>10.48</v>
      </c>
      <c r="Y185" s="1">
        <v>17.356000000000002</v>
      </c>
      <c r="Z185" s="1"/>
    </row>
    <row r="187" spans="1:26" x14ac:dyDescent="0.3">
      <c r="A187" s="2" t="s">
        <v>187</v>
      </c>
      <c r="B187" s="2"/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/>
    </row>
    <row r="188" spans="1:26" x14ac:dyDescent="0.3">
      <c r="A188" s="2" t="s">
        <v>188</v>
      </c>
      <c r="B188" s="2"/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/>
    </row>
    <row r="189" spans="1:26" x14ac:dyDescent="0.3">
      <c r="A189" s="2" t="s">
        <v>189</v>
      </c>
      <c r="B189" s="2"/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/>
    </row>
    <row r="190" spans="1:26" x14ac:dyDescent="0.3">
      <c r="A190" s="2" t="s">
        <v>190</v>
      </c>
      <c r="B190" s="2"/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/>
    </row>
    <row r="192" spans="1:26" x14ac:dyDescent="0.3">
      <c r="A192" s="2" t="s">
        <v>191</v>
      </c>
      <c r="B192" s="2"/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/>
    </row>
    <row r="194" spans="1:26" x14ac:dyDescent="0.3">
      <c r="A194" s="2" t="s">
        <v>192</v>
      </c>
      <c r="B194" s="2"/>
      <c r="C194" s="1">
        <v>0</v>
      </c>
      <c r="D194" s="1">
        <v>0</v>
      </c>
      <c r="E194" s="1">
        <v>0</v>
      </c>
      <c r="F194" s="1">
        <v>0</v>
      </c>
      <c r="G194" s="1"/>
      <c r="H194" s="1"/>
      <c r="I194" s="1"/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-624.05600000000004</v>
      </c>
      <c r="T194" s="1">
        <v>-631.19000000000005</v>
      </c>
      <c r="U194" s="1">
        <v>-634.32600000000002</v>
      </c>
      <c r="V194" s="1">
        <v>-629.76400000000001</v>
      </c>
      <c r="W194" s="1">
        <v>-627.61599999999999</v>
      </c>
      <c r="X194" s="1">
        <v>0</v>
      </c>
      <c r="Y194" s="1"/>
      <c r="Z194" s="1"/>
    </row>
    <row r="195" spans="1:26" x14ac:dyDescent="0.3">
      <c r="A195" s="2" t="s">
        <v>193</v>
      </c>
      <c r="B195" s="2"/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1261.655</v>
      </c>
      <c r="O195" s="1">
        <v>574.37800000000004</v>
      </c>
      <c r="P195" s="1">
        <v>581.62599999999998</v>
      </c>
      <c r="Q195" s="1">
        <v>590.08600000000001</v>
      </c>
      <c r="R195" s="1">
        <v>597.61400000000003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/>
    </row>
    <row r="196" spans="1:26" x14ac:dyDescent="0.3">
      <c r="A196" s="2" t="s">
        <v>194</v>
      </c>
      <c r="B196" s="2"/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/>
    </row>
    <row r="197" spans="1:26" x14ac:dyDescent="0.3">
      <c r="A197" s="2" t="s">
        <v>195</v>
      </c>
      <c r="B197" s="2"/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/>
    </row>
    <row r="198" spans="1:26" x14ac:dyDescent="0.3">
      <c r="A198" s="2" t="s">
        <v>196</v>
      </c>
      <c r="B198" s="2"/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750</v>
      </c>
      <c r="T198" s="1">
        <v>750</v>
      </c>
      <c r="U198" s="1">
        <v>1235.354</v>
      </c>
      <c r="V198" s="1">
        <v>1237.1890000000001</v>
      </c>
      <c r="W198" s="1">
        <v>1782.529</v>
      </c>
      <c r="X198" s="1">
        <v>1785.047</v>
      </c>
      <c r="Y198" s="1">
        <v>1787.5650000000001</v>
      </c>
      <c r="Z198" s="1"/>
    </row>
    <row r="199" spans="1:26" x14ac:dyDescent="0.3">
      <c r="A199" s="2" t="s">
        <v>197</v>
      </c>
      <c r="B199" s="2"/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1265.296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/>
    </row>
    <row r="200" spans="1:26" x14ac:dyDescent="0.3">
      <c r="A200" s="2" t="s">
        <v>198</v>
      </c>
      <c r="B200" s="2"/>
      <c r="C200" s="1">
        <v>0</v>
      </c>
      <c r="D200" s="1">
        <v>0</v>
      </c>
      <c r="E200" s="1">
        <v>0</v>
      </c>
      <c r="F200" s="1">
        <v>0</v>
      </c>
      <c r="G200" s="1">
        <v>0.8</v>
      </c>
      <c r="H200" s="1">
        <v>2.5619999999999998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100</v>
      </c>
      <c r="R200" s="1">
        <v>100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4.5640000000000001</v>
      </c>
      <c r="Z200" s="1"/>
    </row>
    <row r="201" spans="1:26" x14ac:dyDescent="0.3">
      <c r="A201" s="2" t="s">
        <v>199</v>
      </c>
      <c r="B201" s="2"/>
      <c r="C201" s="1">
        <v>0</v>
      </c>
      <c r="D201" s="1">
        <v>0</v>
      </c>
      <c r="E201" s="1">
        <v>0</v>
      </c>
      <c r="F201" s="1">
        <v>0</v>
      </c>
      <c r="G201" s="1">
        <v>2.4870000000000001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/>
    </row>
    <row r="203" spans="1:26" x14ac:dyDescent="0.3">
      <c r="A203" s="2" t="s">
        <v>200</v>
      </c>
      <c r="B203" s="2"/>
      <c r="C203" s="1">
        <v>0</v>
      </c>
      <c r="D203" s="1">
        <v>0</v>
      </c>
      <c r="E203" s="1">
        <v>0</v>
      </c>
      <c r="F203" s="1">
        <v>0</v>
      </c>
      <c r="G203" s="1"/>
      <c r="H203" s="1">
        <v>2.5619999999999998</v>
      </c>
      <c r="I203" s="1"/>
      <c r="J203" s="1">
        <v>0</v>
      </c>
      <c r="K203" s="1">
        <v>0</v>
      </c>
      <c r="L203" s="1">
        <v>0</v>
      </c>
      <c r="M203" s="1">
        <v>1265.296</v>
      </c>
      <c r="N203" s="1">
        <v>1261.655</v>
      </c>
      <c r="O203" s="1">
        <v>574.37800000000004</v>
      </c>
      <c r="P203" s="1">
        <v>581.62599999999998</v>
      </c>
      <c r="Q203" s="1">
        <v>690.08600000000001</v>
      </c>
      <c r="R203" s="1">
        <v>697.61400000000003</v>
      </c>
      <c r="S203" s="1">
        <v>750</v>
      </c>
      <c r="T203" s="1">
        <v>750</v>
      </c>
      <c r="U203" s="1">
        <v>1235.354</v>
      </c>
      <c r="V203" s="1">
        <v>1237.1890000000001</v>
      </c>
      <c r="W203" s="1">
        <v>1782.529</v>
      </c>
      <c r="X203" s="1">
        <v>1785.047</v>
      </c>
      <c r="Y203" s="1">
        <v>1792.1289999999999</v>
      </c>
      <c r="Z203" s="1"/>
    </row>
    <row r="205" spans="1:26" x14ac:dyDescent="0.3">
      <c r="A205" s="2" t="s">
        <v>201</v>
      </c>
    </row>
    <row r="206" spans="1:26" x14ac:dyDescent="0.3">
      <c r="A206" s="2" t="s">
        <v>202</v>
      </c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2" t="s">
        <v>164</v>
      </c>
      <c r="B207" s="2"/>
      <c r="C207" s="1">
        <v>6.5819999999999999</v>
      </c>
      <c r="D207" s="1">
        <v>4.4130000000000003</v>
      </c>
      <c r="E207" s="1">
        <v>6.0190000000000001</v>
      </c>
      <c r="F207" s="1">
        <v>58.777999999999999</v>
      </c>
      <c r="G207" s="1">
        <v>380.26900000000001</v>
      </c>
      <c r="H207" s="1">
        <v>176.233</v>
      </c>
      <c r="I207" s="1">
        <v>108.03400000000001</v>
      </c>
      <c r="J207" s="1">
        <v>92.531999999999996</v>
      </c>
      <c r="K207" s="1">
        <v>140.499</v>
      </c>
      <c r="L207" s="1">
        <v>181.61099999999999</v>
      </c>
      <c r="M207" s="1">
        <v>152.23699999999999</v>
      </c>
      <c r="N207" s="1">
        <v>118.999</v>
      </c>
      <c r="O207" s="1">
        <v>116.876</v>
      </c>
      <c r="P207" s="1">
        <v>80.527000000000001</v>
      </c>
      <c r="Q207" s="1">
        <v>192.66</v>
      </c>
      <c r="R207" s="1">
        <v>53.023000000000003</v>
      </c>
      <c r="S207" s="1">
        <v>65.593999999999994</v>
      </c>
      <c r="T207" s="1">
        <v>39.326999999999998</v>
      </c>
      <c r="U207" s="1">
        <v>40.655999999999999</v>
      </c>
      <c r="V207" s="1">
        <v>26.574000000000002</v>
      </c>
      <c r="W207" s="1">
        <v>49.499000000000002</v>
      </c>
      <c r="X207" s="1">
        <v>37.006999999999998</v>
      </c>
      <c r="Y207" s="1">
        <v>40.316000000000003</v>
      </c>
      <c r="Z207" s="1"/>
    </row>
    <row r="208" spans="1:26" x14ac:dyDescent="0.3">
      <c r="A208" s="2" t="s">
        <v>203</v>
      </c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2" t="s">
        <v>204</v>
      </c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1" spans="1:26" x14ac:dyDescent="0.3">
      <c r="A211" s="2" t="s">
        <v>205</v>
      </c>
      <c r="B211" s="2"/>
      <c r="C211" s="1">
        <v>11.794</v>
      </c>
      <c r="D211" s="1">
        <v>16.312000000000001</v>
      </c>
      <c r="E211" s="1">
        <v>21.664999999999999</v>
      </c>
      <c r="F211" s="1">
        <v>140.387</v>
      </c>
      <c r="G211" s="1">
        <v>625.78099999999995</v>
      </c>
      <c r="H211" s="1">
        <v>802.30899999999997</v>
      </c>
      <c r="I211" s="1">
        <v>805.20399999999995</v>
      </c>
      <c r="J211" s="1">
        <v>853.33699999999999</v>
      </c>
      <c r="K211" s="1">
        <v>976.58199999999999</v>
      </c>
      <c r="L211" s="1">
        <v>1130.8030000000001</v>
      </c>
      <c r="M211" s="1">
        <v>1229.7349999999999</v>
      </c>
      <c r="N211" s="1">
        <v>692.97699999999998</v>
      </c>
      <c r="O211" s="1">
        <v>731.19500000000005</v>
      </c>
      <c r="P211" s="1">
        <v>422.61</v>
      </c>
      <c r="Q211" s="1">
        <v>594.23199999999997</v>
      </c>
      <c r="R211" s="1">
        <v>603.00199999999995</v>
      </c>
      <c r="S211" s="1">
        <v>655.75099999999998</v>
      </c>
      <c r="T211" s="1">
        <v>694.10500000000002</v>
      </c>
      <c r="U211" s="1">
        <v>721.32299999999998</v>
      </c>
      <c r="V211" s="1">
        <v>730.90899999999999</v>
      </c>
      <c r="W211" s="1">
        <v>752.16300000000001</v>
      </c>
      <c r="X211" s="1">
        <v>751.16800000000001</v>
      </c>
      <c r="Y211" s="1">
        <v>776.07</v>
      </c>
      <c r="Z211" s="1"/>
    </row>
    <row r="213" spans="1:26" x14ac:dyDescent="0.3">
      <c r="A213" s="2" t="s">
        <v>206</v>
      </c>
    </row>
    <row r="214" spans="1:26" x14ac:dyDescent="0.3">
      <c r="A214" s="2" t="s">
        <v>202</v>
      </c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2" t="s">
        <v>207</v>
      </c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2" t="s">
        <v>208</v>
      </c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2" t="s">
        <v>203</v>
      </c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2" t="s">
        <v>204</v>
      </c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20" spans="1:26" x14ac:dyDescent="0.3">
      <c r="A220" s="2" t="s">
        <v>205</v>
      </c>
      <c r="B220" s="2"/>
      <c r="C220" s="1">
        <v>3.1720000000000002</v>
      </c>
      <c r="D220" s="1">
        <v>7.0780000000000003</v>
      </c>
      <c r="E220" s="1">
        <v>11.471</v>
      </c>
      <c r="F220" s="1">
        <v>34.784999999999997</v>
      </c>
      <c r="G220" s="1">
        <v>93.234999999999999</v>
      </c>
      <c r="H220" s="1">
        <v>192.95500000000001</v>
      </c>
      <c r="I220" s="1">
        <v>284.98500000000001</v>
      </c>
      <c r="J220" s="1">
        <v>340.71600000000001</v>
      </c>
      <c r="K220" s="1">
        <v>423.54599999999999</v>
      </c>
      <c r="L220" s="1">
        <v>525.51099999999997</v>
      </c>
      <c r="M220" s="1">
        <v>607.81799999999998</v>
      </c>
      <c r="N220" s="1">
        <v>310.73599999999999</v>
      </c>
      <c r="O220" s="1">
        <v>327.37400000000002</v>
      </c>
      <c r="P220" s="1">
        <v>232.291</v>
      </c>
      <c r="Q220" s="1">
        <v>267.096</v>
      </c>
      <c r="R220" s="1">
        <v>269.14100000000002</v>
      </c>
      <c r="S220" s="1">
        <v>316.09800000000001</v>
      </c>
      <c r="T220" s="1">
        <v>375.077</v>
      </c>
      <c r="U220" s="1">
        <v>425.75299999999999</v>
      </c>
      <c r="V220" s="1">
        <v>464.78399999999999</v>
      </c>
      <c r="W220" s="1">
        <v>488.65</v>
      </c>
      <c r="X220" s="1">
        <v>497.26299999999998</v>
      </c>
      <c r="Y220" s="1">
        <v>516.654</v>
      </c>
      <c r="Z220" s="1"/>
    </row>
    <row r="222" spans="1:26" x14ac:dyDescent="0.3">
      <c r="A222" s="2" t="s">
        <v>209</v>
      </c>
      <c r="B222" s="2"/>
      <c r="C222" s="1">
        <v>0</v>
      </c>
      <c r="D222" s="1">
        <v>0</v>
      </c>
      <c r="E222" s="1">
        <v>-1.514</v>
      </c>
      <c r="F222" s="1">
        <v>0</v>
      </c>
      <c r="G222" s="1">
        <v>-165.429</v>
      </c>
      <c r="H222" s="1">
        <v>2.149</v>
      </c>
      <c r="I222" s="1">
        <v>0</v>
      </c>
      <c r="J222" s="1">
        <v>0</v>
      </c>
      <c r="K222" s="1">
        <v>0</v>
      </c>
      <c r="L222" s="1">
        <v>-244.36699999999999</v>
      </c>
      <c r="M222" s="1">
        <v>-6.9279999999999999</v>
      </c>
      <c r="N222" s="1">
        <v>23.068999999999999</v>
      </c>
      <c r="O222" s="1">
        <v>44.56</v>
      </c>
      <c r="P222" s="1">
        <v>103.343</v>
      </c>
      <c r="Q222" s="1">
        <v>17.047000000000001</v>
      </c>
      <c r="R222" s="1">
        <v>67.7</v>
      </c>
      <c r="S222" s="1">
        <v>-53.628999999999998</v>
      </c>
      <c r="T222" s="1">
        <v>76.614000000000004</v>
      </c>
      <c r="U222" s="1">
        <v>65.168000000000006</v>
      </c>
      <c r="V222" s="1">
        <v>64.301000000000002</v>
      </c>
      <c r="W222" s="1">
        <v>90.113</v>
      </c>
      <c r="X222" s="1">
        <v>-16.448</v>
      </c>
      <c r="Y222" s="1">
        <v>30.462</v>
      </c>
      <c r="Z222" s="1"/>
    </row>
    <row r="223" spans="1:26" x14ac:dyDescent="0.3">
      <c r="A223" s="2" t="s">
        <v>210</v>
      </c>
      <c r="B223" s="2"/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-9.6590000000000007</v>
      </c>
      <c r="I223" s="1">
        <v>-1.008</v>
      </c>
      <c r="J223" s="1">
        <v>-8.7050000000000001</v>
      </c>
      <c r="K223" s="1">
        <v>-9.89</v>
      </c>
      <c r="L223" s="1">
        <v>-8.7080000000000002</v>
      </c>
      <c r="M223" s="1">
        <v>-0.55500000000000005</v>
      </c>
      <c r="N223" s="1">
        <v>-6.0220000000000002</v>
      </c>
      <c r="O223" s="1">
        <v>-10.749000000000001</v>
      </c>
      <c r="P223" s="1">
        <v>-3.81</v>
      </c>
      <c r="Q223" s="1">
        <v>3.0489999999999999</v>
      </c>
      <c r="R223" s="1">
        <v>-4.2610000000000001</v>
      </c>
      <c r="S223" s="1">
        <v>9.7840000000000007</v>
      </c>
      <c r="T223" s="1">
        <v>-38.207999999999998</v>
      </c>
      <c r="U223" s="1">
        <v>0.48099999999999998</v>
      </c>
      <c r="V223" s="1">
        <v>0.38500000000000001</v>
      </c>
      <c r="W223" s="1">
        <v>-0.70599999999999996</v>
      </c>
      <c r="X223" s="1">
        <v>-55.563000000000002</v>
      </c>
      <c r="Y223" s="1">
        <v>-14.621</v>
      </c>
      <c r="Z223" s="1"/>
    </row>
    <row r="224" spans="1:26" x14ac:dyDescent="0.3">
      <c r="A224" s="2" t="s">
        <v>211</v>
      </c>
      <c r="B224" s="2"/>
      <c r="C224" s="1">
        <v>0</v>
      </c>
      <c r="D224" s="1">
        <v>0</v>
      </c>
      <c r="E224" s="1">
        <v>-0.21199999999999999</v>
      </c>
      <c r="F224" s="1">
        <v>0</v>
      </c>
      <c r="G224" s="1">
        <v>-42.073</v>
      </c>
      <c r="H224" s="1">
        <v>0</v>
      </c>
      <c r="I224" s="1">
        <v>0</v>
      </c>
      <c r="J224" s="1">
        <v>0</v>
      </c>
      <c r="K224" s="1">
        <v>0</v>
      </c>
      <c r="L224" s="1">
        <v>-33.076999999999998</v>
      </c>
      <c r="M224" s="1">
        <v>-3.5590000000000002</v>
      </c>
      <c r="N224" s="1">
        <v>3.819</v>
      </c>
      <c r="O224" s="1">
        <v>4.766</v>
      </c>
      <c r="P224" s="1">
        <v>36.396999999999998</v>
      </c>
      <c r="Q224" s="1">
        <v>1.5009999999999999</v>
      </c>
      <c r="R224" s="1">
        <v>6.76</v>
      </c>
      <c r="S224" s="1">
        <v>-66.700999999999993</v>
      </c>
      <c r="T224" s="1">
        <v>15.401999999999999</v>
      </c>
      <c r="U224" s="1">
        <v>15.766999999999999</v>
      </c>
      <c r="V224" s="1">
        <v>21.492000000000001</v>
      </c>
      <c r="W224" s="1">
        <v>19.654</v>
      </c>
      <c r="X224" s="1">
        <v>42.624000000000002</v>
      </c>
      <c r="Y224" s="1">
        <v>22.899000000000001</v>
      </c>
      <c r="Z224" s="1"/>
    </row>
    <row r="225" spans="1:26" x14ac:dyDescent="0.3">
      <c r="A225" s="2" t="s">
        <v>212</v>
      </c>
      <c r="B225" s="2"/>
      <c r="C225" s="1">
        <v>0</v>
      </c>
      <c r="D225" s="1">
        <v>0</v>
      </c>
      <c r="E225" s="1">
        <v>1.514</v>
      </c>
      <c r="F225" s="1">
        <v>0</v>
      </c>
      <c r="G225" s="1">
        <v>106.13500000000001</v>
      </c>
      <c r="H225" s="1">
        <v>0</v>
      </c>
      <c r="I225" s="1">
        <v>1.5680000000000001</v>
      </c>
      <c r="J225" s="1">
        <v>0.76400000000000001</v>
      </c>
      <c r="K225" s="1">
        <v>-1.758</v>
      </c>
      <c r="L225" s="1">
        <v>5.6559999999999997</v>
      </c>
      <c r="M225" s="1">
        <v>17.689</v>
      </c>
      <c r="N225" s="1">
        <v>2.3029999999999999</v>
      </c>
      <c r="O225" s="1">
        <v>36.753999999999998</v>
      </c>
      <c r="P225" s="1">
        <v>-91.305000000000007</v>
      </c>
      <c r="Q225" s="1">
        <v>30.324999999999999</v>
      </c>
      <c r="R225" s="1">
        <v>13.553000000000001</v>
      </c>
      <c r="S225" s="1">
        <v>1.1040000000000001</v>
      </c>
      <c r="T225" s="1">
        <v>4.6429999999999998</v>
      </c>
      <c r="U225" s="1">
        <v>13.601000000000001</v>
      </c>
      <c r="V225" s="1">
        <v>34.841999999999999</v>
      </c>
      <c r="W225" s="1">
        <v>16.87</v>
      </c>
      <c r="X225" s="1">
        <v>99.126999999999995</v>
      </c>
      <c r="Y225" s="1">
        <v>74.283000000000001</v>
      </c>
      <c r="Z225" s="1"/>
    </row>
    <row r="226" spans="1:26" x14ac:dyDescent="0.3">
      <c r="A226" s="2" t="s">
        <v>213</v>
      </c>
      <c r="B226" s="2"/>
      <c r="C226" s="1">
        <v>0</v>
      </c>
      <c r="D226" s="1">
        <v>0</v>
      </c>
      <c r="E226" s="1">
        <v>0</v>
      </c>
      <c r="F226" s="1">
        <v>0</v>
      </c>
      <c r="G226" s="1">
        <v>3.137</v>
      </c>
      <c r="H226" s="1">
        <v>8.7050000000000001</v>
      </c>
      <c r="I226" s="1">
        <v>13.103</v>
      </c>
      <c r="J226" s="1">
        <v>29.506</v>
      </c>
      <c r="K226" s="1">
        <v>59.118000000000002</v>
      </c>
      <c r="L226" s="1">
        <v>41.530999999999999</v>
      </c>
      <c r="M226" s="1">
        <v>2.74</v>
      </c>
      <c r="N226" s="1">
        <v>13.266999999999999</v>
      </c>
      <c r="O226" s="1">
        <v>17.010999999999999</v>
      </c>
      <c r="P226" s="1">
        <v>8.4740000000000002</v>
      </c>
      <c r="Q226" s="1">
        <v>1.1459999999999999</v>
      </c>
      <c r="R226" s="1">
        <v>8.4979999999999993</v>
      </c>
      <c r="S226" s="1">
        <v>13.613</v>
      </c>
      <c r="T226" s="1">
        <v>69.614000000000004</v>
      </c>
      <c r="U226" s="1">
        <v>17.241</v>
      </c>
      <c r="V226" s="1">
        <v>19.268000000000001</v>
      </c>
      <c r="W226" s="1">
        <v>15.539</v>
      </c>
      <c r="X226" s="1">
        <v>76.198999999999998</v>
      </c>
      <c r="Y226" s="1">
        <v>31.385000000000002</v>
      </c>
      <c r="Z226" s="1"/>
    </row>
    <row r="227" spans="1:26" x14ac:dyDescent="0.3">
      <c r="A227" s="2" t="s">
        <v>214</v>
      </c>
      <c r="B227" s="2"/>
      <c r="C227" s="1">
        <v>0</v>
      </c>
      <c r="D227" s="1">
        <v>0</v>
      </c>
      <c r="E227" s="1">
        <v>0.21199999999999999</v>
      </c>
      <c r="F227" s="1">
        <v>0</v>
      </c>
      <c r="G227" s="1">
        <v>20.308</v>
      </c>
      <c r="H227" s="1">
        <v>9.18</v>
      </c>
      <c r="I227" s="1">
        <v>2.141</v>
      </c>
      <c r="J227" s="1">
        <v>-1.0109999999999999</v>
      </c>
      <c r="K227" s="1">
        <v>0.71699999999999997</v>
      </c>
      <c r="L227" s="1">
        <v>3.8650000000000002</v>
      </c>
      <c r="M227" s="1">
        <v>1.6930000000000001</v>
      </c>
      <c r="N227" s="1">
        <v>6.3639999999999999</v>
      </c>
      <c r="O227" s="1">
        <v>-12.237</v>
      </c>
      <c r="P227" s="1">
        <v>-27.777000000000001</v>
      </c>
      <c r="Q227" s="1">
        <v>1.9630000000000001</v>
      </c>
      <c r="R227" s="1">
        <v>7.96</v>
      </c>
      <c r="S227" s="1">
        <v>8.15</v>
      </c>
      <c r="T227" s="1">
        <v>-1.4E-2</v>
      </c>
      <c r="U227" s="1">
        <v>0.156</v>
      </c>
      <c r="V227" s="1">
        <v>0.24</v>
      </c>
      <c r="W227" s="1">
        <v>0.29399999999999998</v>
      </c>
      <c r="X227" s="1">
        <v>1.0880000000000001</v>
      </c>
      <c r="Y227" s="1">
        <v>2.069</v>
      </c>
      <c r="Z227" s="1"/>
    </row>
    <row r="228" spans="1:26" x14ac:dyDescent="0.3">
      <c r="A228" s="2" t="s">
        <v>215</v>
      </c>
      <c r="B228" s="2"/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7.5490000000000004</v>
      </c>
      <c r="J228" s="1">
        <v>7.0259999999999998</v>
      </c>
      <c r="K228" s="1">
        <v>56.468000000000004</v>
      </c>
      <c r="L228" s="1">
        <v>-6.1849999999999996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/>
    </row>
    <row r="230" spans="1:26" x14ac:dyDescent="0.3">
      <c r="A230" s="2" t="s">
        <v>216</v>
      </c>
      <c r="B230" s="2"/>
      <c r="C230" s="1">
        <v>0</v>
      </c>
      <c r="D230" s="1">
        <v>0</v>
      </c>
      <c r="E230" s="1">
        <v>0</v>
      </c>
      <c r="F230" s="1">
        <v>0</v>
      </c>
      <c r="G230" s="1">
        <v>-77.921999999999997</v>
      </c>
      <c r="H230" s="1">
        <v>10.375</v>
      </c>
      <c r="I230" s="1">
        <v>23.353000000000002</v>
      </c>
      <c r="J230" s="1">
        <v>27.58</v>
      </c>
      <c r="K230" s="1">
        <v>104.655</v>
      </c>
      <c r="L230" s="1">
        <v>-241.285</v>
      </c>
      <c r="M230" s="1">
        <v>11.08</v>
      </c>
      <c r="N230" s="1">
        <v>42.8</v>
      </c>
      <c r="O230" s="1">
        <v>80.105000000000004</v>
      </c>
      <c r="P230" s="1">
        <v>25.321999999999999</v>
      </c>
      <c r="Q230" s="1">
        <v>55.030999999999999</v>
      </c>
      <c r="R230" s="1">
        <v>100.21</v>
      </c>
      <c r="S230" s="1">
        <v>-87.679000000000002</v>
      </c>
      <c r="T230" s="1">
        <v>128.05099999999999</v>
      </c>
      <c r="U230" s="1">
        <v>112.414</v>
      </c>
      <c r="V230" s="1">
        <v>140.52799999999999</v>
      </c>
      <c r="W230" s="1">
        <v>141.76400000000001</v>
      </c>
      <c r="X230" s="1">
        <v>147.02699999999999</v>
      </c>
      <c r="Y230" s="1">
        <v>146.477</v>
      </c>
      <c r="Z230" s="1"/>
    </row>
    <row r="232" spans="1:26" x14ac:dyDescent="0.3">
      <c r="A232" s="2" t="s">
        <v>217</v>
      </c>
    </row>
    <row r="233" spans="1:26" x14ac:dyDescent="0.3">
      <c r="A233" s="2" t="s">
        <v>218</v>
      </c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2" t="s">
        <v>219</v>
      </c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2" t="s">
        <v>220</v>
      </c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2" t="s">
        <v>221</v>
      </c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8" spans="1:26" x14ac:dyDescent="0.3">
      <c r="A238" s="2" t="s">
        <v>222</v>
      </c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41" spans="1:26" x14ac:dyDescent="0.3">
      <c r="A241" s="3" t="s">
        <v>223</v>
      </c>
    </row>
    <row r="242" spans="1:26" x14ac:dyDescent="0.3">
      <c r="A242" s="1" t="s">
        <v>12</v>
      </c>
      <c r="B242" s="2"/>
      <c r="C242" s="3" t="s">
        <v>13</v>
      </c>
      <c r="D242" s="3" t="s">
        <v>14</v>
      </c>
      <c r="E242" s="3" t="s">
        <v>15</v>
      </c>
      <c r="F242" s="3" t="s">
        <v>16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23</v>
      </c>
      <c r="N242" s="3" t="s">
        <v>24</v>
      </c>
      <c r="O242" s="3" t="s">
        <v>25</v>
      </c>
      <c r="P242" s="3" t="s">
        <v>26</v>
      </c>
      <c r="Q242" s="3" t="s">
        <v>27</v>
      </c>
      <c r="R242" s="3" t="s">
        <v>28</v>
      </c>
      <c r="S242" s="3" t="s">
        <v>29</v>
      </c>
      <c r="T242" s="3" t="s">
        <v>30</v>
      </c>
      <c r="U242" s="3" t="s">
        <v>31</v>
      </c>
      <c r="V242" s="3" t="s">
        <v>32</v>
      </c>
      <c r="W242" s="3" t="s">
        <v>33</v>
      </c>
      <c r="X242" s="3" t="s">
        <v>34</v>
      </c>
      <c r="Y242" s="3" t="s">
        <v>35</v>
      </c>
      <c r="Z242" s="3" t="s">
        <v>36</v>
      </c>
    </row>
    <row r="243" spans="1:26" x14ac:dyDescent="0.3">
      <c r="A243" s="1" t="s">
        <v>37</v>
      </c>
      <c r="B243" s="2"/>
      <c r="C243" s="4" t="s">
        <v>38</v>
      </c>
      <c r="D243" s="4" t="s">
        <v>39</v>
      </c>
      <c r="E243" s="4" t="s">
        <v>40</v>
      </c>
      <c r="F243" s="4" t="s">
        <v>41</v>
      </c>
      <c r="G243" s="4" t="s">
        <v>42</v>
      </c>
      <c r="H243" s="4" t="s">
        <v>43</v>
      </c>
      <c r="I243" s="4" t="s">
        <v>44</v>
      </c>
      <c r="J243" s="4" t="s">
        <v>45</v>
      </c>
      <c r="K243" s="4" t="s">
        <v>46</v>
      </c>
      <c r="L243" s="4" t="s">
        <v>47</v>
      </c>
      <c r="M243" s="4" t="s">
        <v>48</v>
      </c>
      <c r="N243" s="4" t="s">
        <v>49</v>
      </c>
      <c r="O243" s="4" t="s">
        <v>50</v>
      </c>
      <c r="P243" s="4" t="s">
        <v>51</v>
      </c>
      <c r="Q243" s="4" t="s">
        <v>52</v>
      </c>
      <c r="R243" s="4" t="s">
        <v>53</v>
      </c>
      <c r="S243" s="4" t="s">
        <v>54</v>
      </c>
      <c r="T243" s="4" t="s">
        <v>55</v>
      </c>
      <c r="U243" s="4" t="s">
        <v>56</v>
      </c>
      <c r="V243" s="4" t="s">
        <v>57</v>
      </c>
      <c r="W243" s="4" t="s">
        <v>58</v>
      </c>
      <c r="X243" s="4" t="s">
        <v>59</v>
      </c>
      <c r="Y243" s="4" t="s">
        <v>60</v>
      </c>
      <c r="Z243" s="4" t="s">
        <v>61</v>
      </c>
    </row>
    <row r="244" spans="1:26" x14ac:dyDescent="0.3">
      <c r="A244" s="2" t="s">
        <v>224</v>
      </c>
      <c r="B244" s="2"/>
      <c r="C244" s="1">
        <v>0</v>
      </c>
      <c r="D244" s="1">
        <v>0.60599999999999998</v>
      </c>
      <c r="E244" s="1">
        <v>0</v>
      </c>
      <c r="F244" s="1"/>
      <c r="G244" s="1"/>
      <c r="H244" s="1"/>
      <c r="I244" s="1"/>
      <c r="J244" s="1"/>
      <c r="K244" s="1"/>
      <c r="L244" s="1"/>
      <c r="M244" s="1">
        <v>0</v>
      </c>
      <c r="N244" s="1"/>
      <c r="O244" s="1">
        <v>0</v>
      </c>
      <c r="P244" s="1">
        <v>0</v>
      </c>
      <c r="Q244" s="1"/>
      <c r="R244" s="1"/>
      <c r="S244" s="1"/>
      <c r="T244" s="1"/>
      <c r="U244" s="1"/>
      <c r="V244" s="1">
        <v>0</v>
      </c>
      <c r="W244" s="1"/>
      <c r="X244" s="1"/>
      <c r="Y244" s="1"/>
      <c r="Z244" s="1"/>
    </row>
    <row r="245" spans="1:26" x14ac:dyDescent="0.3">
      <c r="A245" s="2" t="s">
        <v>225</v>
      </c>
      <c r="B245" s="2"/>
      <c r="C245" s="1">
        <v>0</v>
      </c>
      <c r="D245" s="1">
        <v>3.9740000000000002</v>
      </c>
      <c r="E245" s="1">
        <v>0</v>
      </c>
      <c r="F245" s="1"/>
      <c r="G245" s="1"/>
      <c r="H245" s="1"/>
      <c r="I245" s="1"/>
      <c r="J245" s="1"/>
      <c r="K245" s="1"/>
      <c r="L245" s="1"/>
      <c r="M245" s="1">
        <v>0</v>
      </c>
      <c r="N245" s="1"/>
      <c r="O245" s="1">
        <v>0</v>
      </c>
      <c r="P245" s="1">
        <v>0</v>
      </c>
      <c r="Q245" s="1"/>
      <c r="R245" s="1"/>
      <c r="S245" s="1"/>
      <c r="T245" s="1"/>
      <c r="U245" s="1"/>
      <c r="V245" s="1">
        <v>0</v>
      </c>
      <c r="W245" s="1"/>
      <c r="X245" s="1"/>
      <c r="Y245" s="1"/>
      <c r="Z245" s="1"/>
    </row>
    <row r="246" spans="1:26" x14ac:dyDescent="0.3">
      <c r="A246" s="2" t="s">
        <v>226</v>
      </c>
      <c r="B246" s="2"/>
      <c r="C246" s="1">
        <v>4</v>
      </c>
      <c r="D246" s="1">
        <v>4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/>
    </row>
    <row r="247" spans="1:26" x14ac:dyDescent="0.3">
      <c r="A247" s="2" t="s">
        <v>227</v>
      </c>
      <c r="B247" s="2"/>
      <c r="C247" s="1"/>
      <c r="D247" s="1"/>
      <c r="E247" s="1">
        <v>3.0369999999999999</v>
      </c>
      <c r="F247" s="1">
        <v>90.477999999999994</v>
      </c>
      <c r="G247" s="1">
        <v>102.429</v>
      </c>
      <c r="H247" s="1">
        <v>52.1</v>
      </c>
      <c r="I247" s="1">
        <v>26.9</v>
      </c>
      <c r="J247" s="1">
        <v>90.8</v>
      </c>
      <c r="K247" s="1">
        <v>287.7</v>
      </c>
      <c r="L247" s="1">
        <v>150.1</v>
      </c>
      <c r="M247" s="1">
        <v>30.5</v>
      </c>
      <c r="N247" s="1">
        <v>27.3</v>
      </c>
      <c r="O247" s="1">
        <v>33.200000000000003</v>
      </c>
      <c r="P247" s="1">
        <v>12.6</v>
      </c>
      <c r="Q247" s="1">
        <v>17.2</v>
      </c>
      <c r="R247" s="1">
        <v>10.199999999999999</v>
      </c>
      <c r="S247" s="1">
        <v>13.2</v>
      </c>
      <c r="T247" s="1">
        <v>10.4</v>
      </c>
      <c r="U247" s="1">
        <v>6.3</v>
      </c>
      <c r="V247" s="1">
        <v>17.2</v>
      </c>
      <c r="W247" s="1">
        <v>27.4</v>
      </c>
      <c r="X247" s="1">
        <v>15.2</v>
      </c>
      <c r="Y247" s="1">
        <v>12.8</v>
      </c>
      <c r="Z247" s="1"/>
    </row>
    <row r="248" spans="1:26" x14ac:dyDescent="0.3">
      <c r="A248" s="2" t="s">
        <v>228</v>
      </c>
      <c r="B248" s="2"/>
      <c r="C248" s="1"/>
      <c r="D248" s="1">
        <v>0</v>
      </c>
      <c r="E248" s="1">
        <v>0</v>
      </c>
      <c r="F248" s="1">
        <v>0</v>
      </c>
      <c r="G248" s="1"/>
      <c r="H248" s="1"/>
      <c r="I248" s="1"/>
      <c r="J248" s="1"/>
      <c r="K248" s="1">
        <v>0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2" t="s">
        <v>229</v>
      </c>
      <c r="B249" s="2"/>
      <c r="C249" s="1"/>
      <c r="D249" s="1">
        <v>0</v>
      </c>
      <c r="E249" s="1">
        <v>0</v>
      </c>
      <c r="F249" s="1">
        <v>0</v>
      </c>
      <c r="G249" s="1"/>
      <c r="H249" s="1"/>
      <c r="I249" s="1"/>
      <c r="J249" s="1"/>
      <c r="K249" s="1">
        <v>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2" t="s">
        <v>230</v>
      </c>
      <c r="B250" s="2"/>
      <c r="C250" s="1">
        <v>0.14399999999999999</v>
      </c>
      <c r="D250" s="1">
        <v>0.23599999999999999</v>
      </c>
      <c r="E250" s="1">
        <v>67.337000000000003</v>
      </c>
      <c r="F250" s="1">
        <v>150.85599999999999</v>
      </c>
      <c r="G250" s="1">
        <v>160.99299999999999</v>
      </c>
      <c r="H250" s="1">
        <v>101.021</v>
      </c>
      <c r="I250" s="1">
        <v>100.985</v>
      </c>
      <c r="J250" s="1">
        <v>100.997</v>
      </c>
      <c r="K250" s="1">
        <v>100.94199999999999</v>
      </c>
      <c r="L250" s="1">
        <v>150.845</v>
      </c>
      <c r="M250" s="1">
        <v>150.809</v>
      </c>
      <c r="N250" s="1">
        <v>91.975999999999999</v>
      </c>
      <c r="O250" s="1">
        <v>88.283000000000001</v>
      </c>
      <c r="P250" s="1">
        <v>89.765000000000001</v>
      </c>
      <c r="Q250" s="1">
        <v>0.70699999999999996</v>
      </c>
      <c r="R250" s="1">
        <v>0.59799999999999998</v>
      </c>
      <c r="S250" s="1">
        <v>0.57899999999999996</v>
      </c>
      <c r="T250" s="1">
        <v>0.55500000000000005</v>
      </c>
      <c r="U250" s="1">
        <v>0.51</v>
      </c>
      <c r="V250" s="1">
        <v>0.47</v>
      </c>
      <c r="W250" s="1">
        <v>0.42599999999999999</v>
      </c>
      <c r="X250" s="1">
        <v>0.39400000000000002</v>
      </c>
      <c r="Y250" s="1">
        <v>0.36699999999999999</v>
      </c>
      <c r="Z250" s="1"/>
    </row>
    <row r="251" spans="1:26" x14ac:dyDescent="0.3">
      <c r="A251" s="2" t="s">
        <v>231</v>
      </c>
      <c r="B251" s="2"/>
      <c r="C251" s="1"/>
      <c r="D251" s="1">
        <v>77416894</v>
      </c>
      <c r="E251" s="1">
        <v>728368600</v>
      </c>
      <c r="F251" s="1">
        <v>1160986000</v>
      </c>
      <c r="G251" s="1">
        <v>2277432600</v>
      </c>
      <c r="H251" s="1">
        <v>1744659011</v>
      </c>
      <c r="I251" s="1">
        <v>952142085</v>
      </c>
      <c r="J251" s="1">
        <v>818993399</v>
      </c>
      <c r="K251" s="1">
        <v>1245849600</v>
      </c>
      <c r="L251" s="1">
        <v>956518057</v>
      </c>
      <c r="M251" s="1">
        <v>1013109102</v>
      </c>
      <c r="N251" s="1">
        <v>1049904087</v>
      </c>
      <c r="O251" s="1">
        <v>1117243439</v>
      </c>
      <c r="P251" s="1">
        <v>984047578</v>
      </c>
      <c r="Q251" s="1">
        <v>656232772</v>
      </c>
      <c r="R251" s="1">
        <v>660825335</v>
      </c>
      <c r="S251" s="1">
        <v>433860522</v>
      </c>
      <c r="T251" s="1">
        <v>349436207</v>
      </c>
      <c r="U251" s="1">
        <v>259234919</v>
      </c>
      <c r="V251" s="1">
        <v>243043948</v>
      </c>
      <c r="W251" s="1">
        <v>202688333</v>
      </c>
      <c r="X251" s="1">
        <v>236063747</v>
      </c>
      <c r="Y251" s="1">
        <v>150305245</v>
      </c>
      <c r="Z251" s="1"/>
    </row>
    <row r="252" spans="1:26" x14ac:dyDescent="0.3">
      <c r="A252" s="2" t="s">
        <v>232</v>
      </c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2" t="s">
        <v>233</v>
      </c>
      <c r="B253" s="2"/>
      <c r="C253" s="1">
        <v>0.01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1261.655</v>
      </c>
      <c r="O253" s="1">
        <v>574.37800000000004</v>
      </c>
      <c r="P253" s="1">
        <v>581.62599999999998</v>
      </c>
      <c r="Q253" s="1">
        <v>590.08600000000001</v>
      </c>
      <c r="R253" s="1">
        <v>597.61400000000003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/>
    </row>
    <row r="254" spans="1:26" x14ac:dyDescent="0.3">
      <c r="A254" s="2" t="s">
        <v>234</v>
      </c>
      <c r="B254" s="2"/>
      <c r="C254" s="1">
        <v>0</v>
      </c>
      <c r="D254" s="1">
        <v>0</v>
      </c>
      <c r="E254" s="1">
        <v>0</v>
      </c>
      <c r="F254" s="1">
        <v>0</v>
      </c>
      <c r="G254" s="1">
        <v>0.56899999999999995</v>
      </c>
      <c r="H254" s="1">
        <v>2.3220000000000001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/>
    </row>
    <row r="255" spans="1:26" x14ac:dyDescent="0.3">
      <c r="A255" s="2" t="s">
        <v>235</v>
      </c>
      <c r="B255" s="2"/>
      <c r="C255" s="1">
        <v>0</v>
      </c>
      <c r="D255" s="1">
        <v>0</v>
      </c>
      <c r="E255" s="1">
        <v>0</v>
      </c>
      <c r="F255" s="1">
        <v>0</v>
      </c>
      <c r="G255" s="1">
        <v>0.378</v>
      </c>
      <c r="H255" s="1">
        <v>0.24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/>
    </row>
    <row r="256" spans="1:26" x14ac:dyDescent="0.3">
      <c r="A256" s="2" t="s">
        <v>236</v>
      </c>
      <c r="B256" s="2"/>
      <c r="C256" s="1">
        <v>0</v>
      </c>
      <c r="D256" s="1">
        <v>0</v>
      </c>
      <c r="E256" s="1">
        <v>0</v>
      </c>
      <c r="F256" s="1">
        <v>0</v>
      </c>
      <c r="G256" s="1">
        <v>0.246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100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750</v>
      </c>
      <c r="Z256" s="1"/>
    </row>
    <row r="257" spans="1:26" x14ac:dyDescent="0.3">
      <c r="A257" s="2" t="s">
        <v>237</v>
      </c>
      <c r="B257" s="2"/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100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750</v>
      </c>
      <c r="Y257" s="1">
        <v>0</v>
      </c>
      <c r="Z257" s="1"/>
    </row>
    <row r="258" spans="1:26" x14ac:dyDescent="0.3">
      <c r="A258" s="2" t="s">
        <v>238</v>
      </c>
      <c r="B258" s="2"/>
      <c r="C258" s="1">
        <v>0</v>
      </c>
      <c r="D258" s="1">
        <v>0</v>
      </c>
      <c r="E258" s="1">
        <v>0</v>
      </c>
      <c r="F258" s="1">
        <v>0</v>
      </c>
      <c r="G258" s="1">
        <v>0.8</v>
      </c>
      <c r="H258" s="1">
        <v>2.5619999999999998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100</v>
      </c>
      <c r="R258" s="1">
        <v>100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/>
    </row>
    <row r="259" spans="1:26" x14ac:dyDescent="0.3">
      <c r="A259" s="2" t="s">
        <v>239</v>
      </c>
      <c r="B259" s="2"/>
      <c r="C259" s="1">
        <v>0</v>
      </c>
      <c r="D259" s="1">
        <v>0</v>
      </c>
      <c r="E259" s="1">
        <v>0</v>
      </c>
      <c r="F259" s="1">
        <v>0</v>
      </c>
      <c r="G259" s="1">
        <v>2.4870000000000001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/>
    </row>
    <row r="260" spans="1:26" x14ac:dyDescent="0.3">
      <c r="A260" s="2" t="s">
        <v>240</v>
      </c>
      <c r="B260" s="2"/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/>
    </row>
    <row r="261" spans="1:26" x14ac:dyDescent="0.3">
      <c r="A261" s="2" t="s">
        <v>241</v>
      </c>
      <c r="B261" s="2"/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2.75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/>
    </row>
    <row r="262" spans="1:26" x14ac:dyDescent="0.3">
      <c r="A262" s="2" t="s">
        <v>242</v>
      </c>
      <c r="B262" s="2"/>
      <c r="C262" s="1">
        <v>0</v>
      </c>
      <c r="D262" s="1">
        <v>0.79300000000000004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518.21699999999998</v>
      </c>
      <c r="Q262" s="1">
        <v>463.49799999999999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/>
    </row>
    <row r="263" spans="1:26" x14ac:dyDescent="0.3">
      <c r="A263" s="2" t="s">
        <v>243</v>
      </c>
      <c r="B263" s="2"/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/>
    </row>
    <row r="264" spans="1:26" x14ac:dyDescent="0.3">
      <c r="A264" s="2" t="s">
        <v>244</v>
      </c>
      <c r="B264" s="2"/>
      <c r="C264" s="1">
        <v>0.184</v>
      </c>
      <c r="D264" s="1">
        <v>0.315</v>
      </c>
      <c r="E264" s="1">
        <v>0.39400000000000002</v>
      </c>
      <c r="F264" s="1">
        <v>2.2909999999999999</v>
      </c>
      <c r="G264" s="1">
        <v>3.27</v>
      </c>
      <c r="H264" s="1">
        <v>3.2</v>
      </c>
      <c r="I264" s="1">
        <v>2.5</v>
      </c>
      <c r="J264" s="1">
        <v>3.206</v>
      </c>
      <c r="K264" s="1">
        <v>4.0759999999999996</v>
      </c>
      <c r="L264" s="1">
        <v>5.3310000000000004</v>
      </c>
      <c r="M264" s="1">
        <v>4.2510000000000003</v>
      </c>
      <c r="N264" s="1">
        <v>3.2970000000000002</v>
      </c>
      <c r="O264" s="1">
        <v>2.3279999999999998</v>
      </c>
      <c r="P264" s="1">
        <v>1.048</v>
      </c>
      <c r="Q264" s="1">
        <v>1.0089999999999999</v>
      </c>
      <c r="R264" s="1">
        <v>1.099</v>
      </c>
      <c r="S264" s="1">
        <v>1.079</v>
      </c>
      <c r="T264" s="1">
        <v>1.0609999999999999</v>
      </c>
      <c r="U264" s="1">
        <v>1.0189999999999999</v>
      </c>
      <c r="V264" s="1">
        <v>0.99</v>
      </c>
      <c r="W264" s="1">
        <v>0.95199999999999996</v>
      </c>
      <c r="X264" s="1">
        <v>0.9</v>
      </c>
      <c r="Y264" s="1">
        <v>0.872</v>
      </c>
      <c r="Z264" s="1"/>
    </row>
    <row r="265" spans="1:26" x14ac:dyDescent="0.3">
      <c r="A265" s="2" t="s">
        <v>245</v>
      </c>
      <c r="B265" s="2"/>
      <c r="C265" s="1">
        <v>24.405999999999999</v>
      </c>
      <c r="D265" s="1">
        <v>64.295000000000002</v>
      </c>
      <c r="E265" s="1">
        <v>341.166</v>
      </c>
      <c r="F265" s="1">
        <v>19195.222000000002</v>
      </c>
      <c r="G265" s="1">
        <v>7537.5079999999998</v>
      </c>
      <c r="H265" s="1">
        <v>2391.3180000000002</v>
      </c>
      <c r="I265" s="1">
        <v>2100.2170000000001</v>
      </c>
      <c r="J265" s="1">
        <v>2592.8739999999998</v>
      </c>
      <c r="K265" s="1">
        <v>3172.8989999999999</v>
      </c>
      <c r="L265" s="1">
        <v>3974.2530000000002</v>
      </c>
      <c r="M265" s="1">
        <v>4023.1129999999998</v>
      </c>
      <c r="N265" s="1">
        <v>2573.232</v>
      </c>
      <c r="O265" s="1">
        <v>2470.1439999999998</v>
      </c>
      <c r="P265" s="1">
        <v>2444.0059999999999</v>
      </c>
      <c r="Q265" s="1">
        <v>1856.1790000000001</v>
      </c>
      <c r="R265" s="1">
        <v>2062.4760000000001</v>
      </c>
      <c r="S265" s="1">
        <v>2660.7669999999998</v>
      </c>
      <c r="T265" s="1">
        <v>2154.8589999999999</v>
      </c>
      <c r="U265" s="1">
        <v>2357.7370000000001</v>
      </c>
      <c r="V265" s="1">
        <v>2334.5720000000001</v>
      </c>
      <c r="W265" s="1">
        <v>2941.1880000000001</v>
      </c>
      <c r="X265" s="1">
        <v>1914.5039999999999</v>
      </c>
      <c r="Y265" s="1">
        <v>1854.009</v>
      </c>
      <c r="Z265" s="1"/>
    </row>
    <row r="266" spans="1:26" x14ac:dyDescent="0.3">
      <c r="A266" s="2" t="s">
        <v>246</v>
      </c>
      <c r="B266" s="2"/>
      <c r="C266" s="1">
        <v>0</v>
      </c>
      <c r="D266" s="1">
        <v>0</v>
      </c>
      <c r="E266" s="1">
        <v>0</v>
      </c>
      <c r="F266" s="1">
        <v>0.52500000000000002</v>
      </c>
      <c r="G266" s="1">
        <v>-3.0720000000000001</v>
      </c>
      <c r="H266" s="1">
        <v>-4.7610000000000001</v>
      </c>
      <c r="I266" s="1">
        <v>-3.3069999999999999</v>
      </c>
      <c r="J266" s="1">
        <v>0.79700000000000004</v>
      </c>
      <c r="K266" s="1">
        <v>-7.1909999999999998</v>
      </c>
      <c r="L266" s="1">
        <v>-6.415</v>
      </c>
      <c r="M266" s="1">
        <v>1.6859999999999999</v>
      </c>
      <c r="N266" s="1">
        <v>17.228000000000002</v>
      </c>
      <c r="O266" s="1">
        <v>7.7140000000000004</v>
      </c>
      <c r="P266" s="1">
        <v>-3.351</v>
      </c>
      <c r="Q266" s="1">
        <v>-3.2410000000000001</v>
      </c>
      <c r="R266" s="1">
        <v>-3.2410000000000001</v>
      </c>
      <c r="S266" s="1">
        <v>-3.16</v>
      </c>
      <c r="T266" s="1">
        <v>-3.16</v>
      </c>
      <c r="U266" s="1">
        <v>-3.4510000000000001</v>
      </c>
      <c r="V266" s="1">
        <v>-3.3660000000000001</v>
      </c>
      <c r="W266" s="1">
        <v>-2.8359999999999999</v>
      </c>
      <c r="X266" s="1">
        <v>-2.8359999999999999</v>
      </c>
      <c r="Y266" s="1">
        <v>-2.8359999999999999</v>
      </c>
      <c r="Z266" s="1"/>
    </row>
    <row r="267" spans="1:26" x14ac:dyDescent="0.3">
      <c r="A267" s="2" t="s">
        <v>247</v>
      </c>
      <c r="B267" s="2"/>
      <c r="C267" s="1"/>
      <c r="D267" s="1"/>
      <c r="E267" s="1"/>
      <c r="F267" s="1"/>
      <c r="G267" s="1"/>
      <c r="H267" s="1"/>
      <c r="I267" s="1"/>
      <c r="J267" s="1">
        <v>-2.9</v>
      </c>
      <c r="K267" s="1"/>
      <c r="L267" s="1"/>
      <c r="M267" s="1"/>
      <c r="N267" s="1"/>
      <c r="O267" s="1"/>
      <c r="P267" s="1"/>
      <c r="Q267" s="1">
        <v>-3.4</v>
      </c>
      <c r="R267" s="1">
        <v>-0.1</v>
      </c>
      <c r="S267" s="1">
        <v>-1.6</v>
      </c>
      <c r="T267" s="1">
        <v>1</v>
      </c>
      <c r="U267" s="1">
        <v>-2</v>
      </c>
      <c r="V267" s="1"/>
      <c r="W267" s="1"/>
      <c r="X267" s="1"/>
      <c r="Y267" s="1"/>
      <c r="Z267" s="1"/>
    </row>
    <row r="268" spans="1:26" x14ac:dyDescent="0.3">
      <c r="A268" s="2" t="s">
        <v>248</v>
      </c>
      <c r="B268" s="2"/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2.2000000000000002</v>
      </c>
      <c r="O268" s="1">
        <v>1</v>
      </c>
      <c r="P268" s="1">
        <v>0.67600000000000005</v>
      </c>
      <c r="Q268" s="1">
        <v>0.98</v>
      </c>
      <c r="R268" s="1">
        <v>0.93400000000000005</v>
      </c>
      <c r="S268" s="1">
        <v>1.218</v>
      </c>
      <c r="T268" s="1">
        <v>0.70699999999999996</v>
      </c>
      <c r="U268" s="1">
        <v>0.58599999999999997</v>
      </c>
      <c r="V268" s="1">
        <v>0</v>
      </c>
      <c r="W268" s="1">
        <v>0</v>
      </c>
      <c r="X268" s="1">
        <v>0</v>
      </c>
      <c r="Y268" s="1">
        <v>0</v>
      </c>
      <c r="Z268" s="1"/>
    </row>
    <row r="269" spans="1:26" x14ac:dyDescent="0.3">
      <c r="A269" s="2" t="s">
        <v>249</v>
      </c>
      <c r="B269" s="2"/>
      <c r="C269" s="1">
        <v>0</v>
      </c>
      <c r="D269" s="1">
        <v>0</v>
      </c>
      <c r="E269" s="1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2" t="s">
        <v>250</v>
      </c>
      <c r="B270" s="2"/>
      <c r="C270" s="1">
        <v>0</v>
      </c>
      <c r="D270" s="1">
        <v>0</v>
      </c>
      <c r="E270" s="1">
        <v>0</v>
      </c>
      <c r="F270" s="1">
        <v>0</v>
      </c>
      <c r="G270" s="1"/>
      <c r="H270" s="1"/>
      <c r="I270" s="1"/>
      <c r="J270" s="1">
        <v>0</v>
      </c>
      <c r="K270" s="1">
        <v>0</v>
      </c>
      <c r="L270" s="1">
        <v>0</v>
      </c>
      <c r="M270" s="1"/>
      <c r="N270" s="1"/>
      <c r="O270" s="1"/>
      <c r="P270" s="1"/>
      <c r="Q270" s="1"/>
      <c r="R270" s="1"/>
      <c r="S270" s="1">
        <v>24.57</v>
      </c>
      <c r="T270" s="1">
        <v>34.688000000000002</v>
      </c>
      <c r="U270" s="1">
        <v>54.667000000000002</v>
      </c>
      <c r="V270" s="1">
        <v>60.938000000000002</v>
      </c>
      <c r="W270" s="1">
        <v>73.638000000000005</v>
      </c>
      <c r="X270" s="1">
        <v>87.063000000000002</v>
      </c>
      <c r="Y270" s="1">
        <v>87.063000000000002</v>
      </c>
      <c r="Z270" s="1"/>
    </row>
    <row r="271" spans="1:26" x14ac:dyDescent="0.3">
      <c r="A271" s="2" t="s">
        <v>251</v>
      </c>
      <c r="B271" s="2"/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/>
    </row>
    <row r="272" spans="1:26" x14ac:dyDescent="0.3">
      <c r="A272" s="2" t="s">
        <v>252</v>
      </c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2" t="s">
        <v>253</v>
      </c>
      <c r="B273" s="2"/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/>
    </row>
    <row r="274" spans="1:26" x14ac:dyDescent="0.3">
      <c r="A274" s="2" t="s">
        <v>254</v>
      </c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2" t="s">
        <v>255</v>
      </c>
      <c r="B275" s="2"/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/>
    </row>
    <row r="276" spans="1:26" x14ac:dyDescent="0.3">
      <c r="A276" s="2" t="s">
        <v>256</v>
      </c>
      <c r="B276" s="2"/>
      <c r="C276" s="1">
        <v>39.206000000000003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/>
    </row>
    <row r="277" spans="1:26" x14ac:dyDescent="0.3">
      <c r="A277" s="2" t="s">
        <v>257</v>
      </c>
      <c r="B277" s="2"/>
      <c r="C277" s="1">
        <v>39.206000000000003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/>
    </row>
    <row r="278" spans="1:26" x14ac:dyDescent="0.3">
      <c r="A278" s="2" t="s">
        <v>258</v>
      </c>
      <c r="B278" s="2"/>
      <c r="C278" s="1">
        <v>2.4249999999999998</v>
      </c>
      <c r="D278" s="1">
        <v>3.1360000000000001</v>
      </c>
      <c r="E278" s="1">
        <v>3.996</v>
      </c>
      <c r="F278" s="1">
        <v>14.147</v>
      </c>
      <c r="G278" s="1">
        <v>37.564999999999998</v>
      </c>
      <c r="H278" s="1">
        <v>62.908999999999999</v>
      </c>
      <c r="I278" s="1">
        <v>59.247</v>
      </c>
      <c r="J278" s="1">
        <v>62.518000000000001</v>
      </c>
      <c r="K278" s="1">
        <v>84.468000000000004</v>
      </c>
      <c r="L278" s="1">
        <v>90.263000000000005</v>
      </c>
      <c r="M278" s="1">
        <v>81.031000000000006</v>
      </c>
      <c r="N278" s="1">
        <v>52.69</v>
      </c>
      <c r="O278" s="1">
        <v>28.053999999999998</v>
      </c>
      <c r="P278" s="1">
        <v>13.958</v>
      </c>
      <c r="Q278" s="1">
        <v>2.282</v>
      </c>
      <c r="R278" s="1">
        <v>2.2229999999999999</v>
      </c>
      <c r="S278" s="1">
        <v>2.1890000000000001</v>
      </c>
      <c r="T278" s="1">
        <v>1.8580000000000001</v>
      </c>
      <c r="U278" s="1">
        <v>1.35</v>
      </c>
      <c r="V278" s="1">
        <v>1.35</v>
      </c>
      <c r="W278" s="1">
        <v>1.403</v>
      </c>
      <c r="X278" s="1">
        <v>1.403</v>
      </c>
      <c r="Y278" s="1">
        <v>1.458</v>
      </c>
      <c r="Z278" s="1"/>
    </row>
    <row r="279" spans="1:26" x14ac:dyDescent="0.3">
      <c r="A279" s="2" t="s">
        <v>259</v>
      </c>
      <c r="B279" s="2"/>
      <c r="C279" s="1"/>
      <c r="D279" s="1">
        <v>59.125</v>
      </c>
      <c r="E279" s="1">
        <v>190.9375</v>
      </c>
      <c r="F279" s="1">
        <v>74.1875</v>
      </c>
      <c r="G279" s="1">
        <v>38.04</v>
      </c>
      <c r="H279" s="1">
        <v>8.02</v>
      </c>
      <c r="I279" s="1">
        <v>16.3</v>
      </c>
      <c r="J279" s="1">
        <v>33.6</v>
      </c>
      <c r="K279" s="1">
        <v>21.9</v>
      </c>
      <c r="L279" s="1">
        <v>24.05</v>
      </c>
      <c r="M279" s="1">
        <v>37.61</v>
      </c>
      <c r="N279" s="1">
        <v>19.079999999999998</v>
      </c>
      <c r="O279" s="1">
        <v>24.24</v>
      </c>
      <c r="P279" s="1">
        <v>32.67</v>
      </c>
      <c r="Q279" s="1">
        <v>35.72</v>
      </c>
      <c r="R279" s="1">
        <v>38.82</v>
      </c>
      <c r="S279" s="1">
        <v>59.78</v>
      </c>
      <c r="T279" s="1">
        <v>57</v>
      </c>
      <c r="U279" s="1">
        <v>87.36</v>
      </c>
      <c r="V279" s="1">
        <v>76.069999999999993</v>
      </c>
      <c r="W279" s="1">
        <v>114.44</v>
      </c>
      <c r="X279" s="1">
        <v>148.29</v>
      </c>
      <c r="Y279" s="1">
        <v>192.68</v>
      </c>
      <c r="Z279" s="1"/>
    </row>
    <row r="280" spans="1:26" x14ac:dyDescent="0.3">
      <c r="A280" s="2" t="s">
        <v>260</v>
      </c>
      <c r="B280" s="2"/>
      <c r="C280" s="1"/>
      <c r="D280" s="1">
        <v>77.5</v>
      </c>
      <c r="E280" s="1">
        <v>212</v>
      </c>
      <c r="F280" s="1">
        <v>258.5</v>
      </c>
      <c r="G280" s="1">
        <v>97.75</v>
      </c>
      <c r="H280" s="1">
        <v>39.228999999999999</v>
      </c>
      <c r="I280" s="1">
        <v>17.55</v>
      </c>
      <c r="J280" s="1">
        <v>36.090000000000003</v>
      </c>
      <c r="K280" s="1">
        <v>33.67</v>
      </c>
      <c r="L280" s="1">
        <v>26.77</v>
      </c>
      <c r="M280" s="1">
        <v>41.96</v>
      </c>
      <c r="N280" s="1">
        <v>42.5</v>
      </c>
      <c r="O280" s="1">
        <v>24.99</v>
      </c>
      <c r="P280" s="1">
        <v>37.18</v>
      </c>
      <c r="Q280" s="1">
        <v>37.729999999999997</v>
      </c>
      <c r="R280" s="1">
        <v>50.15</v>
      </c>
      <c r="S280" s="1">
        <v>59.89</v>
      </c>
      <c r="T280" s="1">
        <v>62.96</v>
      </c>
      <c r="U280" s="1">
        <v>93.94</v>
      </c>
      <c r="V280" s="1">
        <v>91.99</v>
      </c>
      <c r="W280" s="1">
        <v>118.28</v>
      </c>
      <c r="X280" s="1">
        <v>176.76</v>
      </c>
      <c r="Y280" s="1">
        <v>221.78</v>
      </c>
      <c r="Z280" s="1"/>
    </row>
    <row r="281" spans="1:26" x14ac:dyDescent="0.3">
      <c r="A281" s="2" t="s">
        <v>261</v>
      </c>
      <c r="B281" s="2"/>
      <c r="C281" s="1"/>
      <c r="D281" s="1">
        <v>19.375</v>
      </c>
      <c r="E281" s="1">
        <v>13.5</v>
      </c>
      <c r="F281" s="1">
        <v>65.375</v>
      </c>
      <c r="G281" s="1">
        <v>26.25</v>
      </c>
      <c r="H281" s="1">
        <v>3.92</v>
      </c>
      <c r="I281" s="1">
        <v>6.55</v>
      </c>
      <c r="J281" s="1">
        <v>14.94</v>
      </c>
      <c r="K281" s="1">
        <v>19.010000000000002</v>
      </c>
      <c r="L281" s="1">
        <v>15.95</v>
      </c>
      <c r="M281" s="1">
        <v>22.92</v>
      </c>
      <c r="N281" s="1">
        <v>16.23</v>
      </c>
      <c r="O281" s="1">
        <v>16.89</v>
      </c>
      <c r="P281" s="1">
        <v>21.21</v>
      </c>
      <c r="Q281" s="1">
        <v>27</v>
      </c>
      <c r="R281" s="1">
        <v>32.81</v>
      </c>
      <c r="S281" s="1">
        <v>37.549999999999997</v>
      </c>
      <c r="T281" s="1">
        <v>46.45</v>
      </c>
      <c r="U281" s="1">
        <v>53.48</v>
      </c>
      <c r="V281" s="1">
        <v>70.260000000000005</v>
      </c>
      <c r="W281" s="1">
        <v>76.45</v>
      </c>
      <c r="X281" s="1">
        <v>105.4</v>
      </c>
      <c r="Y281" s="1">
        <v>142.37</v>
      </c>
      <c r="Z281" s="1"/>
    </row>
    <row r="282" spans="1:26" x14ac:dyDescent="0.3">
      <c r="A282" s="2" t="s">
        <v>262</v>
      </c>
      <c r="B282" s="2"/>
      <c r="C282" s="1"/>
      <c r="D282" s="1">
        <v>59.125</v>
      </c>
      <c r="E282" s="1">
        <v>190.9375</v>
      </c>
      <c r="F282" s="1">
        <v>74.1875</v>
      </c>
      <c r="G282" s="1">
        <v>38.04</v>
      </c>
      <c r="H282" s="1">
        <v>8.02</v>
      </c>
      <c r="I282" s="1">
        <v>16.3</v>
      </c>
      <c r="J282" s="1">
        <v>33.6</v>
      </c>
      <c r="K282" s="1">
        <v>21.9</v>
      </c>
      <c r="L282" s="1">
        <v>24.05</v>
      </c>
      <c r="M282" s="1">
        <v>37.61</v>
      </c>
      <c r="N282" s="1">
        <v>19.079999999999998</v>
      </c>
      <c r="O282" s="1">
        <v>24.24</v>
      </c>
      <c r="P282" s="1">
        <v>32.67</v>
      </c>
      <c r="Q282" s="1">
        <v>35.72</v>
      </c>
      <c r="R282" s="1">
        <v>38.82</v>
      </c>
      <c r="S282" s="1">
        <v>59.78</v>
      </c>
      <c r="T282" s="1">
        <v>57</v>
      </c>
      <c r="U282" s="1">
        <v>87.36</v>
      </c>
      <c r="V282" s="1">
        <v>76.069999999999993</v>
      </c>
      <c r="W282" s="1">
        <v>114.44</v>
      </c>
      <c r="X282" s="1">
        <v>148.29</v>
      </c>
      <c r="Y282" s="1">
        <v>192.68</v>
      </c>
      <c r="Z282" s="1"/>
    </row>
    <row r="283" spans="1:26" x14ac:dyDescent="0.3">
      <c r="A283" s="2" t="s">
        <v>263</v>
      </c>
      <c r="B283" s="2"/>
      <c r="C283" s="1">
        <v>0.214</v>
      </c>
      <c r="D283" s="1">
        <v>0.51700000000000002</v>
      </c>
      <c r="E283" s="1">
        <v>1.1080000000000001</v>
      </c>
      <c r="F283" s="1">
        <v>5.2610000000000001</v>
      </c>
      <c r="G283" s="1">
        <v>24.29</v>
      </c>
      <c r="H283" s="1">
        <v>27.853000000000002</v>
      </c>
      <c r="I283" s="1">
        <v>13.993</v>
      </c>
      <c r="J283" s="1">
        <v>11.45</v>
      </c>
      <c r="K283" s="1">
        <v>11.558999999999999</v>
      </c>
      <c r="L283" s="1">
        <v>8.0830000000000002</v>
      </c>
      <c r="M283" s="1">
        <v>6.3289999999999997</v>
      </c>
      <c r="N283" s="1">
        <v>1.208</v>
      </c>
      <c r="O283" s="1">
        <v>0.49</v>
      </c>
      <c r="P283" s="1">
        <v>0.1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2" t="s">
        <v>264</v>
      </c>
      <c r="B284" s="2"/>
      <c r="C284" s="1">
        <v>1.645</v>
      </c>
      <c r="D284" s="1">
        <v>4.032</v>
      </c>
      <c r="E284" s="1">
        <v>4.3369999999999997</v>
      </c>
      <c r="F284" s="1">
        <v>49.009</v>
      </c>
      <c r="G284" s="1">
        <v>27.32</v>
      </c>
      <c r="H284" s="1">
        <v>28.242000000000001</v>
      </c>
      <c r="I284" s="1">
        <v>25.72</v>
      </c>
      <c r="J284" s="1">
        <v>27.648</v>
      </c>
      <c r="K284" s="1">
        <v>31.145</v>
      </c>
      <c r="L284" s="1">
        <v>30.727</v>
      </c>
      <c r="M284" s="1">
        <v>26.135000000000002</v>
      </c>
      <c r="N284" s="1">
        <v>31.018999999999998</v>
      </c>
      <c r="O284" s="1">
        <v>23.451000000000001</v>
      </c>
      <c r="P284" s="1">
        <v>10.532999999999999</v>
      </c>
      <c r="Q284" s="1">
        <v>10.199999999999999</v>
      </c>
      <c r="R284" s="1">
        <v>2.0289999999999999</v>
      </c>
      <c r="S284" s="1">
        <v>1.766</v>
      </c>
      <c r="T284" s="1">
        <v>1.92</v>
      </c>
      <c r="U284" s="1"/>
      <c r="V284" s="1"/>
      <c r="W284" s="1"/>
      <c r="X284" s="1"/>
      <c r="Y284" s="1">
        <v>4.6319999999999997</v>
      </c>
      <c r="Z284" s="1"/>
    </row>
    <row r="285" spans="1:26" x14ac:dyDescent="0.3">
      <c r="A285" s="2" t="s">
        <v>265</v>
      </c>
      <c r="B285" s="2"/>
      <c r="C285" s="1">
        <v>1.667</v>
      </c>
      <c r="D285" s="1">
        <v>3.968</v>
      </c>
      <c r="E285" s="1">
        <v>3.8530000000000002</v>
      </c>
      <c r="F285" s="1">
        <v>52.085000000000001</v>
      </c>
      <c r="G285" s="1">
        <v>20.803999999999998</v>
      </c>
      <c r="H285" s="1">
        <v>8.5579999999999998</v>
      </c>
      <c r="I285" s="1">
        <v>22.175000000000001</v>
      </c>
      <c r="J285" s="1">
        <v>21.234000000000002</v>
      </c>
      <c r="K285" s="1">
        <v>28.238</v>
      </c>
      <c r="L285" s="1">
        <v>25.065000000000001</v>
      </c>
      <c r="M285" s="1">
        <v>22.113</v>
      </c>
      <c r="N285" s="1">
        <v>27.167000000000002</v>
      </c>
      <c r="O285" s="1">
        <v>13.458</v>
      </c>
      <c r="P285" s="1">
        <v>11.412000000000001</v>
      </c>
      <c r="Q285" s="1">
        <v>1.875</v>
      </c>
      <c r="R285" s="1">
        <v>1.569</v>
      </c>
      <c r="S285" s="1">
        <v>1.5249999999999999</v>
      </c>
      <c r="T285" s="1">
        <v>1.3460000000000001</v>
      </c>
      <c r="U285" s="1"/>
      <c r="V285" s="1"/>
      <c r="W285" s="1"/>
      <c r="X285" s="1"/>
      <c r="Y285" s="1">
        <v>2.5760000000000001</v>
      </c>
      <c r="Z285" s="1"/>
    </row>
    <row r="286" spans="1:26" x14ac:dyDescent="0.3">
      <c r="A286" s="2" t="s">
        <v>266</v>
      </c>
      <c r="B286" s="2"/>
      <c r="C286" s="1">
        <v>1.679</v>
      </c>
      <c r="D286" s="1">
        <v>3.5529999999999999</v>
      </c>
      <c r="E286" s="1">
        <v>3.0030000000000001</v>
      </c>
      <c r="F286" s="1">
        <v>54.387999999999998</v>
      </c>
      <c r="G286" s="1">
        <v>18.094000000000001</v>
      </c>
      <c r="H286" s="1">
        <v>25.056000000000001</v>
      </c>
      <c r="I286" s="1">
        <v>18.672999999999998</v>
      </c>
      <c r="J286" s="1">
        <v>16.63</v>
      </c>
      <c r="K286" s="1">
        <v>23.54</v>
      </c>
      <c r="L286" s="1">
        <v>19.561</v>
      </c>
      <c r="M286" s="1">
        <v>18.859000000000002</v>
      </c>
      <c r="N286" s="1">
        <v>16.416</v>
      </c>
      <c r="O286" s="1">
        <v>8.0440000000000005</v>
      </c>
      <c r="P286" s="1">
        <v>6.8710000000000004</v>
      </c>
      <c r="Q286" s="1">
        <v>1.8109999999999999</v>
      </c>
      <c r="R286" s="1">
        <v>1.546</v>
      </c>
      <c r="S286" s="1">
        <v>1.369</v>
      </c>
      <c r="T286" s="1">
        <v>0.252</v>
      </c>
      <c r="U286" s="1">
        <v>0</v>
      </c>
      <c r="V286" s="1"/>
      <c r="W286" s="1"/>
      <c r="X286" s="1"/>
      <c r="Y286" s="1">
        <v>0.999</v>
      </c>
      <c r="Z286" s="1"/>
    </row>
    <row r="287" spans="1:26" x14ac:dyDescent="0.3">
      <c r="A287" s="2" t="s">
        <v>267</v>
      </c>
      <c r="B287" s="2"/>
      <c r="C287" s="1">
        <v>1.2929999999999999</v>
      </c>
      <c r="D287" s="1">
        <v>2.1190000000000002</v>
      </c>
      <c r="E287" s="1">
        <v>2.831</v>
      </c>
      <c r="F287" s="1">
        <v>52.908999999999999</v>
      </c>
      <c r="G287" s="1">
        <v>14.499000000000001</v>
      </c>
      <c r="H287" s="1">
        <v>22.54</v>
      </c>
      <c r="I287" s="1">
        <v>18.273</v>
      </c>
      <c r="J287" s="1">
        <v>12.680999999999999</v>
      </c>
      <c r="K287" s="1">
        <v>21.792999999999999</v>
      </c>
      <c r="L287" s="1">
        <v>16.901</v>
      </c>
      <c r="M287" s="1">
        <v>14.917</v>
      </c>
      <c r="N287" s="1">
        <v>10.147</v>
      </c>
      <c r="O287" s="1">
        <v>7.6429999999999998</v>
      </c>
      <c r="P287" s="1">
        <v>8.0359999999999996</v>
      </c>
      <c r="Q287" s="1">
        <v>1.6180000000000001</v>
      </c>
      <c r="R287" s="1">
        <v>1.391</v>
      </c>
      <c r="S287" s="1">
        <v>0.249</v>
      </c>
      <c r="T287" s="1">
        <v>0</v>
      </c>
      <c r="U287" s="1">
        <v>0</v>
      </c>
      <c r="V287" s="1"/>
      <c r="W287" s="1">
        <v>0</v>
      </c>
      <c r="X287" s="1"/>
      <c r="Y287" s="1">
        <v>0.79100000000000004</v>
      </c>
      <c r="Z287" s="1"/>
    </row>
    <row r="288" spans="1:26" x14ac:dyDescent="0.3">
      <c r="A288" s="2" t="s">
        <v>268</v>
      </c>
      <c r="B288" s="2"/>
      <c r="C288" s="1">
        <v>8.9999999999999993E-3</v>
      </c>
      <c r="D288" s="1">
        <v>2.0470000000000002</v>
      </c>
      <c r="E288" s="1">
        <v>2.7869999999999999</v>
      </c>
      <c r="F288" s="1">
        <v>50.671999999999997</v>
      </c>
      <c r="G288" s="1">
        <v>10.301</v>
      </c>
      <c r="H288" s="1">
        <v>21.675000000000001</v>
      </c>
      <c r="I288" s="1">
        <v>16.067</v>
      </c>
      <c r="J288" s="1">
        <v>11.353999999999999</v>
      </c>
      <c r="K288" s="1">
        <v>20.306999999999999</v>
      </c>
      <c r="L288" s="1">
        <v>10.170999999999999</v>
      </c>
      <c r="M288" s="1">
        <v>9.4260000000000002</v>
      </c>
      <c r="N288" s="1">
        <v>9.6189999999999998</v>
      </c>
      <c r="O288" s="1">
        <v>7.532</v>
      </c>
      <c r="P288" s="1">
        <v>7.9329999999999998</v>
      </c>
      <c r="Q288" s="1">
        <v>1.347</v>
      </c>
      <c r="R288" s="1">
        <v>0.24199999999999999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0.19800000000000001</v>
      </c>
      <c r="Z288" s="1"/>
    </row>
    <row r="289" spans="1:26" x14ac:dyDescent="0.3">
      <c r="A289" s="2" t="s">
        <v>269</v>
      </c>
      <c r="B289" s="2"/>
      <c r="C289" s="1">
        <v>1.7</v>
      </c>
      <c r="D289" s="1">
        <v>1.9359999999999999</v>
      </c>
      <c r="E289" s="1">
        <v>4.2069999999999999</v>
      </c>
      <c r="F289" s="1">
        <v>13.976000000000001</v>
      </c>
      <c r="G289" s="1">
        <v>36.186999999999998</v>
      </c>
      <c r="H289" s="1">
        <v>24.9</v>
      </c>
      <c r="I289" s="1">
        <v>25.2</v>
      </c>
      <c r="J289" s="1">
        <v>20.6</v>
      </c>
      <c r="K289" s="1">
        <v>24.3</v>
      </c>
      <c r="L289" s="1">
        <v>29.815999999999999</v>
      </c>
      <c r="M289" s="1">
        <v>25.8</v>
      </c>
      <c r="N289" s="1"/>
      <c r="O289" s="1">
        <v>24</v>
      </c>
      <c r="P289" s="1">
        <v>15.3</v>
      </c>
      <c r="Q289" s="1">
        <v>10.6</v>
      </c>
      <c r="R289" s="1">
        <v>3</v>
      </c>
      <c r="S289" s="1">
        <v>1.9</v>
      </c>
      <c r="T289" s="1">
        <v>1.6</v>
      </c>
      <c r="U289" s="1"/>
      <c r="V289" s="1"/>
      <c r="W289" s="1"/>
      <c r="X289" s="1"/>
      <c r="Y289" s="1"/>
      <c r="Z289" s="1"/>
    </row>
    <row r="290" spans="1:26" x14ac:dyDescent="0.3">
      <c r="A290" s="2" t="s">
        <v>270</v>
      </c>
      <c r="B290" s="2"/>
      <c r="C290" s="1"/>
      <c r="D290" s="1"/>
      <c r="E290" s="1">
        <v>0.50700000000000001</v>
      </c>
      <c r="F290" s="1">
        <v>1.222</v>
      </c>
      <c r="G290" s="1">
        <v>3.02</v>
      </c>
      <c r="H290" s="1">
        <v>3.1</v>
      </c>
      <c r="I290" s="1">
        <v>1.6</v>
      </c>
      <c r="J290" s="1">
        <v>4.3</v>
      </c>
      <c r="K290" s="1">
        <v>3.6</v>
      </c>
      <c r="L290" s="1">
        <v>0.61599999999999999</v>
      </c>
      <c r="M290" s="1">
        <v>0.1</v>
      </c>
      <c r="N290" s="1">
        <v>1.2</v>
      </c>
      <c r="O290" s="1">
        <v>1.9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2" t="s">
        <v>271</v>
      </c>
      <c r="B291" s="2"/>
      <c r="C291" s="1">
        <v>5.1879999999999997</v>
      </c>
      <c r="D291" s="1">
        <v>8.4350000000000005</v>
      </c>
      <c r="E291" s="1">
        <v>13.303000000000001</v>
      </c>
      <c r="F291" s="1">
        <v>95.256</v>
      </c>
      <c r="G291" s="1">
        <v>78.134</v>
      </c>
      <c r="H291" s="1">
        <v>48.353000000000002</v>
      </c>
      <c r="I291" s="1">
        <v>55.805999999999997</v>
      </c>
      <c r="J291" s="1">
        <v>67.346000000000004</v>
      </c>
      <c r="K291" s="1">
        <v>103.009</v>
      </c>
      <c r="L291" s="1">
        <v>146.04300000000001</v>
      </c>
      <c r="M291" s="1">
        <v>160.18600000000001</v>
      </c>
      <c r="N291" s="1">
        <v>91.507999999999996</v>
      </c>
      <c r="O291" s="1">
        <v>83.56</v>
      </c>
      <c r="P291" s="1">
        <v>53.664000000000001</v>
      </c>
      <c r="Q291" s="1">
        <v>53.277000000000001</v>
      </c>
      <c r="R291" s="1">
        <v>61.694000000000003</v>
      </c>
      <c r="S291" s="1">
        <v>70.296999999999997</v>
      </c>
      <c r="T291" s="1">
        <v>67.777000000000001</v>
      </c>
      <c r="U291" s="1">
        <v>63.718000000000004</v>
      </c>
      <c r="V291" s="1">
        <v>59.1</v>
      </c>
      <c r="W291" s="1">
        <v>52.341999999999999</v>
      </c>
      <c r="X291" s="1">
        <v>57.884</v>
      </c>
      <c r="Y291" s="1">
        <v>60.805</v>
      </c>
      <c r="Z291" s="1"/>
    </row>
    <row r="292" spans="1:26" x14ac:dyDescent="0.3">
      <c r="A292" s="2" t="s">
        <v>272</v>
      </c>
      <c r="B292" s="2"/>
      <c r="C292" s="1"/>
      <c r="D292" s="1"/>
      <c r="E292" s="1"/>
      <c r="F292" s="1"/>
      <c r="G292" s="1"/>
      <c r="H292" s="1"/>
      <c r="I292" s="1">
        <v>1215.5</v>
      </c>
      <c r="J292" s="1">
        <v>1302.8</v>
      </c>
      <c r="K292" s="1">
        <v>505</v>
      </c>
      <c r="L292" s="1">
        <v>939.1</v>
      </c>
      <c r="M292" s="1">
        <v>684.2</v>
      </c>
      <c r="N292" s="1">
        <v>1162.4000000000001</v>
      </c>
      <c r="O292" s="1">
        <v>1171.0999999999999</v>
      </c>
      <c r="P292" s="1">
        <v>849.9</v>
      </c>
      <c r="Q292" s="1">
        <v>783.7</v>
      </c>
      <c r="R292" s="1">
        <v>1026.8</v>
      </c>
      <c r="S292" s="1">
        <v>2624.3</v>
      </c>
      <c r="T292" s="1">
        <v>1661.8</v>
      </c>
      <c r="U292" s="1">
        <v>1629.1</v>
      </c>
      <c r="V292" s="1">
        <v>1423.3</v>
      </c>
      <c r="W292" s="1">
        <v>1324.4</v>
      </c>
      <c r="X292" s="1">
        <v>760.9</v>
      </c>
      <c r="Y292" s="1">
        <v>329.8</v>
      </c>
      <c r="Z292" s="1"/>
    </row>
    <row r="293" spans="1:26" x14ac:dyDescent="0.3">
      <c r="A293" s="2" t="s">
        <v>273</v>
      </c>
      <c r="B293" s="2"/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/>
    </row>
    <row r="294" spans="1:26" x14ac:dyDescent="0.3">
      <c r="A294" s="2" t="s">
        <v>274</v>
      </c>
      <c r="B294" s="2"/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/>
    </row>
    <row r="295" spans="1:26" x14ac:dyDescent="0.3">
      <c r="A295" s="2" t="s">
        <v>275</v>
      </c>
      <c r="B295" s="2"/>
      <c r="C295" s="1">
        <v>0</v>
      </c>
      <c r="D295" s="1">
        <v>0</v>
      </c>
      <c r="E295" s="1">
        <v>0</v>
      </c>
      <c r="F295" s="1">
        <v>0</v>
      </c>
      <c r="G295" s="1">
        <v>1.69</v>
      </c>
      <c r="H295" s="1">
        <v>1.69</v>
      </c>
      <c r="I295" s="1">
        <v>1.69</v>
      </c>
      <c r="J295" s="1">
        <v>6.1639999999999997</v>
      </c>
      <c r="K295" s="1">
        <v>28.981000000000002</v>
      </c>
      <c r="L295" s="1">
        <v>35.472000000000001</v>
      </c>
      <c r="M295" s="1">
        <v>73.721000000000004</v>
      </c>
      <c r="N295" s="1">
        <v>112.717</v>
      </c>
      <c r="O295" s="1">
        <v>124.435</v>
      </c>
      <c r="P295" s="1">
        <v>140.577</v>
      </c>
      <c r="Q295" s="1">
        <v>157.35900000000001</v>
      </c>
      <c r="R295" s="1">
        <v>165.33</v>
      </c>
      <c r="S295" s="1">
        <v>186.63399999999999</v>
      </c>
      <c r="T295" s="1">
        <v>203.24700000000001</v>
      </c>
      <c r="U295" s="1">
        <v>212.91800000000001</v>
      </c>
      <c r="V295" s="1">
        <v>221.02699999999999</v>
      </c>
      <c r="W295" s="1">
        <v>227.62700000000001</v>
      </c>
      <c r="X295" s="1">
        <v>232.28800000000001</v>
      </c>
      <c r="Y295" s="1">
        <v>236.44200000000001</v>
      </c>
      <c r="Z295" s="1"/>
    </row>
    <row r="298" spans="1:26" ht="21.6" x14ac:dyDescent="0.3">
      <c r="A298" s="3" t="s">
        <v>276</v>
      </c>
    </row>
    <row r="299" spans="1:26" x14ac:dyDescent="0.3">
      <c r="A299" s="1" t="s">
        <v>12</v>
      </c>
      <c r="B299" s="2"/>
      <c r="C299" s="3" t="s">
        <v>13</v>
      </c>
      <c r="D299" s="3" t="s">
        <v>14</v>
      </c>
      <c r="E299" s="3" t="s">
        <v>15</v>
      </c>
      <c r="F299" s="3" t="s">
        <v>16</v>
      </c>
      <c r="G299" s="3" t="s">
        <v>17</v>
      </c>
      <c r="H299" s="3" t="s">
        <v>18</v>
      </c>
      <c r="I299" s="3" t="s">
        <v>19</v>
      </c>
      <c r="J299" s="3" t="s">
        <v>20</v>
      </c>
      <c r="K299" s="3" t="s">
        <v>21</v>
      </c>
      <c r="L299" s="3" t="s">
        <v>22</v>
      </c>
      <c r="M299" s="3" t="s">
        <v>23</v>
      </c>
      <c r="N299" s="3" t="s">
        <v>24</v>
      </c>
      <c r="O299" s="3" t="s">
        <v>25</v>
      </c>
      <c r="P299" s="3" t="s">
        <v>26</v>
      </c>
      <c r="Q299" s="3" t="s">
        <v>27</v>
      </c>
      <c r="R299" s="3" t="s">
        <v>28</v>
      </c>
      <c r="S299" s="3" t="s">
        <v>29</v>
      </c>
      <c r="T299" s="3" t="s">
        <v>30</v>
      </c>
      <c r="U299" s="3" t="s">
        <v>31</v>
      </c>
      <c r="V299" s="3" t="s">
        <v>32</v>
      </c>
      <c r="W299" s="3" t="s">
        <v>33</v>
      </c>
      <c r="X299" s="3" t="s">
        <v>34</v>
      </c>
      <c r="Y299" s="3" t="s">
        <v>35</v>
      </c>
      <c r="Z299" s="3" t="s">
        <v>36</v>
      </c>
    </row>
    <row r="300" spans="1:26" x14ac:dyDescent="0.3">
      <c r="A300" s="1" t="s">
        <v>37</v>
      </c>
      <c r="B300" s="2"/>
      <c r="C300" s="4" t="s">
        <v>38</v>
      </c>
      <c r="D300" s="4" t="s">
        <v>39</v>
      </c>
      <c r="E300" s="4" t="s">
        <v>40</v>
      </c>
      <c r="F300" s="4" t="s">
        <v>41</v>
      </c>
      <c r="G300" s="4" t="s">
        <v>42</v>
      </c>
      <c r="H300" s="4" t="s">
        <v>43</v>
      </c>
      <c r="I300" s="4" t="s">
        <v>44</v>
      </c>
      <c r="J300" s="4" t="s">
        <v>45</v>
      </c>
      <c r="K300" s="4" t="s">
        <v>46</v>
      </c>
      <c r="L300" s="4" t="s">
        <v>47</v>
      </c>
      <c r="M300" s="4" t="s">
        <v>48</v>
      </c>
      <c r="N300" s="4" t="s">
        <v>49</v>
      </c>
      <c r="O300" s="4" t="s">
        <v>50</v>
      </c>
      <c r="P300" s="4" t="s">
        <v>51</v>
      </c>
      <c r="Q300" s="4" t="s">
        <v>52</v>
      </c>
      <c r="R300" s="4" t="s">
        <v>53</v>
      </c>
      <c r="S300" s="4" t="s">
        <v>54</v>
      </c>
      <c r="T300" s="4" t="s">
        <v>55</v>
      </c>
      <c r="U300" s="4" t="s">
        <v>56</v>
      </c>
      <c r="V300" s="4" t="s">
        <v>57</v>
      </c>
      <c r="W300" s="4" t="s">
        <v>58</v>
      </c>
      <c r="X300" s="4" t="s">
        <v>59</v>
      </c>
      <c r="Y300" s="4" t="s">
        <v>60</v>
      </c>
      <c r="Z300" s="4" t="s">
        <v>61</v>
      </c>
    </row>
    <row r="301" spans="1:26" x14ac:dyDescent="0.3">
      <c r="A301" s="2" t="s">
        <v>277</v>
      </c>
      <c r="B301" s="2"/>
      <c r="C301" s="1">
        <v>11.894</v>
      </c>
      <c r="D301" s="1">
        <v>41.744999999999997</v>
      </c>
      <c r="E301" s="1">
        <v>156.47999999999999</v>
      </c>
      <c r="F301" s="1">
        <v>1026.2750000000001</v>
      </c>
      <c r="G301" s="1">
        <v>726.697</v>
      </c>
      <c r="H301" s="1">
        <v>403.904</v>
      </c>
      <c r="I301" s="1">
        <v>723.68600000000004</v>
      </c>
      <c r="J301" s="1">
        <v>737.42499999999995</v>
      </c>
      <c r="K301" s="1">
        <v>854.83199999999999</v>
      </c>
      <c r="L301" s="1">
        <v>699.84</v>
      </c>
      <c r="M301" s="1">
        <v>1377.7329999999999</v>
      </c>
      <c r="N301" s="1">
        <v>939.67399999999998</v>
      </c>
      <c r="O301" s="1">
        <v>1498.2180000000001</v>
      </c>
      <c r="P301" s="1">
        <v>2060.866</v>
      </c>
      <c r="Q301" s="1">
        <v>1346.2090000000001</v>
      </c>
      <c r="R301" s="1">
        <v>1556.4359999999999</v>
      </c>
      <c r="S301" s="1">
        <v>1723.2850000000001</v>
      </c>
      <c r="T301" s="1">
        <v>1424.684</v>
      </c>
      <c r="U301" s="1">
        <v>1915.43</v>
      </c>
      <c r="V301" s="1">
        <v>1797.9069999999999</v>
      </c>
      <c r="W301" s="1">
        <v>2414.7510000000002</v>
      </c>
      <c r="X301" s="1">
        <v>1269.6690000000001</v>
      </c>
      <c r="Y301" s="1">
        <v>1218.059</v>
      </c>
      <c r="Z301" s="1"/>
    </row>
    <row r="302" spans="1:26" x14ac:dyDescent="0.3">
      <c r="A302" s="2" t="s">
        <v>186</v>
      </c>
      <c r="B302" s="2"/>
      <c r="C302" s="1">
        <v>2.274</v>
      </c>
      <c r="D302" s="1">
        <v>9.7690000000000001</v>
      </c>
      <c r="E302" s="1">
        <v>22.727</v>
      </c>
      <c r="F302" s="1">
        <v>128.011</v>
      </c>
      <c r="G302" s="1">
        <v>314.923</v>
      </c>
      <c r="H302" s="1">
        <v>134.124</v>
      </c>
      <c r="I302" s="1">
        <v>100.12</v>
      </c>
      <c r="J302" s="1">
        <v>198.31700000000001</v>
      </c>
      <c r="K302" s="1">
        <v>271.88299999999998</v>
      </c>
      <c r="L302" s="1">
        <v>409.84800000000001</v>
      </c>
      <c r="M302" s="1">
        <v>208.79900000000001</v>
      </c>
      <c r="N302" s="1">
        <v>111.702</v>
      </c>
      <c r="O302" s="1">
        <v>122.965</v>
      </c>
      <c r="P302" s="1">
        <v>37.229999999999997</v>
      </c>
      <c r="Q302" s="1">
        <v>24.425999999999998</v>
      </c>
      <c r="R302" s="1">
        <v>26.533000000000001</v>
      </c>
      <c r="S302" s="1">
        <v>53.515000000000001</v>
      </c>
      <c r="T302" s="1">
        <v>38.268999999999998</v>
      </c>
      <c r="U302" s="1">
        <v>35.735999999999997</v>
      </c>
      <c r="V302" s="1">
        <v>28.379000000000001</v>
      </c>
      <c r="W302" s="1">
        <v>11.458</v>
      </c>
      <c r="X302" s="1">
        <v>10.48</v>
      </c>
      <c r="Y302" s="1">
        <v>17.356000000000002</v>
      </c>
      <c r="Z302" s="1"/>
    </row>
    <row r="303" spans="1:26" x14ac:dyDescent="0.3">
      <c r="A303" s="2" t="s">
        <v>191</v>
      </c>
      <c r="B303" s="2"/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/>
    </row>
    <row r="304" spans="1:26" x14ac:dyDescent="0.3">
      <c r="A304" s="2" t="s">
        <v>278</v>
      </c>
      <c r="B304" s="2"/>
      <c r="C304" s="1"/>
      <c r="D304" s="1"/>
      <c r="E304" s="1"/>
      <c r="F304" s="1"/>
      <c r="G304" s="1"/>
      <c r="H304" s="1"/>
      <c r="I304" s="1"/>
      <c r="J304" s="1"/>
      <c r="K304" s="1">
        <v>57.906999999999996</v>
      </c>
      <c r="L304" s="1">
        <v>73.415999999999997</v>
      </c>
      <c r="M304" s="1">
        <v>25.344000000000001</v>
      </c>
      <c r="N304" s="1">
        <v>22.774999999999999</v>
      </c>
      <c r="O304" s="1">
        <v>18.867999999999999</v>
      </c>
      <c r="P304" s="1">
        <v>9.9390000000000001</v>
      </c>
      <c r="Q304" s="1">
        <v>12.016</v>
      </c>
      <c r="R304" s="1">
        <v>15.413</v>
      </c>
      <c r="S304" s="1">
        <v>13.502000000000001</v>
      </c>
      <c r="T304" s="1">
        <v>16.190000000000001</v>
      </c>
      <c r="U304" s="1">
        <v>14.823</v>
      </c>
      <c r="V304" s="1">
        <v>14.385</v>
      </c>
      <c r="W304" s="1">
        <v>15.787000000000001</v>
      </c>
      <c r="X304" s="1">
        <v>34.805</v>
      </c>
      <c r="Y304" s="1">
        <v>41.534999999999997</v>
      </c>
      <c r="Z304" s="1"/>
    </row>
    <row r="305" spans="1:26" x14ac:dyDescent="0.3">
      <c r="A305" s="2" t="s">
        <v>279</v>
      </c>
      <c r="B305" s="2"/>
      <c r="C305" s="1">
        <v>0.75</v>
      </c>
      <c r="D305" s="1">
        <v>2.1739999999999999</v>
      </c>
      <c r="E305" s="1">
        <v>3.6349999999999998</v>
      </c>
      <c r="F305" s="1">
        <v>32.146000000000001</v>
      </c>
      <c r="G305" s="1">
        <v>48.939</v>
      </c>
      <c r="H305" s="1">
        <v>66.275999999999996</v>
      </c>
      <c r="I305" s="1">
        <v>56.600999999999999</v>
      </c>
      <c r="J305" s="1">
        <v>70.381</v>
      </c>
      <c r="K305" s="1">
        <v>43.652999999999999</v>
      </c>
      <c r="L305" s="1">
        <v>149.26</v>
      </c>
      <c r="M305" s="1">
        <v>137.697</v>
      </c>
      <c r="N305" s="1">
        <v>550.68399999999997</v>
      </c>
      <c r="O305" s="1">
        <v>69.007000000000005</v>
      </c>
      <c r="P305" s="1">
        <v>69.921999999999997</v>
      </c>
      <c r="Q305" s="1">
        <v>65.13</v>
      </c>
      <c r="R305" s="1">
        <v>45.082000000000001</v>
      </c>
      <c r="S305" s="1">
        <v>12.897</v>
      </c>
      <c r="T305" s="1">
        <v>11.464</v>
      </c>
      <c r="U305" s="1">
        <v>1.9350000000000001</v>
      </c>
      <c r="V305" s="1">
        <v>1.671</v>
      </c>
      <c r="W305" s="1">
        <v>4.157</v>
      </c>
      <c r="X305" s="1">
        <v>2.08</v>
      </c>
      <c r="Y305" s="1">
        <v>1.639</v>
      </c>
      <c r="Z305" s="1"/>
    </row>
    <row r="306" spans="1:26" x14ac:dyDescent="0.3">
      <c r="A306" s="2" t="s">
        <v>68</v>
      </c>
      <c r="B306" s="2"/>
      <c r="C306" s="1">
        <v>14.917999999999999</v>
      </c>
      <c r="D306" s="1">
        <v>53.688000000000002</v>
      </c>
      <c r="E306" s="1">
        <v>182.84200000000001</v>
      </c>
      <c r="F306" s="1">
        <v>1186.432</v>
      </c>
      <c r="G306" s="1">
        <v>1090.559</v>
      </c>
      <c r="H306" s="1">
        <v>604.30399999999997</v>
      </c>
      <c r="I306" s="1">
        <v>880.40700000000004</v>
      </c>
      <c r="J306" s="1">
        <v>1006.123</v>
      </c>
      <c r="K306" s="1">
        <v>1228.2750000000001</v>
      </c>
      <c r="L306" s="1">
        <v>1332.364</v>
      </c>
      <c r="M306" s="1">
        <v>1749.5730000000001</v>
      </c>
      <c r="N306" s="1">
        <v>1624.835</v>
      </c>
      <c r="O306" s="1">
        <v>1709.058</v>
      </c>
      <c r="P306" s="1">
        <v>2177.9569999999999</v>
      </c>
      <c r="Q306" s="1">
        <v>1447.7809999999999</v>
      </c>
      <c r="R306" s="1">
        <v>1643.4639999999999</v>
      </c>
      <c r="S306" s="1">
        <v>1803.1990000000001</v>
      </c>
      <c r="T306" s="1">
        <v>1490.607</v>
      </c>
      <c r="U306" s="1">
        <v>1967.924</v>
      </c>
      <c r="V306" s="1">
        <v>1842.3420000000001</v>
      </c>
      <c r="W306" s="1">
        <v>2446.1529999999998</v>
      </c>
      <c r="X306" s="1">
        <v>1317.0340000000001</v>
      </c>
      <c r="Y306" s="1">
        <v>1278.5889999999999</v>
      </c>
      <c r="Z306" s="1"/>
    </row>
    <row r="307" spans="1:26" x14ac:dyDescent="0.3">
      <c r="A307" s="2" t="s">
        <v>280</v>
      </c>
      <c r="B307" s="2"/>
      <c r="C307" s="1">
        <v>11.794</v>
      </c>
      <c r="D307" s="1">
        <v>16.312000000000001</v>
      </c>
      <c r="E307" s="1">
        <v>21.664999999999999</v>
      </c>
      <c r="F307" s="1">
        <v>140.387</v>
      </c>
      <c r="G307" s="1">
        <v>625.78099999999995</v>
      </c>
      <c r="H307" s="1">
        <v>802.30899999999997</v>
      </c>
      <c r="I307" s="1">
        <v>805.20399999999995</v>
      </c>
      <c r="J307" s="1">
        <v>853.33699999999999</v>
      </c>
      <c r="K307" s="1">
        <v>976.58199999999999</v>
      </c>
      <c r="L307" s="1">
        <v>1130.8030000000001</v>
      </c>
      <c r="M307" s="1">
        <v>1229.7349999999999</v>
      </c>
      <c r="N307" s="1">
        <v>692.97699999999998</v>
      </c>
      <c r="O307" s="1">
        <v>731.19500000000005</v>
      </c>
      <c r="P307" s="1">
        <v>422.61</v>
      </c>
      <c r="Q307" s="1">
        <v>594.23199999999997</v>
      </c>
      <c r="R307" s="1">
        <v>603.00199999999995</v>
      </c>
      <c r="S307" s="1">
        <v>655.75099999999998</v>
      </c>
      <c r="T307" s="1">
        <v>694.10500000000002</v>
      </c>
      <c r="U307" s="1">
        <v>721.32299999999998</v>
      </c>
      <c r="V307" s="1">
        <v>730.90899999999999</v>
      </c>
      <c r="W307" s="1">
        <v>752.16300000000001</v>
      </c>
      <c r="X307" s="1">
        <v>751.16800000000001</v>
      </c>
      <c r="Y307" s="1">
        <v>776.07</v>
      </c>
      <c r="Z307" s="1"/>
    </row>
    <row r="308" spans="1:26" x14ac:dyDescent="0.3">
      <c r="A308" s="2" t="s">
        <v>281</v>
      </c>
      <c r="B308" s="2"/>
      <c r="C308" s="1">
        <v>3.1720000000000002</v>
      </c>
      <c r="D308" s="1">
        <v>7.0780000000000003</v>
      </c>
      <c r="E308" s="1">
        <v>11.471</v>
      </c>
      <c r="F308" s="1">
        <v>34.784999999999997</v>
      </c>
      <c r="G308" s="1">
        <v>93.234999999999999</v>
      </c>
      <c r="H308" s="1">
        <v>192.95500000000001</v>
      </c>
      <c r="I308" s="1">
        <v>284.98500000000001</v>
      </c>
      <c r="J308" s="1">
        <v>340.71600000000001</v>
      </c>
      <c r="K308" s="1">
        <v>423.54599999999999</v>
      </c>
      <c r="L308" s="1">
        <v>525.51099999999997</v>
      </c>
      <c r="M308" s="1">
        <v>607.81799999999998</v>
      </c>
      <c r="N308" s="1">
        <v>310.73599999999999</v>
      </c>
      <c r="O308" s="1">
        <v>327.37400000000002</v>
      </c>
      <c r="P308" s="1">
        <v>232.291</v>
      </c>
      <c r="Q308" s="1">
        <v>267.096</v>
      </c>
      <c r="R308" s="1">
        <v>269.14100000000002</v>
      </c>
      <c r="S308" s="1">
        <v>316.09800000000001</v>
      </c>
      <c r="T308" s="1">
        <v>375.077</v>
      </c>
      <c r="U308" s="1">
        <v>425.75299999999999</v>
      </c>
      <c r="V308" s="1">
        <v>464.78399999999999</v>
      </c>
      <c r="W308" s="1">
        <v>488.65</v>
      </c>
      <c r="X308" s="1">
        <v>497.26299999999998</v>
      </c>
      <c r="Y308" s="1">
        <v>516.654</v>
      </c>
      <c r="Z308" s="1"/>
    </row>
    <row r="309" spans="1:26" x14ac:dyDescent="0.3">
      <c r="A309" s="2" t="s">
        <v>71</v>
      </c>
      <c r="B309" s="2"/>
      <c r="C309" s="1">
        <v>8.6219999999999999</v>
      </c>
      <c r="D309" s="1">
        <v>9.234</v>
      </c>
      <c r="E309" s="1">
        <v>10.194000000000001</v>
      </c>
      <c r="F309" s="1">
        <v>105.602</v>
      </c>
      <c r="G309" s="1">
        <v>532.54600000000005</v>
      </c>
      <c r="H309" s="1">
        <v>609.35400000000004</v>
      </c>
      <c r="I309" s="1">
        <v>520.21900000000005</v>
      </c>
      <c r="J309" s="1">
        <v>512.62099999999998</v>
      </c>
      <c r="K309" s="1">
        <v>553.03599999999994</v>
      </c>
      <c r="L309" s="1">
        <v>605.29200000000003</v>
      </c>
      <c r="M309" s="1">
        <v>621.91700000000003</v>
      </c>
      <c r="N309" s="1">
        <v>382.24099999999999</v>
      </c>
      <c r="O309" s="1">
        <v>403.82100000000003</v>
      </c>
      <c r="P309" s="1">
        <v>190.31899999999999</v>
      </c>
      <c r="Q309" s="1">
        <v>327.13600000000002</v>
      </c>
      <c r="R309" s="1">
        <v>333.86099999999999</v>
      </c>
      <c r="S309" s="1">
        <v>339.65300000000002</v>
      </c>
      <c r="T309" s="1">
        <v>319.02800000000002</v>
      </c>
      <c r="U309" s="1">
        <v>295.57</v>
      </c>
      <c r="V309" s="1">
        <v>266.125</v>
      </c>
      <c r="W309" s="1">
        <v>263.51299999999998</v>
      </c>
      <c r="X309" s="1">
        <v>253.905</v>
      </c>
      <c r="Y309" s="1">
        <v>259.416</v>
      </c>
      <c r="Z309" s="1"/>
    </row>
    <row r="310" spans="1:26" x14ac:dyDescent="0.3">
      <c r="A310" s="2" t="s">
        <v>282</v>
      </c>
      <c r="B310" s="2"/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109.828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/>
    </row>
    <row r="311" spans="1:26" x14ac:dyDescent="0.3">
      <c r="A311" s="2" t="s">
        <v>283</v>
      </c>
      <c r="B311" s="2"/>
      <c r="C311" s="1">
        <v>0</v>
      </c>
      <c r="D311" s="1">
        <v>0</v>
      </c>
      <c r="E311" s="1">
        <v>144.751</v>
      </c>
      <c r="F311" s="1">
        <v>209.14500000000001</v>
      </c>
      <c r="G311" s="1">
        <v>201.78100000000001</v>
      </c>
      <c r="H311" s="1">
        <v>36.741</v>
      </c>
      <c r="I311" s="1">
        <v>21.748999999999999</v>
      </c>
      <c r="J311" s="1">
        <v>46.765000000000001</v>
      </c>
      <c r="K311" s="1">
        <v>33.140999999999998</v>
      </c>
      <c r="L311" s="1">
        <v>11.234999999999999</v>
      </c>
      <c r="M311" s="1">
        <v>21.385000000000002</v>
      </c>
      <c r="N311" s="1">
        <v>5.9960000000000004</v>
      </c>
      <c r="O311" s="1">
        <v>7.1459999999999999</v>
      </c>
      <c r="P311" s="1">
        <v>0.41299999999999998</v>
      </c>
      <c r="Q311" s="1">
        <v>0.41299999999999998</v>
      </c>
      <c r="R311" s="1">
        <v>6.2240000000000002</v>
      </c>
      <c r="S311" s="1">
        <v>5.8109999999999999</v>
      </c>
      <c r="T311" s="1">
        <v>5.673</v>
      </c>
      <c r="U311" s="1">
        <v>5.673</v>
      </c>
      <c r="V311" s="1">
        <v>5.673</v>
      </c>
      <c r="W311" s="1">
        <v>5.673</v>
      </c>
      <c r="X311" s="1">
        <v>20.393999999999998</v>
      </c>
      <c r="Y311" s="1">
        <v>6.9269999999999996</v>
      </c>
      <c r="Z311" s="1"/>
    </row>
    <row r="312" spans="1:26" x14ac:dyDescent="0.3">
      <c r="A312" s="2" t="s">
        <v>284</v>
      </c>
      <c r="B312" s="2"/>
      <c r="C312" s="1">
        <v>0</v>
      </c>
      <c r="D312" s="1">
        <v>0</v>
      </c>
      <c r="E312" s="1">
        <v>0</v>
      </c>
      <c r="F312" s="1">
        <v>17656.641</v>
      </c>
      <c r="G312" s="1">
        <v>5691.1689999999999</v>
      </c>
      <c r="H312" s="1">
        <v>1129.6020000000001</v>
      </c>
      <c r="I312" s="1">
        <v>618.03599999999994</v>
      </c>
      <c r="J312" s="1">
        <v>969.26499999999999</v>
      </c>
      <c r="K312" s="1">
        <v>1297.212</v>
      </c>
      <c r="L312" s="1">
        <v>1782.923</v>
      </c>
      <c r="M312" s="1">
        <v>1204.212</v>
      </c>
      <c r="N312" s="1">
        <v>318.42099999999999</v>
      </c>
      <c r="O312" s="1">
        <v>312.39999999999998</v>
      </c>
      <c r="P312" s="1">
        <v>55.146000000000001</v>
      </c>
      <c r="Q312" s="1">
        <v>53.847999999999999</v>
      </c>
      <c r="R312" s="1">
        <v>52.527000000000001</v>
      </c>
      <c r="S312" s="1">
        <v>52.527000000000001</v>
      </c>
      <c r="T312" s="1">
        <v>52.527000000000001</v>
      </c>
      <c r="U312" s="1">
        <v>52.527000000000001</v>
      </c>
      <c r="V312" s="1">
        <v>52.527000000000001</v>
      </c>
      <c r="W312" s="1">
        <v>52.527000000000001</v>
      </c>
      <c r="X312" s="1">
        <v>52.527000000000001</v>
      </c>
      <c r="Y312" s="1">
        <v>52.527000000000001</v>
      </c>
      <c r="Z312" s="1"/>
    </row>
    <row r="313" spans="1:26" x14ac:dyDescent="0.3">
      <c r="A313" s="2" t="s">
        <v>285</v>
      </c>
      <c r="B313" s="2"/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28.411000000000001</v>
      </c>
      <c r="N313" s="1">
        <v>27.09</v>
      </c>
      <c r="O313" s="1">
        <v>12.315</v>
      </c>
      <c r="P313" s="1">
        <v>11.044</v>
      </c>
      <c r="Q313" s="1">
        <v>11.83</v>
      </c>
      <c r="R313" s="1">
        <v>11.516</v>
      </c>
      <c r="S313" s="1"/>
      <c r="T313" s="1"/>
      <c r="U313" s="1"/>
      <c r="V313" s="1"/>
      <c r="W313" s="1"/>
      <c r="X313" s="1">
        <v>7.7789999999999999</v>
      </c>
      <c r="Y313" s="1">
        <v>7.7530000000000001</v>
      </c>
      <c r="Z313" s="1"/>
    </row>
    <row r="314" spans="1:26" x14ac:dyDescent="0.3">
      <c r="A314" s="2" t="s">
        <v>286</v>
      </c>
      <c r="B314" s="2"/>
      <c r="C314" s="1">
        <v>0.86599999999999999</v>
      </c>
      <c r="D314" s="1">
        <v>1.373</v>
      </c>
      <c r="E314" s="1">
        <v>3.379</v>
      </c>
      <c r="F314" s="1">
        <v>37.402000000000001</v>
      </c>
      <c r="G314" s="1">
        <v>21.452999999999999</v>
      </c>
      <c r="H314" s="1">
        <v>11.317</v>
      </c>
      <c r="I314" s="1">
        <v>59.805999999999997</v>
      </c>
      <c r="J314" s="1">
        <v>58.1</v>
      </c>
      <c r="K314" s="1">
        <v>61.234999999999999</v>
      </c>
      <c r="L314" s="1">
        <v>242.43899999999999</v>
      </c>
      <c r="M314" s="1">
        <v>287.78699999999998</v>
      </c>
      <c r="N314" s="1">
        <v>214.649</v>
      </c>
      <c r="O314" s="1">
        <v>25.404</v>
      </c>
      <c r="P314" s="1">
        <v>9.1270000000000007</v>
      </c>
      <c r="Q314" s="1">
        <v>15.170999999999999</v>
      </c>
      <c r="R314" s="1">
        <v>14.884</v>
      </c>
      <c r="S314" s="1">
        <v>459.577</v>
      </c>
      <c r="T314" s="1">
        <v>287.024</v>
      </c>
      <c r="U314" s="1">
        <v>36.042999999999999</v>
      </c>
      <c r="V314" s="1">
        <v>167.905</v>
      </c>
      <c r="W314" s="1">
        <v>173.322</v>
      </c>
      <c r="X314" s="1">
        <v>262.86500000000001</v>
      </c>
      <c r="Y314" s="1">
        <v>248.797</v>
      </c>
      <c r="Z314" s="1"/>
    </row>
    <row r="315" spans="1:26" x14ac:dyDescent="0.3">
      <c r="A315" s="2" t="s">
        <v>77</v>
      </c>
      <c r="B315" s="2"/>
      <c r="C315" s="1">
        <v>24.405999999999999</v>
      </c>
      <c r="D315" s="1">
        <v>64.295000000000002</v>
      </c>
      <c r="E315" s="1">
        <v>341.166</v>
      </c>
      <c r="F315" s="1">
        <v>19195.222000000002</v>
      </c>
      <c r="G315" s="1">
        <v>7537.5079999999998</v>
      </c>
      <c r="H315" s="1">
        <v>2391.3180000000002</v>
      </c>
      <c r="I315" s="1">
        <v>2100.2170000000001</v>
      </c>
      <c r="J315" s="1">
        <v>2592.8739999999998</v>
      </c>
      <c r="K315" s="1">
        <v>3172.8989999999999</v>
      </c>
      <c r="L315" s="1">
        <v>3974.2530000000002</v>
      </c>
      <c r="M315" s="1">
        <v>4023.1129999999998</v>
      </c>
      <c r="N315" s="1">
        <v>2573.232</v>
      </c>
      <c r="O315" s="1">
        <v>2470.1439999999998</v>
      </c>
      <c r="P315" s="1">
        <v>2444.0059999999999</v>
      </c>
      <c r="Q315" s="1">
        <v>1856.1790000000001</v>
      </c>
      <c r="R315" s="1">
        <v>2062.4760000000001</v>
      </c>
      <c r="S315" s="1">
        <v>2660.7669999999998</v>
      </c>
      <c r="T315" s="1">
        <v>2154.8589999999999</v>
      </c>
      <c r="U315" s="1">
        <v>2357.7370000000001</v>
      </c>
      <c r="V315" s="1">
        <v>2334.5720000000001</v>
      </c>
      <c r="W315" s="1">
        <v>2941.1880000000001</v>
      </c>
      <c r="X315" s="1">
        <v>1914.5039999999999</v>
      </c>
      <c r="Y315" s="1">
        <v>1854.009</v>
      </c>
      <c r="Z315" s="1"/>
    </row>
    <row r="316" spans="1:26" x14ac:dyDescent="0.3">
      <c r="A316" s="2" t="s">
        <v>287</v>
      </c>
      <c r="B316" s="2"/>
      <c r="C316" s="1">
        <v>2.5259999999999998</v>
      </c>
      <c r="D316" s="1">
        <v>5.4720000000000004</v>
      </c>
      <c r="E316" s="1">
        <v>4.665</v>
      </c>
      <c r="F316" s="1">
        <v>193.952</v>
      </c>
      <c r="G316" s="1">
        <v>111.562</v>
      </c>
      <c r="H316" s="1">
        <v>72.906999999999996</v>
      </c>
      <c r="I316" s="1">
        <v>45.563000000000002</v>
      </c>
      <c r="J316" s="1">
        <v>69.988</v>
      </c>
      <c r="K316" s="1">
        <v>68.293000000000006</v>
      </c>
      <c r="L316" s="1">
        <v>34.085000000000001</v>
      </c>
      <c r="M316" s="1">
        <v>9.0749999999999993</v>
      </c>
      <c r="N316" s="1">
        <v>30.689</v>
      </c>
      <c r="O316" s="1">
        <v>34.698</v>
      </c>
      <c r="P316" s="1">
        <v>13.84</v>
      </c>
      <c r="Q316" s="1">
        <v>19.283000000000001</v>
      </c>
      <c r="R316" s="1">
        <v>23.518999999999998</v>
      </c>
      <c r="S316" s="1">
        <v>24.843</v>
      </c>
      <c r="T316" s="1">
        <v>29.335000000000001</v>
      </c>
      <c r="U316" s="1">
        <v>23.297999999999998</v>
      </c>
      <c r="V316" s="1">
        <v>19.454999999999998</v>
      </c>
      <c r="W316" s="1">
        <v>20.922999999999998</v>
      </c>
      <c r="X316" s="1">
        <v>10.445</v>
      </c>
      <c r="Y316" s="1">
        <v>15.907</v>
      </c>
      <c r="Z316" s="1"/>
    </row>
    <row r="317" spans="1:26" x14ac:dyDescent="0.3">
      <c r="A317" s="2" t="s">
        <v>288</v>
      </c>
      <c r="B317" s="2"/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199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/>
    </row>
    <row r="318" spans="1:26" x14ac:dyDescent="0.3">
      <c r="A318" s="2" t="s">
        <v>289</v>
      </c>
      <c r="B318" s="2"/>
      <c r="C318" s="1">
        <v>2.3460000000000001</v>
      </c>
      <c r="D318" s="1">
        <v>4.0350000000000001</v>
      </c>
      <c r="E318" s="1">
        <v>6.2370000000000001</v>
      </c>
      <c r="F318" s="1">
        <v>18.814</v>
      </c>
      <c r="G318" s="1">
        <v>250.95400000000001</v>
      </c>
      <c r="H318" s="1">
        <v>170.61600000000001</v>
      </c>
      <c r="I318" s="1">
        <v>150.55199999999999</v>
      </c>
      <c r="J318" s="1">
        <v>222.68299999999999</v>
      </c>
      <c r="K318" s="1">
        <v>243.44</v>
      </c>
      <c r="L318" s="1">
        <v>289.01</v>
      </c>
      <c r="M318" s="1">
        <v>241.50399999999999</v>
      </c>
      <c r="N318" s="1">
        <v>213.161</v>
      </c>
      <c r="O318" s="1">
        <v>156.19800000000001</v>
      </c>
      <c r="P318" s="1">
        <v>110.322</v>
      </c>
      <c r="Q318" s="1">
        <v>89.873000000000005</v>
      </c>
      <c r="R318" s="1">
        <v>65.632999999999996</v>
      </c>
      <c r="S318" s="1">
        <v>83.710999999999999</v>
      </c>
      <c r="T318" s="1">
        <v>83.760999999999996</v>
      </c>
      <c r="U318" s="1">
        <v>99.623000000000005</v>
      </c>
      <c r="V318" s="1">
        <v>109.148</v>
      </c>
      <c r="W318" s="1">
        <v>121.586</v>
      </c>
      <c r="X318" s="1">
        <v>118.902</v>
      </c>
      <c r="Y318" s="1"/>
      <c r="Z318" s="1"/>
    </row>
    <row r="319" spans="1:26" x14ac:dyDescent="0.3">
      <c r="A319" s="2" t="s">
        <v>290</v>
      </c>
      <c r="B319" s="2"/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63.872</v>
      </c>
      <c r="I319" s="1">
        <v>72.215000000000003</v>
      </c>
      <c r="J319" s="1">
        <v>79.906000000000006</v>
      </c>
      <c r="K319" s="1">
        <v>223.34299999999999</v>
      </c>
      <c r="L319" s="1">
        <v>226.34200000000001</v>
      </c>
      <c r="M319" s="1">
        <v>25.847000000000001</v>
      </c>
      <c r="N319" s="1">
        <v>18.172999999999998</v>
      </c>
      <c r="O319" s="1">
        <v>24.571000000000002</v>
      </c>
      <c r="P319" s="1">
        <v>41.055</v>
      </c>
      <c r="Q319" s="1">
        <v>28.440999999999999</v>
      </c>
      <c r="R319" s="1">
        <v>21.917999999999999</v>
      </c>
      <c r="S319" s="1">
        <v>19.853000000000002</v>
      </c>
      <c r="T319" s="1">
        <v>47.079000000000001</v>
      </c>
      <c r="U319" s="1">
        <v>16.943000000000001</v>
      </c>
      <c r="V319" s="1">
        <v>23.143999999999998</v>
      </c>
      <c r="W319" s="1">
        <v>13.477</v>
      </c>
      <c r="X319" s="1">
        <v>18.960999999999999</v>
      </c>
      <c r="Y319" s="1">
        <v>30.308</v>
      </c>
      <c r="Z319" s="1"/>
    </row>
    <row r="320" spans="1:26" x14ac:dyDescent="0.3">
      <c r="A320" s="2" t="s">
        <v>291</v>
      </c>
      <c r="B320" s="2"/>
      <c r="C320" s="1">
        <v>0</v>
      </c>
      <c r="D320" s="1">
        <v>0</v>
      </c>
      <c r="E320" s="1">
        <v>0</v>
      </c>
      <c r="F320" s="1">
        <v>0</v>
      </c>
      <c r="G320" s="1"/>
      <c r="H320" s="1"/>
      <c r="I320" s="1"/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624.05600000000004</v>
      </c>
      <c r="T320" s="1">
        <v>631.19000000000005</v>
      </c>
      <c r="U320" s="1">
        <v>634.32600000000002</v>
      </c>
      <c r="V320" s="1">
        <v>629.76400000000001</v>
      </c>
      <c r="W320" s="1">
        <v>627.61599999999999</v>
      </c>
      <c r="X320" s="1">
        <v>0</v>
      </c>
      <c r="Y320" s="1"/>
      <c r="Z320" s="1"/>
    </row>
    <row r="321" spans="1:26" x14ac:dyDescent="0.3">
      <c r="A321" s="2" t="s">
        <v>292</v>
      </c>
      <c r="B321" s="2"/>
      <c r="C321" s="1">
        <v>7.165</v>
      </c>
      <c r="D321" s="1">
        <v>17.131</v>
      </c>
      <c r="E321" s="1">
        <v>38.014000000000003</v>
      </c>
      <c r="F321" s="1">
        <v>471.52699999999999</v>
      </c>
      <c r="G321" s="1">
        <v>722.28300000000002</v>
      </c>
      <c r="H321" s="1">
        <v>528.56600000000003</v>
      </c>
      <c r="I321" s="1">
        <v>437.428</v>
      </c>
      <c r="J321" s="1">
        <v>549.70100000000002</v>
      </c>
      <c r="K321" s="1">
        <v>646.49699999999996</v>
      </c>
      <c r="L321" s="1">
        <v>899.85</v>
      </c>
      <c r="M321" s="1">
        <v>911.22</v>
      </c>
      <c r="N321" s="1">
        <v>928.01599999999996</v>
      </c>
      <c r="O321" s="1">
        <v>827.20500000000004</v>
      </c>
      <c r="P321" s="1">
        <v>597.81799999999998</v>
      </c>
      <c r="Q321" s="1">
        <v>611.19899999999996</v>
      </c>
      <c r="R321" s="1">
        <v>649.58100000000002</v>
      </c>
      <c r="S321" s="1">
        <v>1360.434</v>
      </c>
      <c r="T321" s="1">
        <v>1212.952</v>
      </c>
      <c r="U321" s="1">
        <v>828.41300000000001</v>
      </c>
      <c r="V321" s="1">
        <v>849.58600000000001</v>
      </c>
      <c r="W321" s="1">
        <v>898.51199999999994</v>
      </c>
      <c r="X321" s="1">
        <v>918.18399999999997</v>
      </c>
      <c r="Y321" s="1">
        <v>918.95100000000002</v>
      </c>
      <c r="Z321" s="1"/>
    </row>
    <row r="322" spans="1:26" x14ac:dyDescent="0.3">
      <c r="A322" s="2" t="s">
        <v>85</v>
      </c>
      <c r="B322" s="2"/>
      <c r="C322" s="1">
        <v>9.6910000000000007</v>
      </c>
      <c r="D322" s="1">
        <v>22.603000000000002</v>
      </c>
      <c r="E322" s="1">
        <v>42.679000000000002</v>
      </c>
      <c r="F322" s="1">
        <v>665.47900000000004</v>
      </c>
      <c r="G322" s="1">
        <v>833.84500000000003</v>
      </c>
      <c r="H322" s="1">
        <v>665.34500000000003</v>
      </c>
      <c r="I322" s="1">
        <v>555.20600000000002</v>
      </c>
      <c r="J322" s="1">
        <v>699.59500000000003</v>
      </c>
      <c r="K322" s="1">
        <v>938.13300000000004</v>
      </c>
      <c r="L322" s="1">
        <v>1359.277</v>
      </c>
      <c r="M322" s="1">
        <v>946.14200000000005</v>
      </c>
      <c r="N322" s="1">
        <v>976.87800000000004</v>
      </c>
      <c r="O322" s="1">
        <v>886.47400000000005</v>
      </c>
      <c r="P322" s="1">
        <v>652.71299999999997</v>
      </c>
      <c r="Q322" s="1">
        <v>658.923</v>
      </c>
      <c r="R322" s="1">
        <v>695.01800000000003</v>
      </c>
      <c r="S322" s="1">
        <v>2029.1859999999999</v>
      </c>
      <c r="T322" s="1">
        <v>1920.556</v>
      </c>
      <c r="U322" s="1">
        <v>1502.98</v>
      </c>
      <c r="V322" s="1">
        <v>1521.9490000000001</v>
      </c>
      <c r="W322" s="1">
        <v>1560.528</v>
      </c>
      <c r="X322" s="1">
        <v>947.59</v>
      </c>
      <c r="Y322" s="1">
        <v>965.16600000000005</v>
      </c>
      <c r="Z322" s="1"/>
    </row>
    <row r="323" spans="1:26" x14ac:dyDescent="0.3">
      <c r="A323" s="2" t="s">
        <v>293</v>
      </c>
      <c r="B323" s="2"/>
      <c r="C323" s="1">
        <v>0</v>
      </c>
      <c r="D323" s="1">
        <v>0</v>
      </c>
      <c r="E323" s="1">
        <v>0</v>
      </c>
      <c r="F323" s="1">
        <v>0</v>
      </c>
      <c r="G323" s="1"/>
      <c r="H323" s="1">
        <v>2.5619999999999998</v>
      </c>
      <c r="I323" s="1"/>
      <c r="J323" s="1">
        <v>0</v>
      </c>
      <c r="K323" s="1">
        <v>0</v>
      </c>
      <c r="L323" s="1">
        <v>0</v>
      </c>
      <c r="M323" s="1">
        <v>1265.296</v>
      </c>
      <c r="N323" s="1">
        <v>1261.655</v>
      </c>
      <c r="O323" s="1">
        <v>574.37800000000004</v>
      </c>
      <c r="P323" s="1">
        <v>581.62599999999998</v>
      </c>
      <c r="Q323" s="1">
        <v>690.08600000000001</v>
      </c>
      <c r="R323" s="1">
        <v>697.61400000000003</v>
      </c>
      <c r="S323" s="1">
        <v>750</v>
      </c>
      <c r="T323" s="1">
        <v>750</v>
      </c>
      <c r="U323" s="1">
        <v>1235.354</v>
      </c>
      <c r="V323" s="1">
        <v>1237.1890000000001</v>
      </c>
      <c r="W323" s="1">
        <v>1782.529</v>
      </c>
      <c r="X323" s="1">
        <v>1785.047</v>
      </c>
      <c r="Y323" s="1">
        <v>1792.1289999999999</v>
      </c>
      <c r="Z323" s="1"/>
    </row>
    <row r="324" spans="1:26" x14ac:dyDescent="0.3">
      <c r="A324" s="2" t="s">
        <v>294</v>
      </c>
      <c r="B324" s="2"/>
      <c r="C324" s="1">
        <v>0</v>
      </c>
      <c r="D324" s="1">
        <v>0</v>
      </c>
      <c r="E324" s="1">
        <v>0</v>
      </c>
      <c r="F324" s="1">
        <v>0</v>
      </c>
      <c r="G324" s="1">
        <v>26.553000000000001</v>
      </c>
      <c r="H324" s="1">
        <v>0</v>
      </c>
      <c r="I324" s="1">
        <v>0</v>
      </c>
      <c r="J324" s="1">
        <v>31.318999999999999</v>
      </c>
      <c r="K324" s="1">
        <v>18.559999999999999</v>
      </c>
      <c r="L324" s="1">
        <v>24.849</v>
      </c>
      <c r="M324" s="1">
        <v>2.9849999999999999</v>
      </c>
      <c r="N324" s="1"/>
      <c r="O324" s="1">
        <v>144.77699999999999</v>
      </c>
      <c r="P324" s="1">
        <v>309.69600000000003</v>
      </c>
      <c r="Q324" s="1">
        <v>325.52699999999999</v>
      </c>
      <c r="R324" s="1">
        <v>386.91399999999999</v>
      </c>
      <c r="S324" s="1">
        <v>0</v>
      </c>
      <c r="T324" s="1">
        <v>0</v>
      </c>
      <c r="U324" s="1">
        <v>294.19400000000002</v>
      </c>
      <c r="V324" s="1">
        <v>371.43299999999999</v>
      </c>
      <c r="W324" s="1">
        <v>444.108</v>
      </c>
      <c r="X324" s="1">
        <v>0.13400000000000001</v>
      </c>
      <c r="Y324" s="1">
        <v>0.11700000000000001</v>
      </c>
      <c r="Z324" s="1"/>
    </row>
    <row r="325" spans="1:26" x14ac:dyDescent="0.3">
      <c r="A325" s="2" t="s">
        <v>251</v>
      </c>
      <c r="B325" s="2"/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/>
    </row>
    <row r="326" spans="1:26" x14ac:dyDescent="0.3">
      <c r="A326" s="2" t="s">
        <v>295</v>
      </c>
      <c r="B326" s="2"/>
      <c r="C326" s="1">
        <v>0</v>
      </c>
      <c r="D326" s="1">
        <v>0</v>
      </c>
      <c r="E326" s="1">
        <v>0</v>
      </c>
      <c r="F326" s="1">
        <v>59.134999999999998</v>
      </c>
      <c r="G326" s="1">
        <v>171.036</v>
      </c>
      <c r="H326" s="1">
        <v>143.98599999999999</v>
      </c>
      <c r="I326" s="1">
        <v>132.529</v>
      </c>
      <c r="J326" s="1">
        <v>133.68600000000001</v>
      </c>
      <c r="K326" s="1">
        <v>143.04599999999999</v>
      </c>
      <c r="L326" s="1">
        <v>165.55099999999999</v>
      </c>
      <c r="M326" s="1">
        <v>226.34</v>
      </c>
      <c r="N326" s="1">
        <v>234.696</v>
      </c>
      <c r="O326" s="1">
        <v>265.851</v>
      </c>
      <c r="P326" s="1">
        <v>223.541</v>
      </c>
      <c r="Q326" s="1">
        <v>269.75</v>
      </c>
      <c r="R326" s="1">
        <v>292.25299999999999</v>
      </c>
      <c r="S326" s="1">
        <v>305.13900000000001</v>
      </c>
      <c r="T326" s="1">
        <v>367.76900000000001</v>
      </c>
      <c r="U326" s="1">
        <v>395.65600000000001</v>
      </c>
      <c r="V326" s="1">
        <v>404.596</v>
      </c>
      <c r="W326" s="1">
        <v>414.29399999999998</v>
      </c>
      <c r="X326" s="1">
        <v>567.20699999999999</v>
      </c>
      <c r="Y326" s="1">
        <v>586.697</v>
      </c>
      <c r="Z326" s="1"/>
    </row>
    <row r="327" spans="1:26" x14ac:dyDescent="0.3">
      <c r="A327" s="2" t="s">
        <v>91</v>
      </c>
      <c r="B327" s="2"/>
      <c r="C327" s="1">
        <v>11.936999999999999</v>
      </c>
      <c r="D327" s="1">
        <v>23.567</v>
      </c>
      <c r="E327" s="1">
        <v>42.807000000000002</v>
      </c>
      <c r="F327" s="1">
        <v>724.61400000000003</v>
      </c>
      <c r="G327" s="1">
        <v>1031.434</v>
      </c>
      <c r="H327" s="1">
        <v>811.89300000000003</v>
      </c>
      <c r="I327" s="1">
        <v>716.56399999999996</v>
      </c>
      <c r="J327" s="1">
        <v>900.87699999999995</v>
      </c>
      <c r="K327" s="1">
        <v>1141.2239999999999</v>
      </c>
      <c r="L327" s="1">
        <v>1597.393</v>
      </c>
      <c r="M327" s="1">
        <v>2495.248</v>
      </c>
      <c r="N327" s="1">
        <v>2522.4369999999999</v>
      </c>
      <c r="O327" s="1">
        <v>1871.48</v>
      </c>
      <c r="P327" s="1">
        <v>1767.576</v>
      </c>
      <c r="Q327" s="1">
        <v>1944.2860000000001</v>
      </c>
      <c r="R327" s="1">
        <v>2071.799</v>
      </c>
      <c r="S327" s="1">
        <v>3084.3249999999998</v>
      </c>
      <c r="T327" s="1">
        <v>3038.3249999999998</v>
      </c>
      <c r="U327" s="1">
        <v>3428.1840000000002</v>
      </c>
      <c r="V327" s="1">
        <v>3535.1669999999999</v>
      </c>
      <c r="W327" s="1">
        <v>4201.4589999999998</v>
      </c>
      <c r="X327" s="1">
        <v>3299.9780000000001</v>
      </c>
      <c r="Y327" s="1">
        <v>3344.1089999999999</v>
      </c>
      <c r="Z327" s="1"/>
    </row>
    <row r="328" spans="1:26" x14ac:dyDescent="0.3">
      <c r="A328" s="2" t="s">
        <v>296</v>
      </c>
      <c r="B328" s="2"/>
      <c r="C328" s="1">
        <v>2.246</v>
      </c>
      <c r="D328" s="1">
        <v>0.96399999999999997</v>
      </c>
      <c r="E328" s="1">
        <v>0.128</v>
      </c>
      <c r="F328" s="1"/>
      <c r="G328" s="1"/>
      <c r="H328" s="1"/>
      <c r="I328" s="1">
        <v>28.829000000000001</v>
      </c>
      <c r="J328" s="1">
        <v>36.277000000000001</v>
      </c>
      <c r="K328" s="1">
        <v>41.484999999999999</v>
      </c>
      <c r="L328" s="1">
        <v>47.716000000000001</v>
      </c>
      <c r="M328" s="1">
        <v>54.484999999999999</v>
      </c>
      <c r="N328" s="1">
        <v>49.207999999999998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/>
    </row>
    <row r="329" spans="1:26" x14ac:dyDescent="0.3">
      <c r="A329" s="2" t="s">
        <v>219</v>
      </c>
      <c r="B329" s="2"/>
      <c r="C329" s="1">
        <v>0.01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/>
    </row>
    <row r="330" spans="1:26" x14ac:dyDescent="0.3">
      <c r="A330" s="2" t="s">
        <v>297</v>
      </c>
      <c r="B330" s="2"/>
      <c r="C330" s="1">
        <v>7.0000000000000001E-3</v>
      </c>
      <c r="D330" s="1">
        <v>2.3E-2</v>
      </c>
      <c r="E330" s="1">
        <v>0.10299999999999999</v>
      </c>
      <c r="F330" s="1">
        <v>0.19900000000000001</v>
      </c>
      <c r="G330" s="1">
        <v>0.23400000000000001</v>
      </c>
      <c r="H330" s="1">
        <v>0.23799999999999999</v>
      </c>
      <c r="I330" s="1">
        <v>0.24199999999999999</v>
      </c>
      <c r="J330" s="1">
        <v>0.253</v>
      </c>
      <c r="K330" s="1">
        <v>0.246</v>
      </c>
      <c r="L330" s="1">
        <v>0.24399999999999999</v>
      </c>
      <c r="M330" s="1">
        <v>0.29699999999999999</v>
      </c>
      <c r="N330" s="1">
        <v>0.30399999999999999</v>
      </c>
      <c r="O330" s="1">
        <v>0.308</v>
      </c>
      <c r="P330" s="1">
        <v>0.313</v>
      </c>
      <c r="Q330" s="1">
        <v>0.317</v>
      </c>
      <c r="R330" s="1">
        <v>0.31900000000000001</v>
      </c>
      <c r="S330" s="1">
        <v>0.32</v>
      </c>
      <c r="T330" s="1">
        <v>0.32200000000000001</v>
      </c>
      <c r="U330" s="1">
        <v>0.32300000000000001</v>
      </c>
      <c r="V330" s="1">
        <v>0.32400000000000001</v>
      </c>
      <c r="W330" s="1">
        <v>0.32500000000000001</v>
      </c>
      <c r="X330" s="1">
        <v>0.35199999999999998</v>
      </c>
      <c r="Y330" s="1">
        <v>0.35299999999999998</v>
      </c>
      <c r="Z330" s="1"/>
    </row>
    <row r="331" spans="1:26" x14ac:dyDescent="0.3">
      <c r="A331" s="2" t="s">
        <v>298</v>
      </c>
      <c r="B331" s="2"/>
      <c r="C331" s="1">
        <v>43.884</v>
      </c>
      <c r="D331" s="1">
        <v>92.111999999999995</v>
      </c>
      <c r="E331" s="1">
        <v>258.06700000000001</v>
      </c>
      <c r="F331" s="1">
        <v>21634.281999999999</v>
      </c>
      <c r="G331" s="1">
        <v>23024.252</v>
      </c>
      <c r="H331" s="1">
        <v>23064.126</v>
      </c>
      <c r="I331" s="1">
        <v>23125.467000000001</v>
      </c>
      <c r="J331" s="1">
        <v>23246.984</v>
      </c>
      <c r="K331" s="1">
        <v>23191.35</v>
      </c>
      <c r="L331" s="1">
        <v>23314.510999999999</v>
      </c>
      <c r="M331" s="1">
        <v>22559.044999999998</v>
      </c>
      <c r="N331" s="1">
        <v>21472.895</v>
      </c>
      <c r="O331" s="1">
        <v>21736.208999999999</v>
      </c>
      <c r="P331" s="1">
        <v>21040.919000000002</v>
      </c>
      <c r="Q331" s="1">
        <v>20135.237000000001</v>
      </c>
      <c r="R331" s="1">
        <v>19891.291000000001</v>
      </c>
      <c r="S331" s="1">
        <v>18935.302</v>
      </c>
      <c r="T331" s="1">
        <v>18120.044999999998</v>
      </c>
      <c r="U331" s="1">
        <v>17558.822</v>
      </c>
      <c r="V331" s="1">
        <v>16987.488000000001</v>
      </c>
      <c r="W331" s="1">
        <v>16437.134999999998</v>
      </c>
      <c r="X331" s="1">
        <v>15706.773999999999</v>
      </c>
      <c r="Y331" s="1">
        <v>14989.657999999999</v>
      </c>
      <c r="Z331" s="1"/>
    </row>
    <row r="332" spans="1:26" x14ac:dyDescent="0.3">
      <c r="A332" s="2" t="s">
        <v>299</v>
      </c>
      <c r="B332" s="2"/>
      <c r="C332" s="1">
        <v>-31.431999999999999</v>
      </c>
      <c r="D332" s="1">
        <v>-51.406999999999996</v>
      </c>
      <c r="E332" s="1">
        <v>40.189</v>
      </c>
      <c r="F332" s="1">
        <v>-3163.873</v>
      </c>
      <c r="G332" s="1">
        <v>-16518.412</v>
      </c>
      <c r="H332" s="1">
        <v>-21484.938999999998</v>
      </c>
      <c r="I332" s="1">
        <v>-21742.056</v>
      </c>
      <c r="J332" s="1">
        <v>-21555.24</v>
      </c>
      <c r="K332" s="1">
        <v>-21159.920999999998</v>
      </c>
      <c r="L332" s="1">
        <v>-20937.895</v>
      </c>
      <c r="M332" s="1">
        <v>-21031.476999999999</v>
      </c>
      <c r="N332" s="1">
        <v>-21422.403999999999</v>
      </c>
      <c r="O332" s="1">
        <v>-21186.776000000002</v>
      </c>
      <c r="P332" s="1">
        <v>-20364.802</v>
      </c>
      <c r="Q332" s="1">
        <v>-20223.661</v>
      </c>
      <c r="R332" s="1">
        <v>-19900.933000000001</v>
      </c>
      <c r="S332" s="1">
        <v>-19359.18</v>
      </c>
      <c r="T332" s="1">
        <v>-19003.832999999999</v>
      </c>
      <c r="U332" s="1">
        <v>-18629.592000000001</v>
      </c>
      <c r="V332" s="1">
        <v>-18188.406999999999</v>
      </c>
      <c r="W332" s="1">
        <v>-17697.731</v>
      </c>
      <c r="X332" s="1">
        <v>-17092.599999999999</v>
      </c>
      <c r="Y332" s="1">
        <v>-16480.111000000001</v>
      </c>
      <c r="Z332" s="1"/>
    </row>
    <row r="333" spans="1:26" x14ac:dyDescent="0.3">
      <c r="A333" s="2" t="s">
        <v>300</v>
      </c>
      <c r="B333" s="2"/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/>
    </row>
    <row r="334" spans="1:26" x14ac:dyDescent="0.3">
      <c r="A334" s="2" t="s">
        <v>98</v>
      </c>
      <c r="B334" s="2"/>
      <c r="C334" s="1">
        <v>12.468999999999999</v>
      </c>
      <c r="D334" s="1">
        <v>40.728000000000002</v>
      </c>
      <c r="E334" s="1">
        <v>298.35899999999998</v>
      </c>
      <c r="F334" s="1">
        <v>18470.608</v>
      </c>
      <c r="G334" s="1">
        <v>6506.0739999999996</v>
      </c>
      <c r="H334" s="1">
        <v>1579.425</v>
      </c>
      <c r="I334" s="1">
        <v>1383.653</v>
      </c>
      <c r="J334" s="1">
        <v>1691.9970000000001</v>
      </c>
      <c r="K334" s="1">
        <v>2031.675</v>
      </c>
      <c r="L334" s="1">
        <v>2376.86</v>
      </c>
      <c r="M334" s="1">
        <v>1527.865</v>
      </c>
      <c r="N334" s="1">
        <v>50.795000000000002</v>
      </c>
      <c r="O334" s="1">
        <v>549.74099999999999</v>
      </c>
      <c r="P334" s="1">
        <v>676.43</v>
      </c>
      <c r="Q334" s="1">
        <v>-88.106999999999999</v>
      </c>
      <c r="R334" s="1">
        <v>-9.3230000000000004</v>
      </c>
      <c r="S334" s="1">
        <v>-423.55799999999999</v>
      </c>
      <c r="T334" s="1">
        <v>-883.46600000000001</v>
      </c>
      <c r="U334" s="1">
        <v>-1070.4469999999999</v>
      </c>
      <c r="V334" s="1">
        <v>-1200.595</v>
      </c>
      <c r="W334" s="1">
        <v>-1260.271</v>
      </c>
      <c r="X334" s="1">
        <v>-1385.4739999999999</v>
      </c>
      <c r="Y334" s="1">
        <v>-1490.1</v>
      </c>
      <c r="Z334" s="1"/>
    </row>
    <row r="335" spans="1:26" x14ac:dyDescent="0.3">
      <c r="A335" s="2" t="s">
        <v>99</v>
      </c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>
        <v>48.923000000000002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/>
    </row>
    <row r="336" spans="1:26" x14ac:dyDescent="0.3">
      <c r="A336" s="2" t="s">
        <v>100</v>
      </c>
      <c r="B336" s="2"/>
      <c r="C336" s="1">
        <v>12.468999999999999</v>
      </c>
      <c r="D336" s="1">
        <v>40.728000000000002</v>
      </c>
      <c r="E336" s="1">
        <v>298.35899999999998</v>
      </c>
      <c r="F336" s="1">
        <v>18470.608</v>
      </c>
      <c r="G336" s="1">
        <v>6506.0739999999996</v>
      </c>
      <c r="H336" s="1">
        <v>1579.425</v>
      </c>
      <c r="I336" s="1">
        <v>1383.653</v>
      </c>
      <c r="J336" s="1">
        <v>1691.9970000000001</v>
      </c>
      <c r="K336" s="1">
        <v>2031.675</v>
      </c>
      <c r="L336" s="1">
        <v>2376.86</v>
      </c>
      <c r="M336" s="1">
        <v>1527.865</v>
      </c>
      <c r="N336" s="1">
        <v>50.795000000000002</v>
      </c>
      <c r="O336" s="1">
        <v>598.66399999999999</v>
      </c>
      <c r="P336" s="1">
        <v>676.43</v>
      </c>
      <c r="Q336" s="1">
        <v>-88.106999999999999</v>
      </c>
      <c r="R336" s="1">
        <v>-9.3230000000000004</v>
      </c>
      <c r="S336" s="1">
        <v>-423.55799999999999</v>
      </c>
      <c r="T336" s="1">
        <v>-883.46600000000001</v>
      </c>
      <c r="U336" s="1">
        <v>-1070.4469999999999</v>
      </c>
      <c r="V336" s="1">
        <v>-1200.595</v>
      </c>
      <c r="W336" s="1">
        <v>-1260.271</v>
      </c>
      <c r="X336" s="1">
        <v>-1385.4739999999999</v>
      </c>
      <c r="Y336" s="1">
        <v>-1490.1</v>
      </c>
      <c r="Z336" s="1"/>
    </row>
    <row r="337" spans="1:26" x14ac:dyDescent="0.3">
      <c r="A337" s="2" t="s">
        <v>103</v>
      </c>
      <c r="B337" s="2"/>
      <c r="C337" s="1">
        <v>9.3819999999999997</v>
      </c>
      <c r="D337" s="1">
        <v>38.93</v>
      </c>
      <c r="E337" s="1">
        <v>84.775999999999996</v>
      </c>
      <c r="F337" s="1">
        <v>474.76600000000002</v>
      </c>
      <c r="G337" s="1">
        <v>983.56399999999996</v>
      </c>
      <c r="H337" s="1">
        <v>1221.6679999999999</v>
      </c>
      <c r="I337" s="1">
        <v>1054.78</v>
      </c>
      <c r="J337" s="1">
        <v>1166.4549999999999</v>
      </c>
      <c r="K337" s="1">
        <v>1609.4939999999999</v>
      </c>
      <c r="L337" s="1">
        <v>1575.249</v>
      </c>
      <c r="M337" s="1">
        <v>1496.289</v>
      </c>
      <c r="N337" s="1">
        <v>961.73500000000001</v>
      </c>
      <c r="O337" s="1">
        <v>1030.6189999999999</v>
      </c>
      <c r="P337" s="1">
        <v>680.57799999999997</v>
      </c>
      <c r="Q337" s="1">
        <v>771.97799999999995</v>
      </c>
      <c r="R337" s="1">
        <v>873.59199999999998</v>
      </c>
      <c r="S337" s="1">
        <v>965.08699999999999</v>
      </c>
      <c r="T337" s="1">
        <v>1010.117</v>
      </c>
      <c r="U337" s="1">
        <v>1059.366</v>
      </c>
      <c r="V337" s="1">
        <v>1142.1669999999999</v>
      </c>
      <c r="W337" s="1">
        <v>1165.095</v>
      </c>
      <c r="X337" s="1">
        <v>1214.9690000000001</v>
      </c>
      <c r="Y337" s="1">
        <v>1231.6610000000001</v>
      </c>
      <c r="Z337" s="1"/>
    </row>
    <row r="338" spans="1:26" x14ac:dyDescent="0.3">
      <c r="A338" s="2" t="s">
        <v>301</v>
      </c>
      <c r="B338" s="2"/>
      <c r="C338" s="1">
        <v>5.2220000000000004</v>
      </c>
      <c r="D338" s="1">
        <v>15.507999999999999</v>
      </c>
      <c r="E338" s="1">
        <v>26.494</v>
      </c>
      <c r="F338" s="1">
        <v>135.19399999999999</v>
      </c>
      <c r="G338" s="1">
        <v>284.85899999999998</v>
      </c>
      <c r="H338" s="1">
        <v>465.88499999999999</v>
      </c>
      <c r="I338" s="1">
        <v>331.73200000000003</v>
      </c>
      <c r="J338" s="1">
        <v>359.11799999999999</v>
      </c>
      <c r="K338" s="1">
        <v>422.916</v>
      </c>
      <c r="L338" s="1">
        <v>471.97699999999998</v>
      </c>
      <c r="M338" s="1">
        <v>481.97800000000001</v>
      </c>
      <c r="N338" s="1">
        <v>109.389</v>
      </c>
      <c r="O338" s="1">
        <v>171.82900000000001</v>
      </c>
      <c r="P338" s="1">
        <v>89.021000000000001</v>
      </c>
      <c r="Q338" s="1">
        <v>109.54</v>
      </c>
      <c r="R338" s="1">
        <v>112.78100000000001</v>
      </c>
      <c r="S338" s="1">
        <v>126.358</v>
      </c>
      <c r="T338" s="1">
        <v>124.735</v>
      </c>
      <c r="U338" s="1">
        <v>131.297</v>
      </c>
      <c r="V338" s="1">
        <v>140.07499999999999</v>
      </c>
      <c r="W338" s="1">
        <v>143.44800000000001</v>
      </c>
      <c r="X338" s="1">
        <v>143.767</v>
      </c>
      <c r="Y338" s="1">
        <v>134.137</v>
      </c>
      <c r="Z338" s="1"/>
    </row>
    <row r="339" spans="1:26" x14ac:dyDescent="0.3">
      <c r="A339" s="2" t="s">
        <v>105</v>
      </c>
      <c r="B339" s="2"/>
      <c r="C339" s="1">
        <v>4.16</v>
      </c>
      <c r="D339" s="1">
        <v>23.422000000000001</v>
      </c>
      <c r="E339" s="1">
        <v>58.281999999999996</v>
      </c>
      <c r="F339" s="1">
        <v>339.572</v>
      </c>
      <c r="G339" s="1">
        <v>698.70500000000004</v>
      </c>
      <c r="H339" s="1">
        <v>755.78300000000002</v>
      </c>
      <c r="I339" s="1">
        <v>723.048</v>
      </c>
      <c r="J339" s="1">
        <v>807.33699999999999</v>
      </c>
      <c r="K339" s="1">
        <v>1186.578</v>
      </c>
      <c r="L339" s="1">
        <v>1103.2719999999999</v>
      </c>
      <c r="M339" s="1">
        <v>1014.311</v>
      </c>
      <c r="N339" s="1">
        <v>852.346</v>
      </c>
      <c r="O339" s="1">
        <v>858.79</v>
      </c>
      <c r="P339" s="1">
        <v>591.55700000000002</v>
      </c>
      <c r="Q339" s="1">
        <v>662.43799999999999</v>
      </c>
      <c r="R339" s="1">
        <v>760.81100000000004</v>
      </c>
      <c r="S339" s="1">
        <v>838.72900000000004</v>
      </c>
      <c r="T339" s="1">
        <v>885.38199999999995</v>
      </c>
      <c r="U339" s="1">
        <v>928.06899999999996</v>
      </c>
      <c r="V339" s="1">
        <v>1002.092</v>
      </c>
      <c r="W339" s="1">
        <v>1021.647</v>
      </c>
      <c r="X339" s="1">
        <v>1071.202</v>
      </c>
      <c r="Y339" s="1">
        <v>1097.5239999999999</v>
      </c>
      <c r="Z339" s="1"/>
    </row>
    <row r="340" spans="1:26" x14ac:dyDescent="0.3">
      <c r="A340" s="2" t="s">
        <v>302</v>
      </c>
      <c r="B340" s="2"/>
      <c r="C340" s="1">
        <v>20.631</v>
      </c>
      <c r="D340" s="1">
        <v>39.066000000000003</v>
      </c>
      <c r="E340" s="1">
        <v>56.188000000000002</v>
      </c>
      <c r="F340" s="1">
        <v>269.07600000000002</v>
      </c>
      <c r="G340" s="1">
        <v>481.01600000000002</v>
      </c>
      <c r="H340" s="1">
        <v>468.64600000000002</v>
      </c>
      <c r="I340" s="1">
        <v>419.51600000000002</v>
      </c>
      <c r="J340" s="1">
        <v>485.74799999999999</v>
      </c>
      <c r="K340" s="1">
        <v>770.47900000000004</v>
      </c>
      <c r="L340" s="1">
        <v>763.69399999999996</v>
      </c>
      <c r="M340" s="1">
        <v>705.05200000000002</v>
      </c>
      <c r="N340" s="1">
        <v>464.98599999999999</v>
      </c>
      <c r="O340" s="1">
        <v>438.48099999999999</v>
      </c>
      <c r="P340" s="1">
        <v>274.75799999999998</v>
      </c>
      <c r="Q340" s="1">
        <v>267.73099999999999</v>
      </c>
      <c r="R340" s="1">
        <v>253.93</v>
      </c>
      <c r="S340" s="1">
        <v>249.84200000000001</v>
      </c>
      <c r="T340" s="1">
        <v>257.26499999999999</v>
      </c>
      <c r="U340" s="1">
        <v>260.63200000000001</v>
      </c>
      <c r="V340" s="1">
        <v>257.35300000000001</v>
      </c>
      <c r="W340" s="1">
        <v>264.04700000000003</v>
      </c>
      <c r="X340" s="1">
        <v>255.44300000000001</v>
      </c>
      <c r="Y340" s="1">
        <v>245.06700000000001</v>
      </c>
      <c r="Z340" s="1"/>
    </row>
    <row r="341" spans="1:26" x14ac:dyDescent="0.3">
      <c r="A341" s="2" t="s">
        <v>107</v>
      </c>
      <c r="B341" s="2"/>
      <c r="C341" s="1">
        <v>-16.471</v>
      </c>
      <c r="D341" s="1">
        <v>-15.644</v>
      </c>
      <c r="E341" s="1">
        <v>2.0939999999999999</v>
      </c>
      <c r="F341" s="1">
        <v>70.495999999999995</v>
      </c>
      <c r="G341" s="1">
        <v>217.68899999999999</v>
      </c>
      <c r="H341" s="1">
        <v>287.137</v>
      </c>
      <c r="I341" s="1">
        <v>303.53199999999998</v>
      </c>
      <c r="J341" s="1">
        <v>321.589</v>
      </c>
      <c r="K341" s="1">
        <v>416.09899999999999</v>
      </c>
      <c r="L341" s="1">
        <v>339.57799999999997</v>
      </c>
      <c r="M341" s="1">
        <v>309.25900000000001</v>
      </c>
      <c r="N341" s="1">
        <v>387.36</v>
      </c>
      <c r="O341" s="1">
        <v>420.30900000000003</v>
      </c>
      <c r="P341" s="1">
        <v>316.79899999999998</v>
      </c>
      <c r="Q341" s="1">
        <v>394.70699999999999</v>
      </c>
      <c r="R341" s="1">
        <v>506.88099999999997</v>
      </c>
      <c r="S341" s="1">
        <v>588.88699999999994</v>
      </c>
      <c r="T341" s="1">
        <v>628.11699999999996</v>
      </c>
      <c r="U341" s="1">
        <v>667.43700000000001</v>
      </c>
      <c r="V341" s="1">
        <v>744.73900000000003</v>
      </c>
      <c r="W341" s="1">
        <v>757.6</v>
      </c>
      <c r="X341" s="1">
        <v>815.75900000000001</v>
      </c>
      <c r="Y341" s="1">
        <v>852.45699999999999</v>
      </c>
      <c r="Z341" s="1"/>
    </row>
    <row r="342" spans="1:26" x14ac:dyDescent="0.3">
      <c r="A342" s="2" t="s">
        <v>303</v>
      </c>
      <c r="B342" s="2"/>
      <c r="C342" s="1">
        <v>2.6110000000000002</v>
      </c>
      <c r="D342" s="1">
        <v>3.9460000000000002</v>
      </c>
      <c r="E342" s="1">
        <v>5.4039999999999999</v>
      </c>
      <c r="F342" s="1">
        <v>3216.8049999999998</v>
      </c>
      <c r="G342" s="1">
        <v>3737.259</v>
      </c>
      <c r="H342" s="1">
        <v>389.34300000000002</v>
      </c>
      <c r="I342" s="1">
        <v>326.76100000000002</v>
      </c>
      <c r="J342" s="1">
        <v>165.08099999999999</v>
      </c>
      <c r="K342" s="1">
        <v>190.947</v>
      </c>
      <c r="L342" s="1">
        <v>231.529</v>
      </c>
      <c r="M342" s="1">
        <v>230.60300000000001</v>
      </c>
      <c r="N342" s="1">
        <v>128.03100000000001</v>
      </c>
      <c r="O342" s="1">
        <v>86.266000000000005</v>
      </c>
      <c r="P342" s="1">
        <v>67.655000000000001</v>
      </c>
      <c r="Q342" s="1">
        <v>55.706000000000003</v>
      </c>
      <c r="R342" s="1">
        <v>54.819000000000003</v>
      </c>
      <c r="S342" s="1">
        <v>60.655000000000001</v>
      </c>
      <c r="T342" s="1">
        <v>63.69</v>
      </c>
      <c r="U342" s="1">
        <v>61.491</v>
      </c>
      <c r="V342" s="1">
        <v>58.167000000000002</v>
      </c>
      <c r="W342" s="1">
        <v>49.878</v>
      </c>
      <c r="X342" s="1">
        <v>48.366999999999997</v>
      </c>
      <c r="Y342" s="1">
        <v>46.33</v>
      </c>
      <c r="Z342" s="1"/>
    </row>
    <row r="343" spans="1:26" x14ac:dyDescent="0.3">
      <c r="A343" s="2" t="s">
        <v>109</v>
      </c>
      <c r="B343" s="2"/>
      <c r="C343" s="1">
        <v>-19.082000000000001</v>
      </c>
      <c r="D343" s="1">
        <v>-19.59</v>
      </c>
      <c r="E343" s="1">
        <v>-3.31</v>
      </c>
      <c r="F343" s="1">
        <v>-3146.3090000000002</v>
      </c>
      <c r="G343" s="1">
        <v>-3519.57</v>
      </c>
      <c r="H343" s="1">
        <v>-102.206</v>
      </c>
      <c r="I343" s="1">
        <v>-23.228999999999999</v>
      </c>
      <c r="J343" s="1">
        <v>156.50800000000001</v>
      </c>
      <c r="K343" s="1">
        <v>225.15199999999999</v>
      </c>
      <c r="L343" s="1">
        <v>108.04900000000001</v>
      </c>
      <c r="M343" s="1">
        <v>78.656000000000006</v>
      </c>
      <c r="N343" s="1">
        <v>259.32900000000001</v>
      </c>
      <c r="O343" s="1">
        <v>334.04300000000001</v>
      </c>
      <c r="P343" s="1">
        <v>249.14400000000001</v>
      </c>
      <c r="Q343" s="1">
        <v>339.00099999999998</v>
      </c>
      <c r="R343" s="1">
        <v>452.06200000000001</v>
      </c>
      <c r="S343" s="1">
        <v>528.23199999999997</v>
      </c>
      <c r="T343" s="1">
        <v>564.42700000000002</v>
      </c>
      <c r="U343" s="1">
        <v>605.94600000000003</v>
      </c>
      <c r="V343" s="1">
        <v>686.572</v>
      </c>
      <c r="W343" s="1">
        <v>707.72199999999998</v>
      </c>
      <c r="X343" s="1">
        <v>767.39200000000005</v>
      </c>
      <c r="Y343" s="1">
        <v>806.12699999999995</v>
      </c>
      <c r="Z343" s="1"/>
    </row>
    <row r="344" spans="1:26" x14ac:dyDescent="0.3">
      <c r="A344" s="2" t="s">
        <v>304</v>
      </c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>
        <v>7.8380000000000001</v>
      </c>
      <c r="M344" s="1">
        <v>18.265999999999998</v>
      </c>
      <c r="N344" s="1">
        <v>41.061999999999998</v>
      </c>
      <c r="O344" s="1">
        <v>47.350999999999999</v>
      </c>
      <c r="P344" s="1">
        <v>158.34299999999999</v>
      </c>
      <c r="Q344" s="1">
        <v>148.31200000000001</v>
      </c>
      <c r="R344" s="1">
        <v>51.13</v>
      </c>
      <c r="S344" s="1">
        <v>75.978999999999999</v>
      </c>
      <c r="T344" s="1">
        <v>86.700999999999993</v>
      </c>
      <c r="U344" s="1">
        <v>108.217</v>
      </c>
      <c r="V344" s="1">
        <v>115.56399999999999</v>
      </c>
      <c r="W344" s="1">
        <v>136.33600000000001</v>
      </c>
      <c r="X344" s="1">
        <v>114.845</v>
      </c>
      <c r="Y344" s="1">
        <v>90.611000000000004</v>
      </c>
      <c r="Z344" s="1"/>
    </row>
    <row r="345" spans="1:26" x14ac:dyDescent="0.3">
      <c r="A345" s="2" t="s">
        <v>305</v>
      </c>
      <c r="B345" s="2"/>
      <c r="C345" s="1">
        <v>1.149</v>
      </c>
      <c r="D345" s="1">
        <v>2.12</v>
      </c>
      <c r="E345" s="1">
        <v>6.4290000000000003</v>
      </c>
      <c r="F345" s="1">
        <v>86.168999999999997</v>
      </c>
      <c r="G345" s="1">
        <v>-22.469000000000001</v>
      </c>
      <c r="H345" s="1">
        <v>-156.773</v>
      </c>
      <c r="I345" s="1">
        <v>-8.2759999999999998</v>
      </c>
      <c r="J345" s="1">
        <v>9.77</v>
      </c>
      <c r="K345" s="1">
        <v>29.256</v>
      </c>
      <c r="L345" s="1">
        <v>29.878</v>
      </c>
      <c r="M345" s="1">
        <v>38.790999999999997</v>
      </c>
      <c r="N345" s="1">
        <v>9.0839999999999996</v>
      </c>
      <c r="O345" s="1">
        <v>10.705</v>
      </c>
      <c r="P345" s="1">
        <v>21.414000000000001</v>
      </c>
      <c r="Q345" s="1">
        <v>12.51</v>
      </c>
      <c r="R345" s="1">
        <v>6.4980000000000002</v>
      </c>
      <c r="S345" s="1">
        <v>-11.282</v>
      </c>
      <c r="T345" s="1">
        <v>5.585</v>
      </c>
      <c r="U345" s="1">
        <v>-10.079000000000001</v>
      </c>
      <c r="V345" s="1">
        <v>10.164999999999999</v>
      </c>
      <c r="W345" s="1">
        <v>27.626000000000001</v>
      </c>
      <c r="X345" s="1">
        <v>83.522999999999996</v>
      </c>
      <c r="Y345" s="1">
        <v>43.26</v>
      </c>
      <c r="Z345" s="1"/>
    </row>
    <row r="346" spans="1:26" x14ac:dyDescent="0.3">
      <c r="A346" s="2" t="s">
        <v>306</v>
      </c>
      <c r="B346" s="2"/>
      <c r="C346" s="1">
        <v>-2.8</v>
      </c>
      <c r="D346" s="1">
        <v>-3.5550000000000002</v>
      </c>
      <c r="E346" s="1">
        <v>0</v>
      </c>
      <c r="F346" s="1">
        <v>-54</v>
      </c>
      <c r="G346" s="1">
        <v>-9891.2559999999994</v>
      </c>
      <c r="H346" s="1">
        <v>-4691.527</v>
      </c>
      <c r="I346" s="1">
        <v>-205.02099999999999</v>
      </c>
      <c r="J346" s="1">
        <v>50.145000000000003</v>
      </c>
      <c r="K346" s="1">
        <v>-6.4729999999999999</v>
      </c>
      <c r="L346" s="1">
        <v>9.4710000000000001</v>
      </c>
      <c r="M346" s="1">
        <v>-228.941</v>
      </c>
      <c r="N346" s="1">
        <v>-107.968</v>
      </c>
      <c r="O346" s="1">
        <v>-16.106999999999999</v>
      </c>
      <c r="P346" s="1">
        <v>-16.861000000000001</v>
      </c>
      <c r="Q346" s="1">
        <v>-9.6120000000000001</v>
      </c>
      <c r="R346" s="1">
        <v>5.2649999999999997</v>
      </c>
      <c r="S346" s="1">
        <v>15.8</v>
      </c>
      <c r="T346" s="1">
        <v>0</v>
      </c>
      <c r="U346" s="1">
        <v>0</v>
      </c>
      <c r="V346" s="1">
        <v>0</v>
      </c>
      <c r="W346" s="1">
        <v>0</v>
      </c>
      <c r="X346" s="1">
        <v>-6.5540000000000003</v>
      </c>
      <c r="Y346" s="1">
        <v>0</v>
      </c>
      <c r="Z346" s="1"/>
    </row>
    <row r="347" spans="1:26" x14ac:dyDescent="0.3">
      <c r="A347" s="2" t="s">
        <v>113</v>
      </c>
      <c r="B347" s="2"/>
      <c r="C347" s="1">
        <v>-20.733000000000001</v>
      </c>
      <c r="D347" s="1">
        <v>-21.024999999999999</v>
      </c>
      <c r="E347" s="1">
        <v>3.1190000000000002</v>
      </c>
      <c r="F347" s="1">
        <v>-3114.14</v>
      </c>
      <c r="G347" s="1">
        <v>-13433.295</v>
      </c>
      <c r="H347" s="1">
        <v>-4950.5060000000003</v>
      </c>
      <c r="I347" s="1">
        <v>-236.52600000000001</v>
      </c>
      <c r="J347" s="1">
        <v>216.423</v>
      </c>
      <c r="K347" s="1">
        <v>247.935</v>
      </c>
      <c r="L347" s="1">
        <v>139.56</v>
      </c>
      <c r="M347" s="1">
        <v>-129.76</v>
      </c>
      <c r="N347" s="1">
        <v>119.383</v>
      </c>
      <c r="O347" s="1">
        <v>281.29000000000002</v>
      </c>
      <c r="P347" s="1">
        <v>95.353999999999999</v>
      </c>
      <c r="Q347" s="1">
        <v>193.58699999999999</v>
      </c>
      <c r="R347" s="1">
        <v>412.69499999999999</v>
      </c>
      <c r="S347" s="1">
        <v>456.77100000000002</v>
      </c>
      <c r="T347" s="1">
        <v>483.31099999999998</v>
      </c>
      <c r="U347" s="1">
        <v>487.65</v>
      </c>
      <c r="V347" s="1">
        <v>581.173</v>
      </c>
      <c r="W347" s="1">
        <v>599.01199999999994</v>
      </c>
      <c r="X347" s="1">
        <v>729.51599999999996</v>
      </c>
      <c r="Y347" s="1">
        <v>758.77599999999995</v>
      </c>
      <c r="Z347" s="1"/>
    </row>
    <row r="348" spans="1:26" x14ac:dyDescent="0.3">
      <c r="A348" s="2" t="s">
        <v>216</v>
      </c>
      <c r="B348" s="2"/>
      <c r="C348" s="1">
        <v>0</v>
      </c>
      <c r="D348" s="1">
        <v>0</v>
      </c>
      <c r="E348" s="1">
        <v>0</v>
      </c>
      <c r="F348" s="1">
        <v>0</v>
      </c>
      <c r="G348" s="1">
        <v>-77.921999999999997</v>
      </c>
      <c r="H348" s="1">
        <v>10.375</v>
      </c>
      <c r="I348" s="1">
        <v>23.353000000000002</v>
      </c>
      <c r="J348" s="1">
        <v>27.58</v>
      </c>
      <c r="K348" s="1">
        <v>104.655</v>
      </c>
      <c r="L348" s="1">
        <v>-241.285</v>
      </c>
      <c r="M348" s="1">
        <v>11.08</v>
      </c>
      <c r="N348" s="1">
        <v>42.8</v>
      </c>
      <c r="O348" s="1">
        <v>80.105000000000004</v>
      </c>
      <c r="P348" s="1">
        <v>25.321999999999999</v>
      </c>
      <c r="Q348" s="1">
        <v>55.030999999999999</v>
      </c>
      <c r="R348" s="1">
        <v>100.21</v>
      </c>
      <c r="S348" s="1">
        <v>-87.679000000000002</v>
      </c>
      <c r="T348" s="1">
        <v>128.05099999999999</v>
      </c>
      <c r="U348" s="1">
        <v>112.414</v>
      </c>
      <c r="V348" s="1">
        <v>140.52799999999999</v>
      </c>
      <c r="W348" s="1">
        <v>141.76400000000001</v>
      </c>
      <c r="X348" s="1">
        <v>147.02699999999999</v>
      </c>
      <c r="Y348" s="1">
        <v>146.477</v>
      </c>
      <c r="Z348" s="1"/>
    </row>
    <row r="349" spans="1:26" x14ac:dyDescent="0.3">
      <c r="A349" s="2" t="s">
        <v>307</v>
      </c>
      <c r="B349" s="2"/>
      <c r="C349" s="1">
        <v>-1.538</v>
      </c>
      <c r="D349" s="1">
        <v>-1.282</v>
      </c>
      <c r="E349" s="1">
        <v>-0.83599999999999997</v>
      </c>
      <c r="F349" s="1">
        <v>1.3340000000000001</v>
      </c>
      <c r="G349" s="1">
        <v>0.57899999999999996</v>
      </c>
      <c r="H349" s="1">
        <v>0.41599999999999998</v>
      </c>
      <c r="I349" s="1"/>
      <c r="J349" s="1">
        <v>2.6179999999999999</v>
      </c>
      <c r="K349" s="1">
        <v>4.702</v>
      </c>
      <c r="L349" s="1">
        <v>2.875</v>
      </c>
      <c r="M349" s="1">
        <v>3.84</v>
      </c>
      <c r="N349" s="1">
        <v>-16.009</v>
      </c>
      <c r="O349" s="1">
        <v>3.6859999999999999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/>
    </row>
    <row r="350" spans="1:26" x14ac:dyDescent="0.3">
      <c r="A350" s="2" t="s">
        <v>308</v>
      </c>
      <c r="B350" s="2"/>
      <c r="C350" s="1">
        <v>-19.195</v>
      </c>
      <c r="D350" s="1">
        <v>-19.742999999999999</v>
      </c>
      <c r="E350" s="1">
        <v>3.9550000000000001</v>
      </c>
      <c r="F350" s="1">
        <v>-3115.4740000000002</v>
      </c>
      <c r="G350" s="1">
        <v>-13355.951999999999</v>
      </c>
      <c r="H350" s="1">
        <v>-4961.2969999999996</v>
      </c>
      <c r="I350" s="1">
        <v>-259.87900000000002</v>
      </c>
      <c r="J350" s="1">
        <v>186.22499999999999</v>
      </c>
      <c r="K350" s="1">
        <v>138.578</v>
      </c>
      <c r="L350" s="1">
        <v>377.97</v>
      </c>
      <c r="M350" s="1">
        <v>-144.68</v>
      </c>
      <c r="N350" s="1">
        <v>92.591999999999999</v>
      </c>
      <c r="O350" s="1">
        <v>197.499</v>
      </c>
      <c r="P350" s="1">
        <v>70.031999999999996</v>
      </c>
      <c r="Q350" s="1">
        <v>138.55600000000001</v>
      </c>
      <c r="R350" s="1">
        <v>312.48500000000001</v>
      </c>
      <c r="S350" s="1">
        <v>544.45000000000005</v>
      </c>
      <c r="T350" s="1">
        <v>355.26</v>
      </c>
      <c r="U350" s="1">
        <v>375.23599999999999</v>
      </c>
      <c r="V350" s="1">
        <v>440.64499999999998</v>
      </c>
      <c r="W350" s="1">
        <v>457.24799999999999</v>
      </c>
      <c r="X350" s="1">
        <v>582.48900000000003</v>
      </c>
      <c r="Y350" s="1">
        <v>612.29899999999998</v>
      </c>
      <c r="Z350" s="1"/>
    </row>
    <row r="351" spans="1:26" x14ac:dyDescent="0.3">
      <c r="A351" s="2" t="s">
        <v>309</v>
      </c>
      <c r="B351" s="2"/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/>
    </row>
    <row r="352" spans="1:26" x14ac:dyDescent="0.3">
      <c r="A352" s="2" t="s">
        <v>310</v>
      </c>
      <c r="B352" s="2"/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267.88299999999998</v>
      </c>
      <c r="L352" s="1">
        <v>1.0449999999999999</v>
      </c>
      <c r="M352" s="1">
        <v>5.1779999999999999</v>
      </c>
      <c r="N352" s="1">
        <v>-467.28399999999999</v>
      </c>
      <c r="O352" s="1">
        <v>48.054000000000002</v>
      </c>
      <c r="P352" s="1">
        <v>760.93499999999995</v>
      </c>
      <c r="Q352" s="1">
        <v>4.335</v>
      </c>
      <c r="R352" s="1">
        <v>7.5469999999999997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/>
    </row>
    <row r="353" spans="1:26" x14ac:dyDescent="0.3">
      <c r="A353" s="2" t="s">
        <v>119</v>
      </c>
      <c r="B353" s="2"/>
      <c r="C353" s="1">
        <v>-19.195</v>
      </c>
      <c r="D353" s="1">
        <v>-19.742999999999999</v>
      </c>
      <c r="E353" s="1">
        <v>3.9550000000000001</v>
      </c>
      <c r="F353" s="1">
        <v>-3115.4740000000002</v>
      </c>
      <c r="G353" s="1">
        <v>-13355.951999999999</v>
      </c>
      <c r="H353" s="1">
        <v>-4961.2969999999996</v>
      </c>
      <c r="I353" s="1">
        <v>-259.87900000000002</v>
      </c>
      <c r="J353" s="1">
        <v>186.22499999999999</v>
      </c>
      <c r="K353" s="1">
        <v>406.46100000000001</v>
      </c>
      <c r="L353" s="1">
        <v>379.01499999999999</v>
      </c>
      <c r="M353" s="1">
        <v>-139.50200000000001</v>
      </c>
      <c r="N353" s="1">
        <v>-374.69200000000001</v>
      </c>
      <c r="O353" s="1">
        <v>245.553</v>
      </c>
      <c r="P353" s="1">
        <v>830.96699999999998</v>
      </c>
      <c r="Q353" s="1">
        <v>142.89099999999999</v>
      </c>
      <c r="R353" s="1">
        <v>320.03199999999998</v>
      </c>
      <c r="S353" s="1">
        <v>544.45000000000005</v>
      </c>
      <c r="T353" s="1">
        <v>355.26</v>
      </c>
      <c r="U353" s="1">
        <v>375.23599999999999</v>
      </c>
      <c r="V353" s="1">
        <v>440.64499999999998</v>
      </c>
      <c r="W353" s="1">
        <v>457.24799999999999</v>
      </c>
      <c r="X353" s="1">
        <v>582.48900000000003</v>
      </c>
      <c r="Y353" s="1">
        <v>612.29899999999998</v>
      </c>
      <c r="Z353" s="1"/>
    </row>
    <row r="354" spans="1:26" x14ac:dyDescent="0.3">
      <c r="A354" s="2" t="s">
        <v>311</v>
      </c>
      <c r="B354" s="2"/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/>
    </row>
    <row r="355" spans="1:26" x14ac:dyDescent="0.3">
      <c r="A355" s="2" t="s">
        <v>312</v>
      </c>
      <c r="B355" s="2"/>
      <c r="C355" s="1">
        <v>-1.1299999999999999</v>
      </c>
      <c r="D355" s="1">
        <v>-0.95</v>
      </c>
      <c r="E355" s="1">
        <v>0.04</v>
      </c>
      <c r="F355" s="1">
        <v>-19.57</v>
      </c>
      <c r="G355" s="1">
        <v>-65.64</v>
      </c>
      <c r="H355" s="1">
        <v>-20.97</v>
      </c>
      <c r="I355" s="1">
        <v>-1.08</v>
      </c>
      <c r="J355" s="1">
        <v>0.74</v>
      </c>
      <c r="K355" s="1">
        <v>0.54</v>
      </c>
      <c r="L355" s="1">
        <v>1.55</v>
      </c>
      <c r="M355" s="1">
        <v>-0.61</v>
      </c>
      <c r="N355" s="1">
        <v>0.47</v>
      </c>
      <c r="O355" s="1">
        <v>1.03</v>
      </c>
      <c r="P355" s="1">
        <v>0.39</v>
      </c>
      <c r="Q355" s="1">
        <v>0.84</v>
      </c>
      <c r="R355" s="1">
        <v>1.99</v>
      </c>
      <c r="S355" s="1">
        <v>3.77</v>
      </c>
      <c r="T355" s="1">
        <v>2.8</v>
      </c>
      <c r="U355" s="1">
        <v>3.29</v>
      </c>
      <c r="V355" s="1">
        <v>4.12</v>
      </c>
      <c r="W355" s="1">
        <v>4.5599999999999996</v>
      </c>
      <c r="X355" s="1">
        <v>5.13</v>
      </c>
      <c r="Y355" s="1">
        <v>5.17</v>
      </c>
      <c r="Z355" s="1"/>
    </row>
    <row r="356" spans="1:26" x14ac:dyDescent="0.3">
      <c r="A356" s="2" t="s">
        <v>313</v>
      </c>
      <c r="B356" s="2"/>
      <c r="C356" s="1">
        <v>-1.1299999999999999</v>
      </c>
      <c r="D356" s="1">
        <v>-0.95</v>
      </c>
      <c r="E356" s="1">
        <v>0.04</v>
      </c>
      <c r="F356" s="1">
        <v>-19.57</v>
      </c>
      <c r="G356" s="1">
        <v>-65.64</v>
      </c>
      <c r="H356" s="1">
        <v>-20.97</v>
      </c>
      <c r="I356" s="1">
        <v>-1.08</v>
      </c>
      <c r="J356" s="1">
        <v>0.74</v>
      </c>
      <c r="K356" s="1">
        <v>1.58</v>
      </c>
      <c r="L356" s="1">
        <v>1.55</v>
      </c>
      <c r="M356" s="1">
        <v>-0.59</v>
      </c>
      <c r="N356" s="1">
        <v>-1.9</v>
      </c>
      <c r="O356" s="1">
        <v>1.28</v>
      </c>
      <c r="P356" s="1">
        <v>4.68</v>
      </c>
      <c r="Q356" s="1">
        <v>0.87</v>
      </c>
      <c r="R356" s="1">
        <v>2.04</v>
      </c>
      <c r="S356" s="1">
        <v>3.77</v>
      </c>
      <c r="T356" s="1">
        <v>2.8</v>
      </c>
      <c r="U356" s="1">
        <v>3.29</v>
      </c>
      <c r="V356" s="1">
        <v>4.12</v>
      </c>
      <c r="W356" s="1">
        <v>4.5599999999999996</v>
      </c>
      <c r="X356" s="1">
        <v>5.13</v>
      </c>
      <c r="Y356" s="1">
        <v>5.17</v>
      </c>
      <c r="Z356" s="1"/>
    </row>
    <row r="357" spans="1:26" x14ac:dyDescent="0.3">
      <c r="A357" s="2" t="s">
        <v>314</v>
      </c>
      <c r="B357" s="2"/>
      <c r="C357" s="1">
        <v>-1.1299999999999999</v>
      </c>
      <c r="D357" s="1">
        <v>-0.95</v>
      </c>
      <c r="E357" s="1">
        <v>0.03</v>
      </c>
      <c r="F357" s="1">
        <v>-19.57</v>
      </c>
      <c r="G357" s="1">
        <v>-65.64</v>
      </c>
      <c r="H357" s="1">
        <v>-20.97</v>
      </c>
      <c r="I357" s="1">
        <v>-1.08</v>
      </c>
      <c r="J357" s="1">
        <v>0.72</v>
      </c>
      <c r="K357" s="1">
        <v>0.53</v>
      </c>
      <c r="L357" s="1">
        <v>1.53</v>
      </c>
      <c r="M357" s="1">
        <v>-0.61</v>
      </c>
      <c r="N357" s="1">
        <v>0.46</v>
      </c>
      <c r="O357" s="1">
        <v>1.03</v>
      </c>
      <c r="P357" s="1">
        <v>0.39</v>
      </c>
      <c r="Q357" s="1">
        <v>0.83</v>
      </c>
      <c r="R357" s="1">
        <v>1.91</v>
      </c>
      <c r="S357" s="1">
        <v>3.49</v>
      </c>
      <c r="T357" s="1">
        <v>2.52</v>
      </c>
      <c r="U357" s="1">
        <v>2.82</v>
      </c>
      <c r="V357" s="1">
        <v>3.42</v>
      </c>
      <c r="W357" s="1">
        <v>3.68</v>
      </c>
      <c r="X357" s="1">
        <v>4.75</v>
      </c>
      <c r="Y357" s="1">
        <v>5.15</v>
      </c>
      <c r="Z357" s="1"/>
    </row>
    <row r="358" spans="1:26" x14ac:dyDescent="0.3">
      <c r="A358" s="2" t="s">
        <v>315</v>
      </c>
      <c r="B358" s="2"/>
      <c r="C358" s="1">
        <v>-1.1299999999999999</v>
      </c>
      <c r="D358" s="1">
        <v>-0.95</v>
      </c>
      <c r="E358" s="1">
        <v>0.03</v>
      </c>
      <c r="F358" s="1">
        <v>-19.57</v>
      </c>
      <c r="G358" s="1">
        <v>-65.64</v>
      </c>
      <c r="H358" s="1">
        <v>-20.97</v>
      </c>
      <c r="I358" s="1">
        <v>-1.08</v>
      </c>
      <c r="J358" s="1">
        <v>0.72</v>
      </c>
      <c r="K358" s="1">
        <v>1.54</v>
      </c>
      <c r="L358" s="1">
        <v>1.53</v>
      </c>
      <c r="M358" s="1">
        <v>-0.59</v>
      </c>
      <c r="N358" s="1">
        <v>-1.87</v>
      </c>
      <c r="O358" s="1">
        <v>1.28</v>
      </c>
      <c r="P358" s="1">
        <v>4.6399999999999997</v>
      </c>
      <c r="Q358" s="1">
        <v>0.86</v>
      </c>
      <c r="R358" s="1">
        <v>1.95</v>
      </c>
      <c r="S358" s="1">
        <v>3.49</v>
      </c>
      <c r="T358" s="1">
        <v>2.52</v>
      </c>
      <c r="U358" s="1">
        <v>2.82</v>
      </c>
      <c r="V358" s="1">
        <v>3.42</v>
      </c>
      <c r="W358" s="1">
        <v>3.68</v>
      </c>
      <c r="X358" s="1">
        <v>4.75</v>
      </c>
      <c r="Y358" s="1">
        <v>5.15</v>
      </c>
      <c r="Z358" s="1"/>
    </row>
    <row r="359" spans="1:26" x14ac:dyDescent="0.3">
      <c r="A359" s="2" t="s">
        <v>316</v>
      </c>
      <c r="B359" s="2"/>
      <c r="C359" s="1">
        <v>17.018000000000001</v>
      </c>
      <c r="D359" s="1">
        <v>20.873000000000001</v>
      </c>
      <c r="E359" s="1">
        <v>100.53100000000001</v>
      </c>
      <c r="F359" s="1">
        <v>159.16900000000001</v>
      </c>
      <c r="G359" s="1">
        <v>203.47800000000001</v>
      </c>
      <c r="H359" s="1">
        <v>236.55199999999999</v>
      </c>
      <c r="I359" s="1">
        <v>239.78</v>
      </c>
      <c r="J359" s="1">
        <v>250.56399999999999</v>
      </c>
      <c r="K359" s="1">
        <v>257.36900000000003</v>
      </c>
      <c r="L359" s="1">
        <v>244.42099999999999</v>
      </c>
      <c r="M359" s="1">
        <v>237.70699999999999</v>
      </c>
      <c r="N359" s="1">
        <v>197.20099999999999</v>
      </c>
      <c r="O359" s="1">
        <v>191.821</v>
      </c>
      <c r="P359" s="1">
        <v>177.53399999999999</v>
      </c>
      <c r="Q359" s="1">
        <v>165.40799999999999</v>
      </c>
      <c r="R359" s="1">
        <v>156.953</v>
      </c>
      <c r="S359" s="1">
        <v>144.59100000000001</v>
      </c>
      <c r="T359" s="1">
        <v>126.71</v>
      </c>
      <c r="U359" s="1">
        <v>114.155</v>
      </c>
      <c r="V359" s="1">
        <v>107.001</v>
      </c>
      <c r="W359" s="1">
        <v>100.325</v>
      </c>
      <c r="X359" s="1">
        <v>113.452</v>
      </c>
      <c r="Y359" s="1">
        <v>118.51300000000001</v>
      </c>
      <c r="Z359" s="1"/>
    </row>
    <row r="360" spans="1:26" x14ac:dyDescent="0.3">
      <c r="A360" s="2" t="s">
        <v>145</v>
      </c>
    </row>
    <row r="361" spans="1:26" x14ac:dyDescent="0.3">
      <c r="A361" s="2" t="s">
        <v>317</v>
      </c>
      <c r="B361" s="2"/>
      <c r="C361" s="1"/>
      <c r="D361" s="1">
        <v>20.873000000000001</v>
      </c>
      <c r="E361" s="1">
        <v>114.61</v>
      </c>
      <c r="F361" s="1">
        <v>159.16900000000001</v>
      </c>
      <c r="G361" s="1">
        <v>203.47800000000001</v>
      </c>
      <c r="H361" s="1">
        <v>236.55199999999999</v>
      </c>
      <c r="I361" s="1">
        <v>239.78</v>
      </c>
      <c r="J361" s="1">
        <v>257.99200000000002</v>
      </c>
      <c r="K361" s="1">
        <v>264.32</v>
      </c>
      <c r="L361" s="1">
        <v>247.07300000000001</v>
      </c>
      <c r="M361" s="1">
        <v>237.70699999999999</v>
      </c>
      <c r="N361" s="1">
        <v>200.602</v>
      </c>
      <c r="O361" s="1">
        <v>192.57499999999999</v>
      </c>
      <c r="P361" s="1">
        <v>178.965</v>
      </c>
      <c r="Q361" s="1">
        <v>166.887</v>
      </c>
      <c r="R361" s="1">
        <v>163.90899999999999</v>
      </c>
      <c r="S361" s="1">
        <v>155.786</v>
      </c>
      <c r="T361" s="1">
        <v>140.89500000000001</v>
      </c>
      <c r="U361" s="1">
        <v>133.03100000000001</v>
      </c>
      <c r="V361" s="1">
        <v>128.833</v>
      </c>
      <c r="W361" s="1">
        <v>124.18</v>
      </c>
      <c r="X361" s="1">
        <v>122.661</v>
      </c>
      <c r="Y361" s="1">
        <v>118.968</v>
      </c>
      <c r="Z361" s="1"/>
    </row>
    <row r="362" spans="1:26" x14ac:dyDescent="0.3">
      <c r="A362" s="2" t="s">
        <v>318</v>
      </c>
      <c r="B362" s="2"/>
      <c r="C362" s="1">
        <v>7.12</v>
      </c>
      <c r="D362" s="1">
        <v>23.087</v>
      </c>
      <c r="E362" s="1">
        <v>103.483</v>
      </c>
      <c r="F362" s="1">
        <v>198.63900000000001</v>
      </c>
      <c r="G362" s="1">
        <v>234.358</v>
      </c>
      <c r="H362" s="1">
        <v>235.82</v>
      </c>
      <c r="I362" s="1">
        <v>240.28899999999999</v>
      </c>
      <c r="J362" s="1">
        <v>253.34100000000001</v>
      </c>
      <c r="K362" s="1">
        <v>246.41900000000001</v>
      </c>
      <c r="L362" s="1">
        <v>243.84399999999999</v>
      </c>
      <c r="M362" s="1">
        <v>222.84899999999999</v>
      </c>
      <c r="N362" s="1">
        <v>191.548</v>
      </c>
      <c r="O362" s="1">
        <v>183.29900000000001</v>
      </c>
      <c r="P362" s="1">
        <v>172.73599999999999</v>
      </c>
      <c r="Q362" s="1">
        <v>159.422</v>
      </c>
      <c r="R362" s="1">
        <v>153.392</v>
      </c>
      <c r="S362" s="1">
        <v>133.72399999999999</v>
      </c>
      <c r="T362" s="1">
        <v>118.452</v>
      </c>
      <c r="U362" s="1">
        <v>110.072</v>
      </c>
      <c r="V362" s="1">
        <v>103.09099999999999</v>
      </c>
      <c r="W362" s="1">
        <v>97.590999999999994</v>
      </c>
      <c r="X362" s="1">
        <v>120.03700000000001</v>
      </c>
      <c r="Y362" s="1">
        <v>116.715</v>
      </c>
      <c r="Z362" s="1"/>
    </row>
    <row r="363" spans="1:26" x14ac:dyDescent="0.3">
      <c r="A363" s="2" t="s">
        <v>319</v>
      </c>
      <c r="B363" s="2"/>
      <c r="C363" s="1">
        <v>-13.557</v>
      </c>
      <c r="D363" s="1">
        <v>-11.83</v>
      </c>
      <c r="E363" s="1">
        <v>14.664999999999999</v>
      </c>
      <c r="F363" s="1">
        <v>191.99700000000001</v>
      </c>
      <c r="G363" s="1">
        <v>227.53800000000001</v>
      </c>
      <c r="H363" s="1">
        <v>240.09100000000001</v>
      </c>
      <c r="I363" s="1">
        <v>358.44</v>
      </c>
      <c r="J363" s="1">
        <v>365.33800000000002</v>
      </c>
      <c r="K363" s="1">
        <v>529.36099999999999</v>
      </c>
      <c r="L363" s="1">
        <v>474.779</v>
      </c>
      <c r="M363" s="1">
        <v>470.46</v>
      </c>
      <c r="N363" s="1">
        <v>482.04300000000001</v>
      </c>
      <c r="O363" s="1">
        <v>395.19099999999997</v>
      </c>
      <c r="P363" s="1">
        <v>215.20599999999999</v>
      </c>
      <c r="Q363" s="1">
        <v>335.90100000000001</v>
      </c>
      <c r="R363" s="1">
        <v>537.63</v>
      </c>
      <c r="S363" s="1">
        <v>579.39700000000005</v>
      </c>
      <c r="T363" s="1">
        <v>600.94899999999996</v>
      </c>
      <c r="U363" s="1">
        <v>651.48199999999997</v>
      </c>
      <c r="V363" s="1">
        <v>667.94899999999996</v>
      </c>
      <c r="W363" s="1">
        <v>702.76099999999997</v>
      </c>
      <c r="X363" s="1">
        <v>697.76700000000005</v>
      </c>
      <c r="Y363" s="1">
        <v>753.89200000000005</v>
      </c>
      <c r="Z363" s="1"/>
    </row>
    <row r="364" spans="1:26" x14ac:dyDescent="0.3">
      <c r="A364" s="2" t="s">
        <v>164</v>
      </c>
      <c r="B364" s="2"/>
      <c r="C364" s="1">
        <v>6.5819999999999999</v>
      </c>
      <c r="D364" s="1">
        <v>4.4130000000000003</v>
      </c>
      <c r="E364" s="1">
        <v>6.0190000000000001</v>
      </c>
      <c r="F364" s="1">
        <v>58.777999999999999</v>
      </c>
      <c r="G364" s="1">
        <v>380.26900000000001</v>
      </c>
      <c r="H364" s="1">
        <v>176.233</v>
      </c>
      <c r="I364" s="1">
        <v>108.03400000000001</v>
      </c>
      <c r="J364" s="1">
        <v>92.531999999999996</v>
      </c>
      <c r="K364" s="1">
        <v>140.499</v>
      </c>
      <c r="L364" s="1">
        <v>181.61099999999999</v>
      </c>
      <c r="M364" s="1">
        <v>152.23699999999999</v>
      </c>
      <c r="N364" s="1">
        <v>118.999</v>
      </c>
      <c r="O364" s="1">
        <v>116.876</v>
      </c>
      <c r="P364" s="1">
        <v>80.527000000000001</v>
      </c>
      <c r="Q364" s="1">
        <v>192.66</v>
      </c>
      <c r="R364" s="1">
        <v>53.023000000000003</v>
      </c>
      <c r="S364" s="1">
        <v>65.593999999999994</v>
      </c>
      <c r="T364" s="1">
        <v>39.326999999999998</v>
      </c>
      <c r="U364" s="1">
        <v>40.655999999999999</v>
      </c>
      <c r="V364" s="1">
        <v>26.574000000000002</v>
      </c>
      <c r="W364" s="1">
        <v>49.499000000000002</v>
      </c>
      <c r="X364" s="1">
        <v>37.006999999999998</v>
      </c>
      <c r="Y364" s="1">
        <v>40.316000000000003</v>
      </c>
      <c r="Z364" s="1"/>
    </row>
    <row r="365" spans="1:26" x14ac:dyDescent="0.3">
      <c r="A365" s="2" t="s">
        <v>165</v>
      </c>
      <c r="B365" s="2"/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/>
      <c r="J365" s="1"/>
      <c r="K365" s="1">
        <v>0</v>
      </c>
      <c r="L365" s="1">
        <v>0</v>
      </c>
      <c r="M365" s="1">
        <v>0</v>
      </c>
      <c r="N365" s="1">
        <v>48.843000000000004</v>
      </c>
      <c r="O365" s="1">
        <v>6.0640000000000001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/>
      <c r="Y365" s="1"/>
      <c r="Z365" s="1"/>
    </row>
    <row r="366" spans="1:26" x14ac:dyDescent="0.3">
      <c r="A366" s="2" t="s">
        <v>166</v>
      </c>
      <c r="B366" s="2"/>
      <c r="C366" s="1">
        <v>0</v>
      </c>
      <c r="D366" s="1"/>
      <c r="E366" s="1">
        <v>0</v>
      </c>
      <c r="F366" s="1">
        <v>-835.75800000000004</v>
      </c>
      <c r="G366" s="1">
        <v>52.64</v>
      </c>
      <c r="H366" s="1">
        <v>348.64299999999997</v>
      </c>
      <c r="I366" s="1">
        <v>16.052</v>
      </c>
      <c r="J366" s="1">
        <v>253.77600000000001</v>
      </c>
      <c r="K366" s="1">
        <v>161.334</v>
      </c>
      <c r="L366" s="1">
        <v>604.79499999999996</v>
      </c>
      <c r="M366" s="1">
        <v>0</v>
      </c>
      <c r="N366" s="1">
        <v>11.733000000000001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/>
    </row>
    <row r="367" spans="1:26" x14ac:dyDescent="0.3">
      <c r="A367" s="2" t="s">
        <v>168</v>
      </c>
      <c r="B367" s="2"/>
      <c r="C367" s="1">
        <v>-15.032999999999999</v>
      </c>
      <c r="D367" s="1">
        <v>-15.976000000000001</v>
      </c>
      <c r="E367" s="1">
        <v>-103.22199999999999</v>
      </c>
      <c r="F367" s="1">
        <v>124.004</v>
      </c>
      <c r="G367" s="1">
        <v>-389.08600000000001</v>
      </c>
      <c r="H367" s="1">
        <v>-282.49099999999999</v>
      </c>
      <c r="I367" s="1">
        <v>-304.15100000000001</v>
      </c>
      <c r="J367" s="1">
        <v>-284.863</v>
      </c>
      <c r="K367" s="1">
        <v>113.931</v>
      </c>
      <c r="L367" s="1">
        <v>-562.39599999999996</v>
      </c>
      <c r="M367" s="1">
        <v>212.08500000000001</v>
      </c>
      <c r="N367" s="1">
        <v>78.754999999999995</v>
      </c>
      <c r="O367" s="1">
        <v>484.45499999999998</v>
      </c>
      <c r="P367" s="1">
        <v>603.09</v>
      </c>
      <c r="Q367" s="1">
        <v>273.24200000000002</v>
      </c>
      <c r="R367" s="1">
        <v>-1442.3530000000001</v>
      </c>
      <c r="S367" s="1">
        <v>-11.061999999999999</v>
      </c>
      <c r="T367" s="1">
        <v>112.688</v>
      </c>
      <c r="U367" s="1">
        <v>-496.899</v>
      </c>
      <c r="V367" s="1">
        <v>-40.399000000000001</v>
      </c>
      <c r="W367" s="1">
        <v>-405.07600000000002</v>
      </c>
      <c r="X367" s="1">
        <v>1070.1300000000001</v>
      </c>
      <c r="Y367" s="1">
        <v>167.19499999999999</v>
      </c>
      <c r="Z367" s="1"/>
    </row>
    <row r="368" spans="1:26" x14ac:dyDescent="0.3">
      <c r="A368" s="2" t="s">
        <v>136</v>
      </c>
      <c r="B368" s="2"/>
      <c r="C368" s="1">
        <v>0</v>
      </c>
      <c r="D368" s="1">
        <v>0.79300000000000004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518.21699999999998</v>
      </c>
      <c r="Q368" s="1">
        <v>463.49799999999999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/>
    </row>
    <row r="369" spans="1:26" x14ac:dyDescent="0.3">
      <c r="A369" s="2" t="s">
        <v>320</v>
      </c>
    </row>
    <row r="370" spans="1:26" x14ac:dyDescent="0.3">
      <c r="A370" s="2" t="s">
        <v>321</v>
      </c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>
        <v>6.36</v>
      </c>
      <c r="M370" s="1">
        <v>1.4530000000000001</v>
      </c>
      <c r="N370" s="1">
        <v>38.787999999999997</v>
      </c>
      <c r="O370" s="1">
        <v>39.256</v>
      </c>
      <c r="P370" s="1">
        <v>148.87</v>
      </c>
      <c r="Q370" s="1">
        <v>140.19300000000001</v>
      </c>
      <c r="R370" s="1">
        <v>41.276000000000003</v>
      </c>
      <c r="S370" s="1">
        <v>58.927999999999997</v>
      </c>
      <c r="T370" s="1">
        <v>75.087999999999994</v>
      </c>
      <c r="U370" s="1">
        <v>99.472999999999999</v>
      </c>
      <c r="V370" s="1">
        <v>115.544</v>
      </c>
      <c r="W370" s="1">
        <v>117.23399999999999</v>
      </c>
      <c r="X370" s="1">
        <v>117.956</v>
      </c>
      <c r="Y370" s="1">
        <v>87.683000000000007</v>
      </c>
      <c r="Z370" s="1"/>
    </row>
    <row r="371" spans="1:26" x14ac:dyDescent="0.3">
      <c r="A371" s="2" t="s">
        <v>181</v>
      </c>
      <c r="B371" s="2"/>
      <c r="C371" s="1"/>
      <c r="D371" s="1"/>
      <c r="E371" s="1"/>
      <c r="F371" s="1"/>
      <c r="G371" s="1">
        <v>4.1689999999999996</v>
      </c>
      <c r="H371" s="1">
        <v>23.010999999999999</v>
      </c>
      <c r="I371" s="1">
        <v>12.304</v>
      </c>
      <c r="J371" s="1">
        <v>26.497</v>
      </c>
      <c r="K371" s="1">
        <v>26.44</v>
      </c>
      <c r="L371" s="1">
        <v>51.66</v>
      </c>
      <c r="M371" s="1">
        <v>21.3</v>
      </c>
      <c r="N371" s="1">
        <v>14.712</v>
      </c>
      <c r="O371" s="1">
        <v>21.881</v>
      </c>
      <c r="P371" s="1">
        <v>8.5020000000000007</v>
      </c>
      <c r="Q371" s="1">
        <v>6.5670000000000002</v>
      </c>
      <c r="R371" s="1">
        <v>19.436</v>
      </c>
      <c r="S371" s="1">
        <v>26.132999999999999</v>
      </c>
      <c r="T371" s="1">
        <v>35.201000000000001</v>
      </c>
      <c r="U371" s="1">
        <v>39.722999999999999</v>
      </c>
      <c r="V371" s="1">
        <v>14.303000000000001</v>
      </c>
      <c r="W371" s="1">
        <v>28.294</v>
      </c>
      <c r="X371" s="1">
        <v>84.906000000000006</v>
      </c>
      <c r="Y371" s="1">
        <v>89.974000000000004</v>
      </c>
      <c r="Z371" s="1"/>
    </row>
    <row r="372" spans="1:26" x14ac:dyDescent="0.3">
      <c r="A372" s="2" t="s">
        <v>322</v>
      </c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2" t="s">
        <v>174</v>
      </c>
      <c r="B373" s="2"/>
      <c r="C373" s="1">
        <v>-0.25800000000000001</v>
      </c>
      <c r="D373" s="1">
        <v>0</v>
      </c>
      <c r="E373" s="1">
        <v>0</v>
      </c>
      <c r="F373" s="1"/>
      <c r="G373" s="1">
        <v>0</v>
      </c>
      <c r="H373" s="1"/>
      <c r="I373" s="1"/>
      <c r="J373" s="1">
        <v>0</v>
      </c>
      <c r="K373" s="1">
        <v>0</v>
      </c>
      <c r="L373" s="1">
        <v>199</v>
      </c>
      <c r="M373" s="1">
        <v>-199</v>
      </c>
      <c r="N373" s="1">
        <v>0</v>
      </c>
      <c r="O373" s="1">
        <v>-1.1339999999999999</v>
      </c>
      <c r="P373" s="1">
        <v>-1.004</v>
      </c>
      <c r="Q373" s="1"/>
      <c r="R373" s="1">
        <v>0</v>
      </c>
      <c r="S373" s="1"/>
      <c r="T373" s="1">
        <v>0</v>
      </c>
      <c r="U373" s="1"/>
      <c r="V373" s="1"/>
      <c r="W373" s="1"/>
      <c r="X373" s="1">
        <v>-1250.009</v>
      </c>
      <c r="Y373" s="1">
        <v>0</v>
      </c>
      <c r="Z373" s="1"/>
    </row>
    <row r="374" spans="1:26" x14ac:dyDescent="0.3">
      <c r="A374" s="2" t="s">
        <v>323</v>
      </c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2" t="s">
        <v>226</v>
      </c>
      <c r="B375" s="2"/>
      <c r="C375" s="1">
        <v>4</v>
      </c>
      <c r="D375" s="1">
        <v>4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/>
    </row>
    <row r="376" spans="1:26" x14ac:dyDescent="0.3">
      <c r="A376" s="2" t="s">
        <v>227</v>
      </c>
      <c r="B376" s="2"/>
      <c r="C376" s="1"/>
      <c r="D376" s="1"/>
      <c r="E376" s="1">
        <v>3.0369999999999999</v>
      </c>
      <c r="F376" s="1">
        <v>90.477999999999994</v>
      </c>
      <c r="G376" s="1">
        <v>102.429</v>
      </c>
      <c r="H376" s="1">
        <v>52.1</v>
      </c>
      <c r="I376" s="1">
        <v>26.9</v>
      </c>
      <c r="J376" s="1">
        <v>90.8</v>
      </c>
      <c r="K376" s="1">
        <v>287.7</v>
      </c>
      <c r="L376" s="1">
        <v>150.1</v>
      </c>
      <c r="M376" s="1">
        <v>30.5</v>
      </c>
      <c r="N376" s="1">
        <v>27.3</v>
      </c>
      <c r="O376" s="1">
        <v>33.200000000000003</v>
      </c>
      <c r="P376" s="1">
        <v>12.6</v>
      </c>
      <c r="Q376" s="1">
        <v>17.2</v>
      </c>
      <c r="R376" s="1">
        <v>10.199999999999999</v>
      </c>
      <c r="S376" s="1">
        <v>13.2</v>
      </c>
      <c r="T376" s="1">
        <v>10.4</v>
      </c>
      <c r="U376" s="1">
        <v>6.3</v>
      </c>
      <c r="V376" s="1">
        <v>17.2</v>
      </c>
      <c r="W376" s="1">
        <v>27.4</v>
      </c>
      <c r="X376" s="1">
        <v>15.2</v>
      </c>
      <c r="Y376" s="1">
        <v>12.8</v>
      </c>
      <c r="Z376" s="1"/>
    </row>
    <row r="377" spans="1:26" x14ac:dyDescent="0.3">
      <c r="A377" s="2" t="s">
        <v>241</v>
      </c>
      <c r="B377" s="2"/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2.75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/>
    </row>
    <row r="378" spans="1:26" x14ac:dyDescent="0.3">
      <c r="A378" s="2" t="s">
        <v>242</v>
      </c>
      <c r="B378" s="2"/>
      <c r="C378" s="1">
        <v>0</v>
      </c>
      <c r="D378" s="1">
        <v>0.79300000000000004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518.21699999999998</v>
      </c>
      <c r="Q378" s="1">
        <v>463.49799999999999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/>
    </row>
    <row r="379" spans="1:26" x14ac:dyDescent="0.3">
      <c r="A379" s="2" t="s">
        <v>243</v>
      </c>
      <c r="B379" s="2"/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/>
    </row>
    <row r="380" spans="1:26" x14ac:dyDescent="0.3">
      <c r="A380" s="2" t="s">
        <v>256</v>
      </c>
      <c r="B380" s="2"/>
      <c r="C380" s="1">
        <v>39.206000000000003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/>
    </row>
    <row r="381" spans="1:26" x14ac:dyDescent="0.3">
      <c r="A381" s="2" t="s">
        <v>257</v>
      </c>
      <c r="B381" s="2"/>
      <c r="C381" s="1">
        <v>39.206000000000003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/>
    </row>
    <row r="382" spans="1:26" x14ac:dyDescent="0.3">
      <c r="A382" s="2" t="s">
        <v>259</v>
      </c>
      <c r="B382" s="2"/>
      <c r="C382" s="1"/>
      <c r="D382" s="1">
        <v>59.125</v>
      </c>
      <c r="E382" s="1">
        <v>190.9375</v>
      </c>
      <c r="F382" s="1">
        <v>74.1875</v>
      </c>
      <c r="G382" s="1">
        <v>38.04</v>
      </c>
      <c r="H382" s="1">
        <v>8.02</v>
      </c>
      <c r="I382" s="1">
        <v>16.3</v>
      </c>
      <c r="J382" s="1">
        <v>33.6</v>
      </c>
      <c r="K382" s="1">
        <v>21.9</v>
      </c>
      <c r="L382" s="1">
        <v>24.05</v>
      </c>
      <c r="M382" s="1">
        <v>37.61</v>
      </c>
      <c r="N382" s="1">
        <v>19.079999999999998</v>
      </c>
      <c r="O382" s="1">
        <v>24.24</v>
      </c>
      <c r="P382" s="1">
        <v>32.67</v>
      </c>
      <c r="Q382" s="1">
        <v>35.72</v>
      </c>
      <c r="R382" s="1">
        <v>38.82</v>
      </c>
      <c r="S382" s="1">
        <v>59.78</v>
      </c>
      <c r="T382" s="1">
        <v>57</v>
      </c>
      <c r="U382" s="1">
        <v>87.36</v>
      </c>
      <c r="V382" s="1">
        <v>76.069999999999993</v>
      </c>
      <c r="W382" s="1">
        <v>114.44</v>
      </c>
      <c r="X382" s="1">
        <v>148.29</v>
      </c>
      <c r="Y382" s="1">
        <v>192.68</v>
      </c>
      <c r="Z382" s="1"/>
    </row>
    <row r="383" spans="1:26" x14ac:dyDescent="0.3">
      <c r="A383" s="2" t="s">
        <v>262</v>
      </c>
      <c r="B383" s="2"/>
      <c r="C383" s="1"/>
      <c r="D383" s="1">
        <v>59.125</v>
      </c>
      <c r="E383" s="1">
        <v>190.9375</v>
      </c>
      <c r="F383" s="1">
        <v>74.1875</v>
      </c>
      <c r="G383" s="1">
        <v>38.04</v>
      </c>
      <c r="H383" s="1">
        <v>8.02</v>
      </c>
      <c r="I383" s="1">
        <v>16.3</v>
      </c>
      <c r="J383" s="1">
        <v>33.6</v>
      </c>
      <c r="K383" s="1">
        <v>21.9</v>
      </c>
      <c r="L383" s="1">
        <v>24.05</v>
      </c>
      <c r="M383" s="1">
        <v>37.61</v>
      </c>
      <c r="N383" s="1">
        <v>19.079999999999998</v>
      </c>
      <c r="O383" s="1">
        <v>24.24</v>
      </c>
      <c r="P383" s="1">
        <v>32.67</v>
      </c>
      <c r="Q383" s="1">
        <v>35.72</v>
      </c>
      <c r="R383" s="1">
        <v>38.82</v>
      </c>
      <c r="S383" s="1">
        <v>59.78</v>
      </c>
      <c r="T383" s="1">
        <v>57</v>
      </c>
      <c r="U383" s="1">
        <v>87.36</v>
      </c>
      <c r="V383" s="1">
        <v>76.069999999999993</v>
      </c>
      <c r="W383" s="1">
        <v>114.44</v>
      </c>
      <c r="X383" s="1">
        <v>148.29</v>
      </c>
      <c r="Y383" s="1">
        <v>192.68</v>
      </c>
      <c r="Z383" s="1"/>
    </row>
    <row r="384" spans="1:26" x14ac:dyDescent="0.3">
      <c r="A384" s="2" t="s">
        <v>263</v>
      </c>
      <c r="B384" s="2"/>
      <c r="C384" s="1">
        <v>0.214</v>
      </c>
      <c r="D384" s="1">
        <v>0.51700000000000002</v>
      </c>
      <c r="E384" s="1">
        <v>1.1080000000000001</v>
      </c>
      <c r="F384" s="1">
        <v>5.2610000000000001</v>
      </c>
      <c r="G384" s="1">
        <v>24.29</v>
      </c>
      <c r="H384" s="1">
        <v>27.853000000000002</v>
      </c>
      <c r="I384" s="1">
        <v>13.993</v>
      </c>
      <c r="J384" s="1">
        <v>11.45</v>
      </c>
      <c r="K384" s="1">
        <v>11.558999999999999</v>
      </c>
      <c r="L384" s="1">
        <v>8.0830000000000002</v>
      </c>
      <c r="M384" s="1">
        <v>6.3289999999999997</v>
      </c>
      <c r="N384" s="1">
        <v>1.208</v>
      </c>
      <c r="O384" s="1">
        <v>0.49</v>
      </c>
      <c r="P384" s="1">
        <v>0.1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2" t="s">
        <v>269</v>
      </c>
      <c r="B385" s="2"/>
      <c r="C385" s="1">
        <v>1.7</v>
      </c>
      <c r="D385" s="1">
        <v>1.9359999999999999</v>
      </c>
      <c r="E385" s="1">
        <v>4.2069999999999999</v>
      </c>
      <c r="F385" s="1">
        <v>13.976000000000001</v>
      </c>
      <c r="G385" s="1">
        <v>36.186999999999998</v>
      </c>
      <c r="H385" s="1">
        <v>24.9</v>
      </c>
      <c r="I385" s="1">
        <v>25.2</v>
      </c>
      <c r="J385" s="1">
        <v>20.6</v>
      </c>
      <c r="K385" s="1">
        <v>24.3</v>
      </c>
      <c r="L385" s="1">
        <v>29.815999999999999</v>
      </c>
      <c r="M385" s="1">
        <v>25.8</v>
      </c>
      <c r="N385" s="1"/>
      <c r="O385" s="1">
        <v>24</v>
      </c>
      <c r="P385" s="1">
        <v>15.3</v>
      </c>
      <c r="Q385" s="1">
        <v>10.6</v>
      </c>
      <c r="R385" s="1">
        <v>3</v>
      </c>
      <c r="S385" s="1">
        <v>1.9</v>
      </c>
      <c r="T385" s="1">
        <v>1.6</v>
      </c>
      <c r="U385" s="1"/>
      <c r="V385" s="1"/>
      <c r="W385" s="1"/>
      <c r="X385" s="1"/>
      <c r="Y385" s="1"/>
      <c r="Z385" s="1"/>
    </row>
    <row r="386" spans="1:26" x14ac:dyDescent="0.3">
      <c r="A386" s="2" t="s">
        <v>271</v>
      </c>
      <c r="B386" s="2"/>
      <c r="C386" s="1">
        <v>5.1879999999999997</v>
      </c>
      <c r="D386" s="1">
        <v>8.4350000000000005</v>
      </c>
      <c r="E386" s="1">
        <v>13.303000000000001</v>
      </c>
      <c r="F386" s="1">
        <v>95.256</v>
      </c>
      <c r="G386" s="1">
        <v>78.134</v>
      </c>
      <c r="H386" s="1">
        <v>48.353000000000002</v>
      </c>
      <c r="I386" s="1">
        <v>55.805999999999997</v>
      </c>
      <c r="J386" s="1">
        <v>67.346000000000004</v>
      </c>
      <c r="K386" s="1">
        <v>103.009</v>
      </c>
      <c r="L386" s="1">
        <v>146.04300000000001</v>
      </c>
      <c r="M386" s="1">
        <v>160.18600000000001</v>
      </c>
      <c r="N386" s="1">
        <v>91.507999999999996</v>
      </c>
      <c r="O386" s="1">
        <v>83.56</v>
      </c>
      <c r="P386" s="1">
        <v>53.664000000000001</v>
      </c>
      <c r="Q386" s="1">
        <v>53.277000000000001</v>
      </c>
      <c r="R386" s="1">
        <v>61.694000000000003</v>
      </c>
      <c r="S386" s="1">
        <v>70.296999999999997</v>
      </c>
      <c r="T386" s="1">
        <v>67.777000000000001</v>
      </c>
      <c r="U386" s="1">
        <v>63.718000000000004</v>
      </c>
      <c r="V386" s="1">
        <v>59.1</v>
      </c>
      <c r="W386" s="1">
        <v>52.341999999999999</v>
      </c>
      <c r="X386" s="1">
        <v>57.884</v>
      </c>
      <c r="Y386" s="1">
        <v>60.805</v>
      </c>
      <c r="Z386" s="1"/>
    </row>
  </sheetData>
  <mergeCells count="3">
    <mergeCell ref="C1:H1"/>
    <mergeCell ref="D4:I4"/>
    <mergeCell ref="D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EB56-786C-4A96-9A3F-5EB9B832AB71}">
  <dimension ref="A1:M226"/>
  <sheetViews>
    <sheetView topLeftCell="A178" workbookViewId="0">
      <selection activeCell="B9" sqref="B9"/>
    </sheetView>
  </sheetViews>
  <sheetFormatPr defaultRowHeight="14.4" x14ac:dyDescent="0.3"/>
  <cols>
    <col min="1" max="1" width="15.6640625" customWidth="1"/>
    <col min="2" max="2" width="14" customWidth="1"/>
    <col min="3" max="3" width="13" customWidth="1"/>
    <col min="4" max="4" width="14.109375" customWidth="1"/>
    <col min="5" max="5" width="12" customWidth="1"/>
    <col min="6" max="6" width="12.5546875" customWidth="1"/>
    <col min="7" max="7" width="13.44140625" bestFit="1" customWidth="1"/>
    <col min="8" max="8" width="12" bestFit="1" customWidth="1"/>
    <col min="9" max="9" width="12.6640625" bestFit="1" customWidth="1"/>
    <col min="10" max="10" width="11.6640625" customWidth="1"/>
    <col min="12" max="12" width="17.5546875" customWidth="1"/>
  </cols>
  <sheetData>
    <row r="1" spans="1:12" ht="53.4" x14ac:dyDescent="0.3">
      <c r="A1" s="103" t="s">
        <v>420</v>
      </c>
      <c r="B1" s="103" t="s">
        <v>421</v>
      </c>
      <c r="C1" s="103" t="s">
        <v>422</v>
      </c>
      <c r="D1" s="103" t="s">
        <v>423</v>
      </c>
      <c r="E1" s="103" t="s">
        <v>424</v>
      </c>
      <c r="F1" s="103" t="s">
        <v>425</v>
      </c>
      <c r="G1" s="103" t="s">
        <v>416</v>
      </c>
      <c r="H1" s="103" t="s">
        <v>426</v>
      </c>
      <c r="I1" s="103" t="s">
        <v>427</v>
      </c>
      <c r="J1" s="103" t="s">
        <v>428</v>
      </c>
      <c r="L1" s="104" t="s">
        <v>429</v>
      </c>
    </row>
    <row r="2" spans="1:12" x14ac:dyDescent="0.3">
      <c r="A2">
        <v>20040730</v>
      </c>
      <c r="B2" s="130" t="s">
        <v>3</v>
      </c>
      <c r="C2" s="129" t="s">
        <v>1</v>
      </c>
      <c r="D2" s="127">
        <v>17.510000000000002</v>
      </c>
      <c r="E2" s="128">
        <v>-0.1201</v>
      </c>
      <c r="G2">
        <v>-4.0599999999999997E-2</v>
      </c>
      <c r="H2">
        <v>-3.8100000000000002E-2</v>
      </c>
      <c r="I2">
        <v>4.1099999999999998E-2</v>
      </c>
      <c r="J2" s="105">
        <v>1E-3</v>
      </c>
      <c r="L2" s="131">
        <v>-3.4291000000000002E-2</v>
      </c>
    </row>
    <row r="3" spans="1:12" x14ac:dyDescent="0.3">
      <c r="A3">
        <v>20040831</v>
      </c>
      <c r="B3" s="130" t="s">
        <v>3</v>
      </c>
      <c r="C3" s="129" t="s">
        <v>1</v>
      </c>
      <c r="D3" s="127">
        <v>17.36</v>
      </c>
      <c r="E3" s="128">
        <v>-8.567E-3</v>
      </c>
      <c r="G3">
        <v>8.0000000000000004E-4</v>
      </c>
      <c r="H3">
        <v>-1.6199999999999999E-2</v>
      </c>
      <c r="I3">
        <v>1.03E-2</v>
      </c>
      <c r="J3" s="105">
        <v>1.1000000000000001E-3</v>
      </c>
      <c r="L3" s="131">
        <v>2.287E-3</v>
      </c>
    </row>
    <row r="4" spans="1:12" x14ac:dyDescent="0.3">
      <c r="A4">
        <v>20040930</v>
      </c>
      <c r="B4" s="130" t="s">
        <v>3</v>
      </c>
      <c r="C4" s="129" t="s">
        <v>1</v>
      </c>
      <c r="D4" s="127">
        <v>19.88</v>
      </c>
      <c r="E4" s="128">
        <v>0.14516100000000001</v>
      </c>
      <c r="F4">
        <f t="shared" ref="F4:F67" si="0">E4-J4</f>
        <v>0.14406100000000002</v>
      </c>
      <c r="G4">
        <v>1.6E-2</v>
      </c>
      <c r="H4">
        <v>3.0300000000000001E-2</v>
      </c>
      <c r="I4">
        <v>-2.5000000000000001E-3</v>
      </c>
      <c r="J4" s="105">
        <v>1.1000000000000001E-3</v>
      </c>
      <c r="L4" s="131">
        <v>9.3640000000000008E-3</v>
      </c>
    </row>
    <row r="5" spans="1:12" x14ac:dyDescent="0.3">
      <c r="A5">
        <v>20041029</v>
      </c>
      <c r="B5" s="130" t="s">
        <v>3</v>
      </c>
      <c r="C5" s="129" t="s">
        <v>1</v>
      </c>
      <c r="D5" s="127">
        <v>26.83</v>
      </c>
      <c r="E5" s="128">
        <v>0.34959800000000002</v>
      </c>
      <c r="F5">
        <f t="shared" si="0"/>
        <v>0.34849800000000003</v>
      </c>
      <c r="G5">
        <v>1.43E-2</v>
      </c>
      <c r="H5">
        <v>3.0999999999999999E-3</v>
      </c>
      <c r="I5">
        <v>-6.3E-3</v>
      </c>
      <c r="J5" s="105">
        <v>1.1000000000000001E-3</v>
      </c>
      <c r="L5" s="131">
        <v>1.4014E-2</v>
      </c>
    </row>
    <row r="6" spans="1:12" x14ac:dyDescent="0.3">
      <c r="A6">
        <v>20041130</v>
      </c>
      <c r="B6" s="130" t="s">
        <v>3</v>
      </c>
      <c r="C6" s="129" t="s">
        <v>1</v>
      </c>
      <c r="D6" s="127">
        <v>32.9</v>
      </c>
      <c r="E6" s="128">
        <v>0.226239</v>
      </c>
      <c r="F6">
        <f t="shared" si="0"/>
        <v>0.22473899999999999</v>
      </c>
      <c r="G6">
        <v>4.5400000000000003E-2</v>
      </c>
      <c r="H6">
        <v>3.9E-2</v>
      </c>
      <c r="I6">
        <v>1.7899999999999999E-2</v>
      </c>
      <c r="J6" s="105">
        <v>1.5E-3</v>
      </c>
      <c r="L6" s="131">
        <v>3.8594999999999997E-2</v>
      </c>
    </row>
    <row r="7" spans="1:12" x14ac:dyDescent="0.3">
      <c r="A7">
        <v>20041231</v>
      </c>
      <c r="B7" s="130" t="s">
        <v>3</v>
      </c>
      <c r="C7" s="129" t="s">
        <v>1</v>
      </c>
      <c r="D7" s="127">
        <v>33.6</v>
      </c>
      <c r="E7" s="128">
        <v>2.1277000000000001E-2</v>
      </c>
      <c r="F7">
        <f t="shared" si="0"/>
        <v>1.9677E-2</v>
      </c>
      <c r="G7">
        <v>3.4299999999999997E-2</v>
      </c>
      <c r="H7">
        <v>1.1000000000000001E-3</v>
      </c>
      <c r="I7">
        <v>-8.0000000000000004E-4</v>
      </c>
      <c r="J7" s="105">
        <v>1.6000000000000001E-3</v>
      </c>
      <c r="L7" s="131">
        <v>3.2458000000000001E-2</v>
      </c>
    </row>
    <row r="8" spans="1:12" ht="15" customHeight="1" x14ac:dyDescent="0.3">
      <c r="A8">
        <v>20050131</v>
      </c>
      <c r="B8" s="130" t="s">
        <v>3</v>
      </c>
      <c r="C8" s="129" t="s">
        <v>1</v>
      </c>
      <c r="D8" s="127">
        <v>25.84</v>
      </c>
      <c r="E8" s="128">
        <v>-0.23095199999999999</v>
      </c>
      <c r="F8">
        <f t="shared" si="0"/>
        <v>-0.23255199999999998</v>
      </c>
      <c r="G8">
        <v>-2.76E-2</v>
      </c>
      <c r="H8">
        <v>-1.5100000000000001E-2</v>
      </c>
      <c r="I8">
        <v>1.9599999999999999E-2</v>
      </c>
      <c r="J8" s="105">
        <v>1.6000000000000001E-3</v>
      </c>
      <c r="L8" s="131">
        <v>-2.529E-2</v>
      </c>
    </row>
    <row r="9" spans="1:12" ht="15" customHeight="1" x14ac:dyDescent="0.3">
      <c r="A9">
        <v>20050228</v>
      </c>
      <c r="B9" s="130" t="s">
        <v>3</v>
      </c>
      <c r="C9" s="129" t="s">
        <v>1</v>
      </c>
      <c r="D9" s="127">
        <v>27.42</v>
      </c>
      <c r="E9" s="128">
        <v>6.1145999999999999E-2</v>
      </c>
      <c r="F9">
        <f t="shared" si="0"/>
        <v>5.9546000000000002E-2</v>
      </c>
      <c r="G9">
        <v>1.89E-2</v>
      </c>
      <c r="H9">
        <v>-5.0000000000000001E-3</v>
      </c>
      <c r="I9">
        <v>1.6500000000000001E-2</v>
      </c>
      <c r="J9" s="105">
        <v>1.6000000000000001E-3</v>
      </c>
      <c r="L9" s="131">
        <v>1.8903E-2</v>
      </c>
    </row>
    <row r="10" spans="1:12" ht="15" customHeight="1" x14ac:dyDescent="0.3">
      <c r="A10">
        <v>20050331</v>
      </c>
      <c r="B10" s="130" t="s">
        <v>3</v>
      </c>
      <c r="C10" s="129" t="s">
        <v>1</v>
      </c>
      <c r="D10" s="127">
        <v>28.7</v>
      </c>
      <c r="E10" s="128">
        <v>4.6681E-2</v>
      </c>
      <c r="F10">
        <f t="shared" si="0"/>
        <v>4.4581000000000003E-2</v>
      </c>
      <c r="G10">
        <v>-1.9699999999999999E-2</v>
      </c>
      <c r="H10">
        <v>-1.37E-2</v>
      </c>
      <c r="I10">
        <v>1.61E-2</v>
      </c>
      <c r="J10" s="105">
        <v>2.0999999999999999E-3</v>
      </c>
      <c r="L10" s="131">
        <v>-1.9118E-2</v>
      </c>
    </row>
    <row r="11" spans="1:12" ht="15" customHeight="1" x14ac:dyDescent="0.3">
      <c r="A11">
        <v>20050429</v>
      </c>
      <c r="B11" s="130" t="s">
        <v>3</v>
      </c>
      <c r="C11" s="129" t="s">
        <v>1</v>
      </c>
      <c r="D11" s="127">
        <v>26.45</v>
      </c>
      <c r="E11" s="128">
        <v>-7.8396999999999994E-2</v>
      </c>
      <c r="F11">
        <f t="shared" si="0"/>
        <v>-8.0496999999999999E-2</v>
      </c>
      <c r="G11">
        <v>-2.6100000000000002E-2</v>
      </c>
      <c r="H11">
        <v>-3.9800000000000002E-2</v>
      </c>
      <c r="I11">
        <v>-3.5000000000000001E-3</v>
      </c>
      <c r="J11" s="105">
        <v>2.0999999999999999E-3</v>
      </c>
      <c r="L11" s="131">
        <v>-2.0108999999999998E-2</v>
      </c>
    </row>
    <row r="12" spans="1:12" ht="15" customHeight="1" x14ac:dyDescent="0.3">
      <c r="A12">
        <v>20050531</v>
      </c>
      <c r="B12" s="130" t="s">
        <v>3</v>
      </c>
      <c r="C12" s="129" t="s">
        <v>1</v>
      </c>
      <c r="D12" s="127">
        <v>32.22</v>
      </c>
      <c r="E12" s="128">
        <v>0.21814700000000001</v>
      </c>
      <c r="F12">
        <f t="shared" si="0"/>
        <v>0.21574699999999999</v>
      </c>
      <c r="G12">
        <v>3.6499999999999998E-2</v>
      </c>
      <c r="H12">
        <v>2.8799999999999999E-2</v>
      </c>
      <c r="I12">
        <v>-8.0999999999999996E-3</v>
      </c>
      <c r="J12" s="105">
        <v>2.3999999999999998E-3</v>
      </c>
      <c r="L12" s="131">
        <v>2.9951999999999999E-2</v>
      </c>
    </row>
    <row r="13" spans="1:12" ht="15" customHeight="1" x14ac:dyDescent="0.3">
      <c r="A13">
        <v>20050630</v>
      </c>
      <c r="B13" s="130" t="s">
        <v>3</v>
      </c>
      <c r="C13" s="129" t="s">
        <v>1</v>
      </c>
      <c r="D13" s="127">
        <v>28.76</v>
      </c>
      <c r="E13" s="128">
        <v>-0.107387</v>
      </c>
      <c r="F13">
        <f t="shared" si="0"/>
        <v>-0.10968699999999999</v>
      </c>
      <c r="G13">
        <v>5.7000000000000002E-3</v>
      </c>
      <c r="H13">
        <v>2.6200000000000001E-2</v>
      </c>
      <c r="I13">
        <v>2.63E-2</v>
      </c>
      <c r="J13" s="105">
        <v>2.3E-3</v>
      </c>
      <c r="L13" s="131">
        <v>-1.4300000000000001E-4</v>
      </c>
    </row>
    <row r="14" spans="1:12" ht="15" customHeight="1" x14ac:dyDescent="0.3">
      <c r="A14">
        <v>20050729</v>
      </c>
      <c r="B14" s="130" t="s">
        <v>3</v>
      </c>
      <c r="C14" s="129" t="s">
        <v>1</v>
      </c>
      <c r="D14" s="127">
        <v>26.31</v>
      </c>
      <c r="E14" s="128">
        <v>-8.5188E-2</v>
      </c>
      <c r="F14">
        <f t="shared" si="0"/>
        <v>-8.7587999999999999E-2</v>
      </c>
      <c r="G14">
        <v>3.9199999999999999E-2</v>
      </c>
      <c r="H14">
        <v>2.93E-2</v>
      </c>
      <c r="I14">
        <v>-5.1999999999999998E-3</v>
      </c>
      <c r="J14" s="105">
        <v>2.3999999999999998E-3</v>
      </c>
      <c r="L14" s="131">
        <v>3.5968E-2</v>
      </c>
    </row>
    <row r="15" spans="1:12" ht="15" customHeight="1" x14ac:dyDescent="0.3">
      <c r="A15">
        <v>20050831</v>
      </c>
      <c r="B15" s="130" t="s">
        <v>3</v>
      </c>
      <c r="C15" s="129" t="s">
        <v>1</v>
      </c>
      <c r="D15" s="127">
        <v>21.8</v>
      </c>
      <c r="E15" s="128">
        <v>-0.17141799999999999</v>
      </c>
      <c r="F15">
        <f t="shared" si="0"/>
        <v>-0.17441799999999999</v>
      </c>
      <c r="G15">
        <v>-1.2200000000000001E-2</v>
      </c>
      <c r="H15">
        <v>-9.1999999999999998E-3</v>
      </c>
      <c r="I15">
        <v>1.2699999999999999E-2</v>
      </c>
      <c r="J15" s="105">
        <v>3.0000000000000001E-3</v>
      </c>
      <c r="L15" s="131">
        <v>-1.1221999999999999E-2</v>
      </c>
    </row>
    <row r="16" spans="1:12" ht="15" customHeight="1" x14ac:dyDescent="0.3">
      <c r="A16">
        <v>20050930</v>
      </c>
      <c r="B16" s="130" t="s">
        <v>3</v>
      </c>
      <c r="C16" s="129" t="s">
        <v>1</v>
      </c>
      <c r="D16" s="127">
        <v>21.37</v>
      </c>
      <c r="E16" s="128">
        <v>-1.9724999999999999E-2</v>
      </c>
      <c r="F16">
        <f t="shared" si="0"/>
        <v>-2.2624999999999999E-2</v>
      </c>
      <c r="G16">
        <v>4.8999999999999998E-3</v>
      </c>
      <c r="H16">
        <v>-5.7999999999999996E-3</v>
      </c>
      <c r="I16">
        <v>7.7000000000000002E-3</v>
      </c>
      <c r="J16" s="105">
        <v>2.8999999999999998E-3</v>
      </c>
      <c r="L16" s="131">
        <v>6.9490000000000003E-3</v>
      </c>
    </row>
    <row r="17" spans="1:12" ht="15" customHeight="1" x14ac:dyDescent="0.3">
      <c r="A17">
        <v>20051031</v>
      </c>
      <c r="B17" s="130" t="s">
        <v>3</v>
      </c>
      <c r="C17" s="129" t="s">
        <v>1</v>
      </c>
      <c r="D17" s="127">
        <v>23.63</v>
      </c>
      <c r="E17" s="128">
        <v>0.105756</v>
      </c>
      <c r="F17">
        <f t="shared" si="0"/>
        <v>0.10305600000000001</v>
      </c>
      <c r="G17">
        <v>-2.0199999999999999E-2</v>
      </c>
      <c r="H17">
        <v>-1.21E-2</v>
      </c>
      <c r="I17">
        <v>2.2000000000000001E-3</v>
      </c>
      <c r="J17" s="105">
        <v>2.7000000000000001E-3</v>
      </c>
      <c r="L17" s="131">
        <v>-1.7741E-2</v>
      </c>
    </row>
    <row r="18" spans="1:12" ht="15" customHeight="1" x14ac:dyDescent="0.3">
      <c r="A18">
        <v>20051130</v>
      </c>
      <c r="B18" s="130" t="s">
        <v>3</v>
      </c>
      <c r="C18" s="129" t="s">
        <v>1</v>
      </c>
      <c r="D18" s="127">
        <v>22.23</v>
      </c>
      <c r="E18" s="128">
        <v>-5.9247000000000001E-2</v>
      </c>
      <c r="F18">
        <f t="shared" si="0"/>
        <v>-6.2347E-2</v>
      </c>
      <c r="G18">
        <v>3.61E-2</v>
      </c>
      <c r="H18">
        <v>8.9999999999999993E-3</v>
      </c>
      <c r="I18">
        <v>-1.1900000000000001E-2</v>
      </c>
      <c r="J18" s="105">
        <v>3.0999999999999999E-3</v>
      </c>
      <c r="L18" s="131">
        <v>3.5186000000000002E-2</v>
      </c>
    </row>
    <row r="19" spans="1:12" ht="15" customHeight="1" x14ac:dyDescent="0.3">
      <c r="A19">
        <v>20051230</v>
      </c>
      <c r="B19" s="130" t="s">
        <v>3</v>
      </c>
      <c r="C19" s="129" t="s">
        <v>1</v>
      </c>
      <c r="D19" s="127">
        <v>21.9</v>
      </c>
      <c r="E19" s="128">
        <v>-1.4845000000000001E-2</v>
      </c>
      <c r="F19">
        <f t="shared" si="0"/>
        <v>-1.8045000000000002E-2</v>
      </c>
      <c r="G19">
        <v>-2.5000000000000001E-3</v>
      </c>
      <c r="H19">
        <v>-4.5999999999999999E-3</v>
      </c>
      <c r="I19">
        <v>4.4000000000000003E-3</v>
      </c>
      <c r="J19" s="105">
        <v>3.2000000000000002E-3</v>
      </c>
      <c r="L19" s="131">
        <v>-9.5200000000000005E-4</v>
      </c>
    </row>
    <row r="20" spans="1:12" ht="15" customHeight="1" x14ac:dyDescent="0.3">
      <c r="A20">
        <v>20060131</v>
      </c>
      <c r="B20" s="130" t="s">
        <v>3</v>
      </c>
      <c r="C20" s="129" t="s">
        <v>1</v>
      </c>
      <c r="D20" s="127">
        <v>23.75</v>
      </c>
      <c r="E20" s="128">
        <v>8.4474999999999995E-2</v>
      </c>
      <c r="F20">
        <f t="shared" si="0"/>
        <v>8.0974999999999991E-2</v>
      </c>
      <c r="G20">
        <v>3.04E-2</v>
      </c>
      <c r="H20">
        <v>5.4199999999999998E-2</v>
      </c>
      <c r="I20">
        <v>1.1299999999999999E-2</v>
      </c>
      <c r="J20" s="105">
        <v>3.5000000000000001E-3</v>
      </c>
      <c r="L20" s="131">
        <v>2.5467E-2</v>
      </c>
    </row>
    <row r="21" spans="1:12" ht="15" customHeight="1" x14ac:dyDescent="0.3">
      <c r="A21">
        <v>20060228</v>
      </c>
      <c r="B21" s="130" t="s">
        <v>3</v>
      </c>
      <c r="C21" s="129" t="s">
        <v>1</v>
      </c>
      <c r="D21" s="127">
        <v>23.66</v>
      </c>
      <c r="E21" s="128">
        <v>-3.7889999999999998E-3</v>
      </c>
      <c r="F21">
        <f t="shared" si="0"/>
        <v>-7.1889999999999992E-3</v>
      </c>
      <c r="G21">
        <v>-3.0000000000000001E-3</v>
      </c>
      <c r="H21">
        <v>-3.7000000000000002E-3</v>
      </c>
      <c r="I21">
        <v>-2.5000000000000001E-3</v>
      </c>
      <c r="J21" s="105">
        <v>3.3999999999999998E-3</v>
      </c>
      <c r="L21" s="131">
        <v>4.5300000000000001E-4</v>
      </c>
    </row>
    <row r="22" spans="1:12" ht="15" customHeight="1" x14ac:dyDescent="0.3">
      <c r="A22">
        <v>20060331</v>
      </c>
      <c r="B22" s="130" t="s">
        <v>3</v>
      </c>
      <c r="C22" s="129" t="s">
        <v>1</v>
      </c>
      <c r="D22" s="127">
        <v>23.99</v>
      </c>
      <c r="E22" s="128">
        <v>1.3948E-2</v>
      </c>
      <c r="F22">
        <f t="shared" si="0"/>
        <v>1.0248E-2</v>
      </c>
      <c r="G22">
        <v>1.46E-2</v>
      </c>
      <c r="H22">
        <v>3.5400000000000001E-2</v>
      </c>
      <c r="I22">
        <v>6.0000000000000001E-3</v>
      </c>
      <c r="J22" s="105">
        <v>3.7000000000000002E-3</v>
      </c>
      <c r="L22" s="131">
        <v>1.1065E-2</v>
      </c>
    </row>
    <row r="23" spans="1:12" ht="15" customHeight="1" x14ac:dyDescent="0.3">
      <c r="A23">
        <v>20060428</v>
      </c>
      <c r="B23" s="130" t="s">
        <v>3</v>
      </c>
      <c r="C23" s="129" t="s">
        <v>1</v>
      </c>
      <c r="D23" s="127">
        <v>23.52</v>
      </c>
      <c r="E23" s="128">
        <v>-1.9591000000000001E-2</v>
      </c>
      <c r="F23">
        <f t="shared" si="0"/>
        <v>-2.3191E-2</v>
      </c>
      <c r="G23">
        <v>7.3000000000000001E-3</v>
      </c>
      <c r="H23">
        <v>-1.34E-2</v>
      </c>
      <c r="I23">
        <v>2.6100000000000002E-2</v>
      </c>
      <c r="J23" s="105">
        <v>3.5999999999999999E-3</v>
      </c>
      <c r="L23" s="131">
        <v>1.2187E-2</v>
      </c>
    </row>
    <row r="24" spans="1:12" ht="15" customHeight="1" x14ac:dyDescent="0.3">
      <c r="A24">
        <v>20060531</v>
      </c>
      <c r="B24" s="130" t="s">
        <v>3</v>
      </c>
      <c r="C24" s="129" t="s">
        <v>1</v>
      </c>
      <c r="D24" s="127">
        <v>22.45</v>
      </c>
      <c r="E24" s="128">
        <v>-4.5492999999999999E-2</v>
      </c>
      <c r="F24">
        <f t="shared" si="0"/>
        <v>-4.9792999999999997E-2</v>
      </c>
      <c r="G24">
        <v>-3.5700000000000003E-2</v>
      </c>
      <c r="H24">
        <v>-3.0499999999999999E-2</v>
      </c>
      <c r="I24">
        <v>2.5399999999999999E-2</v>
      </c>
      <c r="J24" s="105">
        <v>4.3E-3</v>
      </c>
      <c r="L24" s="131">
        <v>-3.0917E-2</v>
      </c>
    </row>
    <row r="25" spans="1:12" ht="15" customHeight="1" x14ac:dyDescent="0.3">
      <c r="A25">
        <v>20060630</v>
      </c>
      <c r="B25" s="130" t="s">
        <v>3</v>
      </c>
      <c r="C25" s="129" t="s">
        <v>1</v>
      </c>
      <c r="D25" s="127">
        <v>23.17</v>
      </c>
      <c r="E25" s="128">
        <v>3.2071000000000002E-2</v>
      </c>
      <c r="F25">
        <f t="shared" si="0"/>
        <v>2.8071000000000002E-2</v>
      </c>
      <c r="G25">
        <v>-3.5000000000000001E-3</v>
      </c>
      <c r="H25">
        <v>-3.5000000000000001E-3</v>
      </c>
      <c r="I25">
        <v>8.6999999999999994E-3</v>
      </c>
      <c r="J25" s="105">
        <v>4.0000000000000001E-3</v>
      </c>
      <c r="L25" s="131">
        <v>8.7000000000000001E-5</v>
      </c>
    </row>
    <row r="26" spans="1:12" ht="15" customHeight="1" x14ac:dyDescent="0.3">
      <c r="A26">
        <v>20060731</v>
      </c>
      <c r="B26" s="130" t="s">
        <v>3</v>
      </c>
      <c r="C26" s="129" t="s">
        <v>1</v>
      </c>
      <c r="D26" s="127">
        <v>17.93</v>
      </c>
      <c r="E26" s="128">
        <v>-0.22615499999999999</v>
      </c>
      <c r="F26">
        <f t="shared" si="0"/>
        <v>-0.230155</v>
      </c>
      <c r="G26">
        <v>-7.7999999999999996E-3</v>
      </c>
      <c r="H26">
        <v>-4.07E-2</v>
      </c>
      <c r="I26">
        <v>2.9399999999999999E-2</v>
      </c>
      <c r="J26" s="105">
        <v>4.0000000000000001E-3</v>
      </c>
      <c r="L26" s="131">
        <v>5.0860000000000002E-3</v>
      </c>
    </row>
    <row r="27" spans="1:12" ht="15" customHeight="1" x14ac:dyDescent="0.3">
      <c r="A27">
        <v>20060831</v>
      </c>
      <c r="B27" s="130" t="s">
        <v>3</v>
      </c>
      <c r="C27" s="129" t="s">
        <v>1</v>
      </c>
      <c r="D27" s="127">
        <v>20.239999999999998</v>
      </c>
      <c r="E27" s="128">
        <v>0.128834</v>
      </c>
      <c r="F27">
        <f t="shared" si="0"/>
        <v>0.12463400000000001</v>
      </c>
      <c r="G27">
        <v>2.0299999999999999E-2</v>
      </c>
      <c r="H27">
        <v>9.1000000000000004E-3</v>
      </c>
      <c r="I27">
        <v>-1.7100000000000001E-2</v>
      </c>
      <c r="J27" s="105">
        <v>4.1999999999999997E-3</v>
      </c>
      <c r="L27" s="131">
        <v>2.1274000000000001E-2</v>
      </c>
    </row>
    <row r="28" spans="1:12" ht="15" customHeight="1" x14ac:dyDescent="0.3">
      <c r="A28">
        <v>20060929</v>
      </c>
      <c r="B28" s="130" t="s">
        <v>3</v>
      </c>
      <c r="C28" s="129" t="s">
        <v>1</v>
      </c>
      <c r="D28" s="127">
        <v>20.2</v>
      </c>
      <c r="E28" s="128">
        <v>-1.9759999999999999E-3</v>
      </c>
      <c r="F28">
        <f t="shared" si="0"/>
        <v>-6.0759999999999998E-3</v>
      </c>
      <c r="G28">
        <v>1.84E-2</v>
      </c>
      <c r="H28">
        <v>-1.37E-2</v>
      </c>
      <c r="I28">
        <v>4.0000000000000002E-4</v>
      </c>
      <c r="J28" s="105">
        <v>4.1000000000000003E-3</v>
      </c>
      <c r="L28" s="131">
        <v>2.4566000000000001E-2</v>
      </c>
    </row>
    <row r="29" spans="1:12" ht="15" customHeight="1" x14ac:dyDescent="0.3">
      <c r="A29">
        <v>20061031</v>
      </c>
      <c r="B29" s="130" t="s">
        <v>3</v>
      </c>
      <c r="C29" s="129" t="s">
        <v>1</v>
      </c>
      <c r="D29" s="127">
        <v>20.68</v>
      </c>
      <c r="E29" s="128">
        <v>2.3761999999999998E-2</v>
      </c>
      <c r="F29">
        <f t="shared" si="0"/>
        <v>1.9661999999999999E-2</v>
      </c>
      <c r="G29">
        <v>3.2300000000000002E-2</v>
      </c>
      <c r="H29">
        <v>1.7299999999999999E-2</v>
      </c>
      <c r="I29">
        <v>-2.9999999999999997E-4</v>
      </c>
      <c r="J29" s="105">
        <v>4.1000000000000003E-3</v>
      </c>
      <c r="L29" s="131">
        <v>3.1508000000000001E-2</v>
      </c>
    </row>
    <row r="30" spans="1:12" ht="15" customHeight="1" x14ac:dyDescent="0.3">
      <c r="A30">
        <v>20061130</v>
      </c>
      <c r="B30" s="130" t="s">
        <v>3</v>
      </c>
      <c r="C30" s="129" t="s">
        <v>1</v>
      </c>
      <c r="D30" s="127">
        <v>26.09</v>
      </c>
      <c r="E30" s="128">
        <v>0.26160499999999998</v>
      </c>
      <c r="F30">
        <f t="shared" si="0"/>
        <v>0.25740499999999999</v>
      </c>
      <c r="G30">
        <v>1.7100000000000001E-2</v>
      </c>
      <c r="H30">
        <v>8.6E-3</v>
      </c>
      <c r="I30">
        <v>8.0000000000000004E-4</v>
      </c>
      <c r="J30" s="105">
        <v>4.1999999999999997E-3</v>
      </c>
      <c r="L30" s="131">
        <v>1.6466999999999999E-2</v>
      </c>
    </row>
    <row r="31" spans="1:12" ht="15" customHeight="1" x14ac:dyDescent="0.3">
      <c r="A31">
        <v>20061229</v>
      </c>
      <c r="B31" s="130" t="s">
        <v>3</v>
      </c>
      <c r="C31" s="129" t="s">
        <v>1</v>
      </c>
      <c r="D31" s="127">
        <v>24.05</v>
      </c>
      <c r="E31" s="128">
        <v>-7.8190999999999997E-2</v>
      </c>
      <c r="F31">
        <f t="shared" si="0"/>
        <v>-8.2191E-2</v>
      </c>
      <c r="G31">
        <v>8.6999999999999994E-3</v>
      </c>
      <c r="H31">
        <v>-1.0999999999999999E-2</v>
      </c>
      <c r="I31">
        <v>3.1600000000000003E-2</v>
      </c>
      <c r="J31" s="105">
        <v>4.0000000000000001E-3</v>
      </c>
      <c r="L31" s="131">
        <v>1.2616E-2</v>
      </c>
    </row>
    <row r="32" spans="1:12" ht="15" customHeight="1" x14ac:dyDescent="0.3">
      <c r="A32">
        <v>20070131</v>
      </c>
      <c r="B32" s="130" t="s">
        <v>3</v>
      </c>
      <c r="C32" s="129" t="s">
        <v>1</v>
      </c>
      <c r="D32" s="127">
        <v>23.9</v>
      </c>
      <c r="E32" s="128">
        <v>-6.2370000000000004E-3</v>
      </c>
      <c r="F32">
        <f t="shared" si="0"/>
        <v>-1.0637000000000001E-2</v>
      </c>
      <c r="G32">
        <v>1.4E-2</v>
      </c>
      <c r="H32">
        <v>1E-3</v>
      </c>
      <c r="I32">
        <v>-1.1000000000000001E-3</v>
      </c>
      <c r="J32" s="105">
        <v>4.4000000000000003E-3</v>
      </c>
      <c r="L32" s="131">
        <v>1.4059E-2</v>
      </c>
    </row>
    <row r="33" spans="1:12" ht="15" customHeight="1" x14ac:dyDescent="0.3">
      <c r="A33">
        <v>20070228</v>
      </c>
      <c r="B33" s="130" t="s">
        <v>3</v>
      </c>
      <c r="C33" s="129" t="s">
        <v>1</v>
      </c>
      <c r="D33" s="127">
        <v>25.3</v>
      </c>
      <c r="E33" s="128">
        <v>5.8576999999999997E-2</v>
      </c>
      <c r="F33">
        <f t="shared" si="0"/>
        <v>5.4776999999999999E-2</v>
      </c>
      <c r="G33">
        <v>-1.9599999999999999E-2</v>
      </c>
      <c r="H33">
        <v>1.32E-2</v>
      </c>
      <c r="I33">
        <v>-1E-3</v>
      </c>
      <c r="J33" s="105">
        <v>3.8E-3</v>
      </c>
      <c r="L33" s="131">
        <v>-2.1846000000000001E-2</v>
      </c>
    </row>
    <row r="34" spans="1:12" ht="15" customHeight="1" x14ac:dyDescent="0.3">
      <c r="A34">
        <v>20070330</v>
      </c>
      <c r="B34" s="130" t="s">
        <v>3</v>
      </c>
      <c r="C34" s="129" t="s">
        <v>1</v>
      </c>
      <c r="D34" s="127">
        <v>25.12</v>
      </c>
      <c r="E34" s="128">
        <v>-7.1149999999999998E-3</v>
      </c>
      <c r="F34">
        <f t="shared" si="0"/>
        <v>-1.1415E-2</v>
      </c>
      <c r="G34">
        <v>6.7999999999999996E-3</v>
      </c>
      <c r="H34">
        <v>-5.0000000000000001E-4</v>
      </c>
      <c r="I34">
        <v>-2.2000000000000001E-3</v>
      </c>
      <c r="J34" s="105">
        <v>4.3E-3</v>
      </c>
      <c r="L34" s="131">
        <v>9.9799999999999993E-3</v>
      </c>
    </row>
    <row r="35" spans="1:12" ht="15" customHeight="1" x14ac:dyDescent="0.3">
      <c r="A35">
        <v>20070430</v>
      </c>
      <c r="B35" s="130" t="s">
        <v>3</v>
      </c>
      <c r="C35" s="129" t="s">
        <v>1</v>
      </c>
      <c r="D35" s="127">
        <v>27.35</v>
      </c>
      <c r="E35" s="128">
        <v>8.8774000000000006E-2</v>
      </c>
      <c r="F35">
        <f t="shared" si="0"/>
        <v>8.4374000000000005E-2</v>
      </c>
      <c r="G35">
        <v>3.49E-2</v>
      </c>
      <c r="H35">
        <v>-2.06E-2</v>
      </c>
      <c r="I35">
        <v>-1.15E-2</v>
      </c>
      <c r="J35" s="105">
        <v>4.4000000000000003E-3</v>
      </c>
      <c r="L35" s="131">
        <v>4.3291000000000003E-2</v>
      </c>
    </row>
    <row r="36" spans="1:12" ht="15" customHeight="1" x14ac:dyDescent="0.3">
      <c r="A36">
        <v>20070531</v>
      </c>
      <c r="B36" s="130" t="s">
        <v>3</v>
      </c>
      <c r="C36" s="129" t="s">
        <v>1</v>
      </c>
      <c r="D36" s="127">
        <v>29.83</v>
      </c>
      <c r="E36" s="128">
        <v>9.0676000000000007E-2</v>
      </c>
      <c r="F36">
        <f t="shared" si="0"/>
        <v>8.6576E-2</v>
      </c>
      <c r="G36">
        <v>3.2399999999999998E-2</v>
      </c>
      <c r="H36">
        <v>2.0000000000000001E-4</v>
      </c>
      <c r="I36">
        <v>-4.0000000000000002E-4</v>
      </c>
      <c r="J36" s="105">
        <v>4.1000000000000003E-3</v>
      </c>
      <c r="L36" s="131">
        <v>3.2549000000000002E-2</v>
      </c>
    </row>
    <row r="37" spans="1:12" ht="15" customHeight="1" x14ac:dyDescent="0.3">
      <c r="A37">
        <v>20070629</v>
      </c>
      <c r="B37" s="130" t="s">
        <v>3</v>
      </c>
      <c r="C37" s="129" t="s">
        <v>1</v>
      </c>
      <c r="D37" s="127">
        <v>31.73</v>
      </c>
      <c r="E37" s="128">
        <v>6.3694000000000001E-2</v>
      </c>
      <c r="F37">
        <f t="shared" si="0"/>
        <v>5.9693999999999997E-2</v>
      </c>
      <c r="G37">
        <v>-1.9599999999999999E-2</v>
      </c>
      <c r="H37">
        <v>7.7000000000000002E-3</v>
      </c>
      <c r="I37">
        <v>-1.12E-2</v>
      </c>
      <c r="J37" s="105">
        <v>4.0000000000000001E-3</v>
      </c>
      <c r="L37" s="131">
        <v>-1.7815999999999999E-2</v>
      </c>
    </row>
    <row r="38" spans="1:12" ht="15" customHeight="1" x14ac:dyDescent="0.3">
      <c r="A38">
        <v>20070731</v>
      </c>
      <c r="B38" s="130" t="s">
        <v>3</v>
      </c>
      <c r="C38" s="129" t="s">
        <v>1</v>
      </c>
      <c r="D38" s="127">
        <v>29.69</v>
      </c>
      <c r="E38" s="128">
        <v>-6.4292000000000002E-2</v>
      </c>
      <c r="F38">
        <f t="shared" si="0"/>
        <v>-6.8292000000000005E-2</v>
      </c>
      <c r="G38">
        <v>-3.73E-2</v>
      </c>
      <c r="H38">
        <v>-2.5100000000000001E-2</v>
      </c>
      <c r="I38">
        <v>-3.3300000000000003E-2</v>
      </c>
      <c r="J38" s="105">
        <v>4.0000000000000001E-3</v>
      </c>
      <c r="L38" s="131">
        <v>-3.1981999999999997E-2</v>
      </c>
    </row>
    <row r="39" spans="1:12" ht="15" customHeight="1" x14ac:dyDescent="0.3">
      <c r="A39">
        <v>20070831</v>
      </c>
      <c r="B39" s="130" t="s">
        <v>3</v>
      </c>
      <c r="C39" s="129" t="s">
        <v>1</v>
      </c>
      <c r="D39" s="127">
        <v>32.200000000000003</v>
      </c>
      <c r="E39" s="128">
        <v>8.4540000000000004E-2</v>
      </c>
      <c r="F39">
        <f t="shared" si="0"/>
        <v>8.0340000000000009E-2</v>
      </c>
      <c r="G39">
        <v>9.1999999999999998E-3</v>
      </c>
      <c r="H39">
        <v>-1.2999999999999999E-3</v>
      </c>
      <c r="I39">
        <v>-2.24E-2</v>
      </c>
      <c r="J39" s="105">
        <v>4.1999999999999997E-3</v>
      </c>
      <c r="L39" s="131">
        <v>1.2864E-2</v>
      </c>
    </row>
    <row r="40" spans="1:12" ht="15" customHeight="1" x14ac:dyDescent="0.3">
      <c r="A40">
        <v>20070928</v>
      </c>
      <c r="B40" s="130" t="s">
        <v>3</v>
      </c>
      <c r="C40" s="129" t="s">
        <v>1</v>
      </c>
      <c r="D40" s="127">
        <v>33.74</v>
      </c>
      <c r="E40" s="128">
        <v>4.7826E-2</v>
      </c>
      <c r="F40">
        <f t="shared" si="0"/>
        <v>4.4625999999999999E-2</v>
      </c>
      <c r="G40">
        <v>3.2199999999999999E-2</v>
      </c>
      <c r="H40">
        <v>-2.29E-2</v>
      </c>
      <c r="I40">
        <v>-1.8599999999999998E-2</v>
      </c>
      <c r="J40" s="105">
        <v>3.2000000000000002E-3</v>
      </c>
      <c r="L40" s="131">
        <v>3.5793999999999999E-2</v>
      </c>
    </row>
    <row r="41" spans="1:12" ht="15" customHeight="1" x14ac:dyDescent="0.3">
      <c r="A41">
        <v>20071031</v>
      </c>
      <c r="B41" s="130" t="s">
        <v>3</v>
      </c>
      <c r="C41" s="129" t="s">
        <v>1</v>
      </c>
      <c r="D41" s="127">
        <v>34.090000000000003</v>
      </c>
      <c r="E41" s="128">
        <v>1.0373E-2</v>
      </c>
      <c r="F41">
        <f t="shared" si="0"/>
        <v>7.1730000000000006E-3</v>
      </c>
      <c r="G41">
        <v>1.7999999999999999E-2</v>
      </c>
      <c r="H41">
        <v>2.2000000000000001E-3</v>
      </c>
      <c r="I41">
        <v>-2.5999999999999999E-2</v>
      </c>
      <c r="J41" s="105">
        <v>3.2000000000000002E-3</v>
      </c>
      <c r="L41" s="131">
        <v>1.4822E-2</v>
      </c>
    </row>
    <row r="42" spans="1:12" ht="15" customHeight="1" x14ac:dyDescent="0.3">
      <c r="A42">
        <v>20071130</v>
      </c>
      <c r="B42" s="130" t="s">
        <v>3</v>
      </c>
      <c r="C42" s="129" t="s">
        <v>1</v>
      </c>
      <c r="D42" s="127">
        <v>40.9</v>
      </c>
      <c r="E42" s="128">
        <v>0.199765</v>
      </c>
      <c r="F42">
        <f t="shared" si="0"/>
        <v>0.19636500000000001</v>
      </c>
      <c r="G42">
        <v>-4.8300000000000003E-2</v>
      </c>
      <c r="H42">
        <v>-2.6200000000000001E-2</v>
      </c>
      <c r="I42">
        <v>-1.18E-2</v>
      </c>
      <c r="J42" s="105">
        <v>3.3999999999999998E-3</v>
      </c>
      <c r="L42" s="131">
        <v>-4.4042999999999999E-2</v>
      </c>
    </row>
    <row r="43" spans="1:12" ht="15" customHeight="1" x14ac:dyDescent="0.3">
      <c r="A43">
        <v>20071231</v>
      </c>
      <c r="B43" s="130" t="s">
        <v>3</v>
      </c>
      <c r="C43" s="129" t="s">
        <v>1</v>
      </c>
      <c r="D43" s="127">
        <v>37.61</v>
      </c>
      <c r="E43" s="128">
        <v>-8.0439999999999998E-2</v>
      </c>
      <c r="F43">
        <f t="shared" si="0"/>
        <v>-8.3139999999999992E-2</v>
      </c>
      <c r="G43">
        <v>-8.6999999999999994E-3</v>
      </c>
      <c r="H43">
        <v>2E-3</v>
      </c>
      <c r="I43">
        <v>-5.1000000000000004E-3</v>
      </c>
      <c r="J43" s="105">
        <v>2.7000000000000001E-3</v>
      </c>
      <c r="L43" s="131">
        <v>-8.6280000000000003E-3</v>
      </c>
    </row>
    <row r="44" spans="1:12" ht="15" customHeight="1" x14ac:dyDescent="0.3">
      <c r="A44">
        <v>20080131</v>
      </c>
      <c r="B44" s="130" t="s">
        <v>3</v>
      </c>
      <c r="C44" s="129" t="s">
        <v>1</v>
      </c>
      <c r="D44" s="127">
        <v>33.92</v>
      </c>
      <c r="E44" s="128">
        <v>-9.8112000000000005E-2</v>
      </c>
      <c r="F44">
        <f t="shared" si="0"/>
        <v>-0.10021200000000001</v>
      </c>
      <c r="G44">
        <v>-6.3600000000000004E-2</v>
      </c>
      <c r="H44">
        <v>-8.9999999999999993E-3</v>
      </c>
      <c r="I44">
        <v>3.6499999999999998E-2</v>
      </c>
      <c r="J44" s="105">
        <v>2.0999999999999999E-3</v>
      </c>
      <c r="L44" s="131">
        <v>-6.1163000000000002E-2</v>
      </c>
    </row>
    <row r="45" spans="1:12" ht="15" customHeight="1" x14ac:dyDescent="0.3">
      <c r="A45">
        <v>20080229</v>
      </c>
      <c r="B45" s="130" t="s">
        <v>3</v>
      </c>
      <c r="C45" s="129" t="s">
        <v>1</v>
      </c>
      <c r="D45" s="127">
        <v>34.799999999999997</v>
      </c>
      <c r="E45" s="128">
        <v>2.5943000000000001E-2</v>
      </c>
      <c r="F45">
        <f t="shared" si="0"/>
        <v>2.4643000000000002E-2</v>
      </c>
      <c r="G45">
        <v>-3.09E-2</v>
      </c>
      <c r="H45">
        <v>-2.3999999999999998E-3</v>
      </c>
      <c r="I45">
        <v>-9.4000000000000004E-3</v>
      </c>
      <c r="J45" s="105">
        <v>1.2999999999999999E-3</v>
      </c>
      <c r="L45" s="131">
        <v>-3.4761E-2</v>
      </c>
    </row>
    <row r="46" spans="1:12" ht="15" customHeight="1" x14ac:dyDescent="0.3">
      <c r="A46">
        <v>20080331</v>
      </c>
      <c r="B46" s="130" t="s">
        <v>3</v>
      </c>
      <c r="C46" s="129" t="s">
        <v>1</v>
      </c>
      <c r="D46" s="127">
        <v>33.24</v>
      </c>
      <c r="E46" s="128">
        <v>-4.4828E-2</v>
      </c>
      <c r="F46">
        <f t="shared" si="0"/>
        <v>-4.6528E-2</v>
      </c>
      <c r="G46">
        <v>-9.2999999999999992E-3</v>
      </c>
      <c r="H46">
        <v>9.4999999999999998E-3</v>
      </c>
      <c r="I46">
        <v>-1.4E-3</v>
      </c>
      <c r="J46" s="105">
        <v>1.6999999999999999E-3</v>
      </c>
      <c r="L46" s="131">
        <v>-5.96E-3</v>
      </c>
    </row>
    <row r="47" spans="1:12" ht="15" customHeight="1" x14ac:dyDescent="0.3">
      <c r="A47">
        <v>20080430</v>
      </c>
      <c r="B47" s="130" t="s">
        <v>3</v>
      </c>
      <c r="C47" s="129" t="s">
        <v>1</v>
      </c>
      <c r="D47" s="127">
        <v>36.049999999999997</v>
      </c>
      <c r="E47" s="128">
        <v>8.4537000000000001E-2</v>
      </c>
      <c r="F47">
        <f t="shared" si="0"/>
        <v>8.2737000000000005E-2</v>
      </c>
      <c r="G47">
        <v>4.5999999999999999E-2</v>
      </c>
      <c r="H47">
        <v>-1.6400000000000001E-2</v>
      </c>
      <c r="I47">
        <v>-9.4999999999999998E-3</v>
      </c>
      <c r="J47" s="105">
        <v>1.8E-3</v>
      </c>
      <c r="L47" s="131">
        <v>4.7546999999999999E-2</v>
      </c>
    </row>
    <row r="48" spans="1:12" ht="15" customHeight="1" x14ac:dyDescent="0.3">
      <c r="A48">
        <v>20080530</v>
      </c>
      <c r="B48" s="130" t="s">
        <v>3</v>
      </c>
      <c r="C48" s="129" t="s">
        <v>1</v>
      </c>
      <c r="D48" s="127">
        <v>40.04</v>
      </c>
      <c r="E48" s="128">
        <v>0.11068</v>
      </c>
      <c r="F48">
        <f t="shared" si="0"/>
        <v>0.10888</v>
      </c>
      <c r="G48">
        <v>1.8599999999999998E-2</v>
      </c>
      <c r="H48">
        <v>3.2199999999999999E-2</v>
      </c>
      <c r="I48">
        <v>-1.38E-2</v>
      </c>
      <c r="J48" s="105">
        <v>1.8E-3</v>
      </c>
      <c r="L48" s="131">
        <v>1.0673999999999999E-2</v>
      </c>
    </row>
    <row r="49" spans="1:12" ht="15" customHeight="1" x14ac:dyDescent="0.3">
      <c r="A49">
        <v>20080630</v>
      </c>
      <c r="B49" s="130" t="s">
        <v>3</v>
      </c>
      <c r="C49" s="129" t="s">
        <v>1</v>
      </c>
      <c r="D49" s="127">
        <v>37.799999999999997</v>
      </c>
      <c r="E49" s="128">
        <v>-5.5944000000000001E-2</v>
      </c>
      <c r="F49">
        <f t="shared" si="0"/>
        <v>-5.7644000000000001E-2</v>
      </c>
      <c r="G49">
        <v>-8.4400000000000003E-2</v>
      </c>
      <c r="H49">
        <v>1.2800000000000001E-2</v>
      </c>
      <c r="I49">
        <v>-2.4199999999999999E-2</v>
      </c>
      <c r="J49" s="105">
        <v>1.6999999999999999E-3</v>
      </c>
      <c r="L49" s="131">
        <v>-8.5961999999999997E-2</v>
      </c>
    </row>
    <row r="50" spans="1:12" ht="15" customHeight="1" x14ac:dyDescent="0.3">
      <c r="A50">
        <v>20080731</v>
      </c>
      <c r="B50" s="130" t="s">
        <v>3</v>
      </c>
      <c r="C50" s="129" t="s">
        <v>1</v>
      </c>
      <c r="D50" s="127">
        <v>32.54</v>
      </c>
      <c r="E50" s="128">
        <v>-0.139153</v>
      </c>
      <c r="F50">
        <f t="shared" si="0"/>
        <v>-0.140653</v>
      </c>
      <c r="G50">
        <v>-7.7000000000000002E-3</v>
      </c>
      <c r="H50">
        <v>2.4500000000000001E-2</v>
      </c>
      <c r="I50">
        <v>5.8799999999999998E-2</v>
      </c>
      <c r="J50" s="105">
        <v>1.5E-3</v>
      </c>
      <c r="L50" s="131">
        <v>-9.8589999999999997E-3</v>
      </c>
    </row>
    <row r="51" spans="1:12" ht="15" customHeight="1" x14ac:dyDescent="0.3">
      <c r="A51">
        <v>20080829</v>
      </c>
      <c r="B51" s="130" t="s">
        <v>3</v>
      </c>
      <c r="C51" s="129" t="s">
        <v>1</v>
      </c>
      <c r="D51" s="127">
        <v>31.97</v>
      </c>
      <c r="E51" s="128">
        <v>-1.7517000000000001E-2</v>
      </c>
      <c r="F51">
        <f t="shared" si="0"/>
        <v>-1.8817E-2</v>
      </c>
      <c r="G51">
        <v>1.5299999999999999E-2</v>
      </c>
      <c r="H51">
        <v>3.61E-2</v>
      </c>
      <c r="I51">
        <v>1.52E-2</v>
      </c>
      <c r="J51" s="105">
        <v>1.2999999999999999E-3</v>
      </c>
      <c r="L51" s="131">
        <v>1.2191E-2</v>
      </c>
    </row>
    <row r="52" spans="1:12" ht="15" customHeight="1" x14ac:dyDescent="0.3">
      <c r="A52">
        <v>20080930</v>
      </c>
      <c r="B52" s="130" t="s">
        <v>3</v>
      </c>
      <c r="C52" s="129" t="s">
        <v>1</v>
      </c>
      <c r="D52" s="127">
        <v>26.08</v>
      </c>
      <c r="E52" s="128">
        <v>-0.18423500000000001</v>
      </c>
      <c r="F52">
        <f t="shared" si="0"/>
        <v>-0.18573500000000001</v>
      </c>
      <c r="G52">
        <v>-9.2399999999999996E-2</v>
      </c>
      <c r="H52">
        <v>-1.1599999999999999E-2</v>
      </c>
      <c r="I52">
        <v>6.3299999999999995E-2</v>
      </c>
      <c r="J52" s="105">
        <v>1.5E-3</v>
      </c>
      <c r="L52" s="131">
        <v>-9.0790999999999997E-2</v>
      </c>
    </row>
    <row r="53" spans="1:12" ht="15" customHeight="1" x14ac:dyDescent="0.3">
      <c r="A53">
        <v>20081031</v>
      </c>
      <c r="B53" s="130" t="s">
        <v>3</v>
      </c>
      <c r="C53" s="129" t="s">
        <v>1</v>
      </c>
      <c r="D53" s="127">
        <v>21.2</v>
      </c>
      <c r="E53" s="128">
        <v>-0.18711700000000001</v>
      </c>
      <c r="F53">
        <f t="shared" si="0"/>
        <v>-0.187917</v>
      </c>
      <c r="G53">
        <v>-0.17230000000000001</v>
      </c>
      <c r="H53">
        <v>-2.3199999999999998E-2</v>
      </c>
      <c r="I53">
        <v>-2.8899999999999999E-2</v>
      </c>
      <c r="J53" s="105">
        <v>8.0000000000000004E-4</v>
      </c>
      <c r="L53" s="131">
        <v>-0.16942499999999999</v>
      </c>
    </row>
    <row r="54" spans="1:12" ht="15" customHeight="1" x14ac:dyDescent="0.3">
      <c r="A54">
        <v>20081128</v>
      </c>
      <c r="B54" s="130" t="s">
        <v>3</v>
      </c>
      <c r="C54" s="129" t="s">
        <v>1</v>
      </c>
      <c r="D54" s="127">
        <v>21.59</v>
      </c>
      <c r="E54" s="128">
        <v>1.8395999999999999E-2</v>
      </c>
      <c r="F54">
        <f t="shared" si="0"/>
        <v>1.8095999999999998E-2</v>
      </c>
      <c r="G54">
        <v>-7.8600000000000003E-2</v>
      </c>
      <c r="H54">
        <v>-2.9600000000000001E-2</v>
      </c>
      <c r="I54">
        <v>-6.0199999999999997E-2</v>
      </c>
      <c r="J54" s="105">
        <v>2.9999999999999997E-4</v>
      </c>
      <c r="L54" s="131">
        <v>-7.4848999999999999E-2</v>
      </c>
    </row>
    <row r="55" spans="1:12" ht="15" customHeight="1" x14ac:dyDescent="0.3">
      <c r="A55">
        <v>20081231</v>
      </c>
      <c r="B55" s="130" t="s">
        <v>3</v>
      </c>
      <c r="C55" s="129" t="s">
        <v>1</v>
      </c>
      <c r="D55" s="127">
        <v>19.079999999999998</v>
      </c>
      <c r="E55" s="128">
        <v>-0.116258</v>
      </c>
      <c r="F55">
        <f t="shared" si="0"/>
        <v>-0.116258</v>
      </c>
      <c r="G55">
        <v>1.7399999999999999E-2</v>
      </c>
      <c r="H55">
        <v>3.61E-2</v>
      </c>
      <c r="I55">
        <v>-2.5000000000000001E-3</v>
      </c>
      <c r="J55" s="105">
        <v>0</v>
      </c>
      <c r="L55" s="131">
        <v>7.8220000000000008E-3</v>
      </c>
    </row>
    <row r="56" spans="1:12" ht="15" customHeight="1" x14ac:dyDescent="0.3">
      <c r="A56">
        <v>20090130</v>
      </c>
      <c r="B56" s="130" t="s">
        <v>3</v>
      </c>
      <c r="C56" s="129" t="s">
        <v>1</v>
      </c>
      <c r="D56" s="127">
        <v>19.309999999999999</v>
      </c>
      <c r="E56" s="128">
        <v>1.2054E-2</v>
      </c>
      <c r="F56">
        <f t="shared" si="0"/>
        <v>1.2054E-2</v>
      </c>
      <c r="G56">
        <v>-8.1199999999999994E-2</v>
      </c>
      <c r="H56">
        <v>8.0000000000000004E-4</v>
      </c>
      <c r="I56">
        <v>-0.1118</v>
      </c>
      <c r="J56" s="105">
        <v>0</v>
      </c>
      <c r="L56" s="131">
        <v>-8.5656999999999997E-2</v>
      </c>
    </row>
    <row r="57" spans="1:12" ht="15" customHeight="1" x14ac:dyDescent="0.3">
      <c r="A57">
        <v>20090227</v>
      </c>
      <c r="B57" s="130" t="s">
        <v>3</v>
      </c>
      <c r="C57" s="129" t="s">
        <v>1</v>
      </c>
      <c r="D57" s="127">
        <v>19.329999999999998</v>
      </c>
      <c r="E57" s="128">
        <v>1.036E-3</v>
      </c>
      <c r="F57">
        <f t="shared" si="0"/>
        <v>9.3599999999999998E-4</v>
      </c>
      <c r="G57">
        <v>-0.10100000000000001</v>
      </c>
      <c r="H57">
        <v>2.2000000000000001E-3</v>
      </c>
      <c r="I57">
        <v>-7.2700000000000001E-2</v>
      </c>
      <c r="J57" s="105">
        <v>1E-4</v>
      </c>
      <c r="L57" s="131">
        <v>-0.109931</v>
      </c>
    </row>
    <row r="58" spans="1:12" ht="15" customHeight="1" x14ac:dyDescent="0.3">
      <c r="A58">
        <v>20090331</v>
      </c>
      <c r="B58" s="130" t="s">
        <v>3</v>
      </c>
      <c r="C58" s="129" t="s">
        <v>1</v>
      </c>
      <c r="D58" s="127">
        <v>18.87</v>
      </c>
      <c r="E58" s="128">
        <v>-2.3796999999999999E-2</v>
      </c>
      <c r="F58">
        <f t="shared" si="0"/>
        <v>-2.3996999999999997E-2</v>
      </c>
      <c r="G58">
        <v>8.9499999999999996E-2</v>
      </c>
      <c r="H58">
        <v>-8.0000000000000004E-4</v>
      </c>
      <c r="I58">
        <v>3.56E-2</v>
      </c>
      <c r="J58" s="105">
        <v>2.0000000000000001E-4</v>
      </c>
      <c r="L58" s="131">
        <v>8.5404999999999995E-2</v>
      </c>
    </row>
    <row r="59" spans="1:12" ht="15" customHeight="1" x14ac:dyDescent="0.3">
      <c r="A59">
        <v>20090430</v>
      </c>
      <c r="B59" s="130" t="s">
        <v>3</v>
      </c>
      <c r="C59" s="129" t="s">
        <v>1</v>
      </c>
      <c r="D59" s="127">
        <v>20.58</v>
      </c>
      <c r="E59" s="128">
        <v>9.0620000000000006E-2</v>
      </c>
      <c r="F59">
        <f t="shared" si="0"/>
        <v>9.0520000000000003E-2</v>
      </c>
      <c r="G59">
        <v>0.1019</v>
      </c>
      <c r="H59">
        <v>4.7699999999999999E-2</v>
      </c>
      <c r="I59">
        <v>5.5300000000000002E-2</v>
      </c>
      <c r="J59" s="105">
        <v>1E-4</v>
      </c>
      <c r="L59" s="131">
        <v>9.3924999999999995E-2</v>
      </c>
    </row>
    <row r="60" spans="1:12" ht="15" customHeight="1" x14ac:dyDescent="0.3">
      <c r="A60">
        <v>20090529</v>
      </c>
      <c r="B60" s="130" t="s">
        <v>3</v>
      </c>
      <c r="C60" s="129" t="s">
        <v>1</v>
      </c>
      <c r="D60" s="127">
        <v>23.41</v>
      </c>
      <c r="E60" s="128">
        <v>0.137512</v>
      </c>
      <c r="F60">
        <f t="shared" si="0"/>
        <v>0.137512</v>
      </c>
      <c r="G60">
        <v>5.21E-2</v>
      </c>
      <c r="H60">
        <v>-2.3400000000000001E-2</v>
      </c>
      <c r="I60">
        <v>-2.3E-3</v>
      </c>
      <c r="J60" s="105">
        <v>0</v>
      </c>
      <c r="L60" s="131">
        <v>5.3081000000000003E-2</v>
      </c>
    </row>
    <row r="61" spans="1:12" ht="15" customHeight="1" x14ac:dyDescent="0.3">
      <c r="A61">
        <v>20090630</v>
      </c>
      <c r="B61" s="130" t="s">
        <v>3</v>
      </c>
      <c r="C61" s="129" t="s">
        <v>1</v>
      </c>
      <c r="D61" s="127">
        <v>18.52</v>
      </c>
      <c r="E61" s="128">
        <v>-0.20888499999999999</v>
      </c>
      <c r="F61">
        <f t="shared" si="0"/>
        <v>-0.20898499999999998</v>
      </c>
      <c r="G61">
        <v>4.3E-3</v>
      </c>
      <c r="H61">
        <v>2.6200000000000001E-2</v>
      </c>
      <c r="I61">
        <v>-2.7199999999999998E-2</v>
      </c>
      <c r="J61" s="105">
        <v>1E-4</v>
      </c>
      <c r="L61" s="131">
        <v>1.9599999999999999E-4</v>
      </c>
    </row>
    <row r="62" spans="1:12" ht="15" customHeight="1" x14ac:dyDescent="0.3">
      <c r="A62">
        <v>20090731</v>
      </c>
      <c r="B62" s="130" t="s">
        <v>3</v>
      </c>
      <c r="C62" s="129" t="s">
        <v>1</v>
      </c>
      <c r="D62" s="127">
        <v>20.440000000000001</v>
      </c>
      <c r="E62" s="128">
        <v>0.103672</v>
      </c>
      <c r="F62">
        <f t="shared" si="0"/>
        <v>0.103572</v>
      </c>
      <c r="G62">
        <v>7.7200000000000005E-2</v>
      </c>
      <c r="H62">
        <v>2.07E-2</v>
      </c>
      <c r="I62">
        <v>5.28E-2</v>
      </c>
      <c r="J62" s="105">
        <v>1E-4</v>
      </c>
      <c r="L62" s="131">
        <v>7.4142E-2</v>
      </c>
    </row>
    <row r="63" spans="1:12" ht="15" customHeight="1" x14ac:dyDescent="0.3">
      <c r="A63">
        <v>20090831</v>
      </c>
      <c r="B63" s="130" t="s">
        <v>3</v>
      </c>
      <c r="C63" s="129" t="s">
        <v>1</v>
      </c>
      <c r="D63" s="127">
        <v>21.19</v>
      </c>
      <c r="E63" s="128">
        <v>3.6693000000000003E-2</v>
      </c>
      <c r="F63">
        <f t="shared" si="0"/>
        <v>3.6593000000000001E-2</v>
      </c>
      <c r="G63">
        <v>3.3300000000000003E-2</v>
      </c>
      <c r="H63">
        <v>-8.9999999999999993E-3</v>
      </c>
      <c r="I63">
        <v>7.7499999999999999E-2</v>
      </c>
      <c r="J63" s="105">
        <v>1E-4</v>
      </c>
      <c r="L63" s="131">
        <v>3.356E-2</v>
      </c>
    </row>
    <row r="64" spans="1:12" ht="15" customHeight="1" x14ac:dyDescent="0.3">
      <c r="A64">
        <v>20090930</v>
      </c>
      <c r="B64" s="130" t="s">
        <v>3</v>
      </c>
      <c r="C64" s="129" t="s">
        <v>1</v>
      </c>
      <c r="D64" s="127">
        <v>23.69</v>
      </c>
      <c r="E64" s="128">
        <v>0.11798</v>
      </c>
      <c r="F64">
        <f t="shared" si="0"/>
        <v>0.11788</v>
      </c>
      <c r="G64">
        <v>4.0800000000000003E-2</v>
      </c>
      <c r="H64">
        <v>2.46E-2</v>
      </c>
      <c r="I64">
        <v>9.2999999999999992E-3</v>
      </c>
      <c r="J64" s="105">
        <v>1E-4</v>
      </c>
      <c r="L64" s="131">
        <v>3.5722999999999998E-2</v>
      </c>
    </row>
    <row r="65" spans="1:12" ht="15" customHeight="1" x14ac:dyDescent="0.3">
      <c r="A65">
        <v>20091030</v>
      </c>
      <c r="B65" s="130" t="s">
        <v>3</v>
      </c>
      <c r="C65" s="129" t="s">
        <v>1</v>
      </c>
      <c r="D65" s="127">
        <v>22.81</v>
      </c>
      <c r="E65" s="128">
        <v>-3.7146999999999999E-2</v>
      </c>
      <c r="F65">
        <f t="shared" si="0"/>
        <v>-3.7146999999999999E-2</v>
      </c>
      <c r="G65">
        <v>-2.5899999999999999E-2</v>
      </c>
      <c r="H65">
        <v>-4.2299999999999997E-2</v>
      </c>
      <c r="I65">
        <v>-4.1799999999999997E-2</v>
      </c>
      <c r="J65" s="105">
        <v>0</v>
      </c>
      <c r="L65" s="131">
        <v>-1.9761999999999998E-2</v>
      </c>
    </row>
    <row r="66" spans="1:12" ht="15" customHeight="1" x14ac:dyDescent="0.3">
      <c r="A66">
        <v>20091130</v>
      </c>
      <c r="B66" s="130" t="s">
        <v>3</v>
      </c>
      <c r="C66" s="129" t="s">
        <v>1</v>
      </c>
      <c r="D66" s="127">
        <v>22.44</v>
      </c>
      <c r="E66" s="128">
        <v>-1.6220999999999999E-2</v>
      </c>
      <c r="F66">
        <f t="shared" si="0"/>
        <v>-1.6220999999999999E-2</v>
      </c>
      <c r="G66">
        <v>5.5599999999999997E-2</v>
      </c>
      <c r="H66">
        <v>-2.5000000000000001E-2</v>
      </c>
      <c r="I66">
        <v>-1.6999999999999999E-3</v>
      </c>
      <c r="J66" s="105">
        <v>0</v>
      </c>
      <c r="L66" s="131">
        <v>5.7363999999999998E-2</v>
      </c>
    </row>
    <row r="67" spans="1:12" ht="15" customHeight="1" x14ac:dyDescent="0.3">
      <c r="A67">
        <v>20091231</v>
      </c>
      <c r="B67" s="130" t="s">
        <v>3</v>
      </c>
      <c r="C67" s="129" t="s">
        <v>1</v>
      </c>
      <c r="D67" s="127">
        <v>24.24</v>
      </c>
      <c r="E67" s="128">
        <v>8.0213999999999994E-2</v>
      </c>
      <c r="F67">
        <f t="shared" si="0"/>
        <v>8.0113999999999991E-2</v>
      </c>
      <c r="G67">
        <v>2.75E-2</v>
      </c>
      <c r="H67">
        <v>6.0999999999999999E-2</v>
      </c>
      <c r="I67">
        <v>0</v>
      </c>
      <c r="J67" s="105">
        <v>1E-4</v>
      </c>
      <c r="L67" s="131">
        <v>1.7770999999999999E-2</v>
      </c>
    </row>
    <row r="68" spans="1:12" ht="15" customHeight="1" x14ac:dyDescent="0.3">
      <c r="A68">
        <v>20100129</v>
      </c>
      <c r="B68" s="130" t="s">
        <v>3</v>
      </c>
      <c r="C68" s="129" t="s">
        <v>1</v>
      </c>
      <c r="D68" s="127">
        <v>22.91</v>
      </c>
      <c r="E68" s="128">
        <v>-5.4868E-2</v>
      </c>
      <c r="F68">
        <f t="shared" ref="F68:F131" si="1">E68-J68</f>
        <v>-5.4868E-2</v>
      </c>
      <c r="G68">
        <v>-3.3599999999999998E-2</v>
      </c>
      <c r="H68">
        <v>3.8E-3</v>
      </c>
      <c r="I68">
        <v>3.0000000000000001E-3</v>
      </c>
      <c r="J68" s="105">
        <v>0</v>
      </c>
      <c r="L68" s="131">
        <v>-3.6974E-2</v>
      </c>
    </row>
    <row r="69" spans="1:12" ht="15" customHeight="1" x14ac:dyDescent="0.3">
      <c r="A69">
        <v>20100226</v>
      </c>
      <c r="B69" s="130" t="s">
        <v>3</v>
      </c>
      <c r="C69" s="129" t="s">
        <v>1</v>
      </c>
      <c r="D69" s="127">
        <v>24.92</v>
      </c>
      <c r="E69" s="128">
        <v>8.7734999999999994E-2</v>
      </c>
      <c r="F69">
        <f t="shared" si="1"/>
        <v>8.7734999999999994E-2</v>
      </c>
      <c r="G69">
        <v>3.4000000000000002E-2</v>
      </c>
      <c r="H69">
        <v>1.21E-2</v>
      </c>
      <c r="I69">
        <v>3.1600000000000003E-2</v>
      </c>
      <c r="J69" s="105">
        <v>0</v>
      </c>
      <c r="L69" s="131">
        <v>2.8514000000000001E-2</v>
      </c>
    </row>
    <row r="70" spans="1:12" ht="15" customHeight="1" x14ac:dyDescent="0.3">
      <c r="A70">
        <v>20100331</v>
      </c>
      <c r="B70" s="130" t="s">
        <v>3</v>
      </c>
      <c r="C70" s="129" t="s">
        <v>1</v>
      </c>
      <c r="D70" s="127">
        <v>26.02</v>
      </c>
      <c r="E70" s="128">
        <v>4.4141E-2</v>
      </c>
      <c r="F70">
        <f t="shared" si="1"/>
        <v>4.4040999999999997E-2</v>
      </c>
      <c r="G70">
        <v>6.3100000000000003E-2</v>
      </c>
      <c r="H70">
        <v>1.43E-2</v>
      </c>
      <c r="I70">
        <v>2.1100000000000001E-2</v>
      </c>
      <c r="J70" s="105">
        <v>1E-4</v>
      </c>
      <c r="L70" s="131">
        <v>5.8796000000000001E-2</v>
      </c>
    </row>
    <row r="71" spans="1:12" ht="15" customHeight="1" x14ac:dyDescent="0.3">
      <c r="A71">
        <v>20100430</v>
      </c>
      <c r="B71" s="130" t="s">
        <v>3</v>
      </c>
      <c r="C71" s="129" t="s">
        <v>1</v>
      </c>
      <c r="D71" s="127">
        <v>27.28</v>
      </c>
      <c r="E71" s="128">
        <v>4.8424000000000002E-2</v>
      </c>
      <c r="F71">
        <f t="shared" si="1"/>
        <v>4.8323999999999999E-2</v>
      </c>
      <c r="G71">
        <v>0.02</v>
      </c>
      <c r="H71">
        <v>4.9700000000000001E-2</v>
      </c>
      <c r="I71">
        <v>2.81E-2</v>
      </c>
      <c r="J71" s="105">
        <v>1E-4</v>
      </c>
      <c r="L71" s="131">
        <v>1.4759E-2</v>
      </c>
    </row>
    <row r="72" spans="1:12" ht="15" customHeight="1" x14ac:dyDescent="0.3">
      <c r="A72">
        <v>20100528</v>
      </c>
      <c r="B72" s="130" t="s">
        <v>3</v>
      </c>
      <c r="C72" s="129" t="s">
        <v>1</v>
      </c>
      <c r="D72" s="127">
        <v>27.91</v>
      </c>
      <c r="E72" s="128">
        <v>2.3094E-2</v>
      </c>
      <c r="F72">
        <f t="shared" si="1"/>
        <v>2.2994000000000001E-2</v>
      </c>
      <c r="G72">
        <v>-7.8899999999999998E-2</v>
      </c>
      <c r="H72">
        <v>5.0000000000000001E-4</v>
      </c>
      <c r="I72">
        <v>-2.3800000000000002E-2</v>
      </c>
      <c r="J72" s="105">
        <v>1E-4</v>
      </c>
      <c r="L72" s="131">
        <v>-8.1975999999999993E-2</v>
      </c>
    </row>
    <row r="73" spans="1:12" ht="15" customHeight="1" x14ac:dyDescent="0.3">
      <c r="A73">
        <v>20100630</v>
      </c>
      <c r="B73" s="130" t="s">
        <v>3</v>
      </c>
      <c r="C73" s="129" t="s">
        <v>1</v>
      </c>
      <c r="D73" s="127">
        <v>26.55</v>
      </c>
      <c r="E73" s="128">
        <v>-4.8728E-2</v>
      </c>
      <c r="F73">
        <f t="shared" si="1"/>
        <v>-4.8828000000000003E-2</v>
      </c>
      <c r="G73">
        <v>-5.5599999999999997E-2</v>
      </c>
      <c r="H73">
        <v>-1.9699999999999999E-2</v>
      </c>
      <c r="I73">
        <v>-4.4999999999999998E-2</v>
      </c>
      <c r="J73" s="105">
        <v>1E-4</v>
      </c>
      <c r="L73" s="131">
        <v>-5.3881999999999999E-2</v>
      </c>
    </row>
    <row r="74" spans="1:12" ht="15" customHeight="1" x14ac:dyDescent="0.3">
      <c r="A74">
        <v>20100730</v>
      </c>
      <c r="B74" s="130" t="s">
        <v>3</v>
      </c>
      <c r="C74" s="129" t="s">
        <v>1</v>
      </c>
      <c r="D74" s="127">
        <v>28.15</v>
      </c>
      <c r="E74" s="128">
        <v>6.0263999999999998E-2</v>
      </c>
      <c r="F74">
        <f t="shared" si="1"/>
        <v>6.0163999999999995E-2</v>
      </c>
      <c r="G74">
        <v>6.93E-2</v>
      </c>
      <c r="H74">
        <v>1.6999999999999999E-3</v>
      </c>
      <c r="I74">
        <v>-2.5999999999999999E-3</v>
      </c>
      <c r="J74" s="105">
        <v>1E-4</v>
      </c>
      <c r="L74" s="131">
        <v>6.8778000000000006E-2</v>
      </c>
    </row>
    <row r="75" spans="1:12" ht="15" customHeight="1" x14ac:dyDescent="0.3">
      <c r="A75">
        <v>20100831</v>
      </c>
      <c r="B75" s="130" t="s">
        <v>3</v>
      </c>
      <c r="C75" s="129" t="s">
        <v>1</v>
      </c>
      <c r="D75" s="127">
        <v>29.09</v>
      </c>
      <c r="E75" s="128">
        <v>3.3392999999999999E-2</v>
      </c>
      <c r="F75">
        <f t="shared" si="1"/>
        <v>3.3292999999999996E-2</v>
      </c>
      <c r="G75">
        <v>-4.7699999999999999E-2</v>
      </c>
      <c r="H75">
        <v>-0.03</v>
      </c>
      <c r="I75">
        <v>-1.95E-2</v>
      </c>
      <c r="J75" s="105">
        <v>1E-4</v>
      </c>
      <c r="L75" s="131">
        <v>-4.7448999999999998E-2</v>
      </c>
    </row>
    <row r="76" spans="1:12" ht="15" customHeight="1" x14ac:dyDescent="0.3">
      <c r="A76">
        <v>20100930</v>
      </c>
      <c r="B76" s="130" t="s">
        <v>3</v>
      </c>
      <c r="C76" s="129" t="s">
        <v>1</v>
      </c>
      <c r="D76" s="127">
        <v>31.74</v>
      </c>
      <c r="E76" s="128">
        <v>9.1096999999999997E-2</v>
      </c>
      <c r="F76">
        <f t="shared" si="1"/>
        <v>9.0996999999999995E-2</v>
      </c>
      <c r="G76">
        <v>9.5399999999999999E-2</v>
      </c>
      <c r="H76">
        <v>3.9199999999999999E-2</v>
      </c>
      <c r="I76">
        <v>-3.1300000000000001E-2</v>
      </c>
      <c r="J76" s="105">
        <v>1E-4</v>
      </c>
      <c r="L76" s="131">
        <v>8.7551000000000004E-2</v>
      </c>
    </row>
    <row r="77" spans="1:12" ht="15" customHeight="1" x14ac:dyDescent="0.3">
      <c r="A77">
        <v>20101029</v>
      </c>
      <c r="B77" s="130" t="s">
        <v>3</v>
      </c>
      <c r="C77" s="129" t="s">
        <v>1</v>
      </c>
      <c r="D77" s="127">
        <v>34.75</v>
      </c>
      <c r="E77" s="128">
        <v>9.4833000000000001E-2</v>
      </c>
      <c r="F77">
        <f t="shared" si="1"/>
        <v>9.4732999999999998E-2</v>
      </c>
      <c r="G77">
        <v>3.8800000000000001E-2</v>
      </c>
      <c r="H77">
        <v>1.1299999999999999E-2</v>
      </c>
      <c r="I77">
        <v>-2.5999999999999999E-2</v>
      </c>
      <c r="J77" s="105">
        <v>1E-4</v>
      </c>
      <c r="L77" s="131">
        <v>3.6856E-2</v>
      </c>
    </row>
    <row r="78" spans="1:12" ht="15" customHeight="1" x14ac:dyDescent="0.3">
      <c r="A78">
        <v>20101130</v>
      </c>
      <c r="B78" s="130" t="s">
        <v>3</v>
      </c>
      <c r="C78" s="129" t="s">
        <v>1</v>
      </c>
      <c r="D78" s="127">
        <v>34.31</v>
      </c>
      <c r="E78" s="128">
        <v>-1.2662E-2</v>
      </c>
      <c r="F78">
        <f t="shared" si="1"/>
        <v>-1.2761999999999999E-2</v>
      </c>
      <c r="G78">
        <v>6.0000000000000001E-3</v>
      </c>
      <c r="H78">
        <v>3.6999999999999998E-2</v>
      </c>
      <c r="I78">
        <v>-8.9999999999999993E-3</v>
      </c>
      <c r="J78" s="105">
        <v>1E-4</v>
      </c>
      <c r="L78" s="131">
        <v>-2.2899999999999999E-3</v>
      </c>
    </row>
    <row r="79" spans="1:12" ht="15" customHeight="1" x14ac:dyDescent="0.3">
      <c r="A79">
        <v>20101231</v>
      </c>
      <c r="B79" s="130" t="s">
        <v>3</v>
      </c>
      <c r="C79" s="129" t="s">
        <v>1</v>
      </c>
      <c r="D79" s="127">
        <v>32.67</v>
      </c>
      <c r="E79" s="128">
        <v>3.9638E-2</v>
      </c>
      <c r="F79">
        <f t="shared" si="1"/>
        <v>3.9537999999999997E-2</v>
      </c>
      <c r="G79">
        <v>6.8199999999999997E-2</v>
      </c>
      <c r="H79">
        <v>6.8999999999999999E-3</v>
      </c>
      <c r="I79">
        <v>3.8199999999999998E-2</v>
      </c>
      <c r="J79" s="105">
        <v>1E-4</v>
      </c>
      <c r="L79" s="131">
        <v>6.5299999999999997E-2</v>
      </c>
    </row>
    <row r="80" spans="1:12" ht="15" customHeight="1" x14ac:dyDescent="0.3">
      <c r="A80">
        <v>20110131</v>
      </c>
      <c r="B80" s="130" t="s">
        <v>3</v>
      </c>
      <c r="C80" s="129" t="s">
        <v>1</v>
      </c>
      <c r="D80" s="127">
        <v>33.65</v>
      </c>
      <c r="E80" s="128">
        <v>2.9996999999999999E-2</v>
      </c>
      <c r="F80">
        <f t="shared" si="1"/>
        <v>2.9897E-2</v>
      </c>
      <c r="G80">
        <v>1.9900000000000001E-2</v>
      </c>
      <c r="H80">
        <v>-2.47E-2</v>
      </c>
      <c r="I80">
        <v>8.2000000000000007E-3</v>
      </c>
      <c r="J80" s="105">
        <v>1E-4</v>
      </c>
      <c r="L80" s="131">
        <v>2.2645999999999999E-2</v>
      </c>
    </row>
    <row r="81" spans="1:12" ht="15" customHeight="1" x14ac:dyDescent="0.3">
      <c r="A81">
        <v>20110228</v>
      </c>
      <c r="B81" s="130" t="s">
        <v>3</v>
      </c>
      <c r="C81" s="129" t="s">
        <v>1</v>
      </c>
      <c r="D81" s="127">
        <v>35.29</v>
      </c>
      <c r="E81" s="128">
        <v>4.8737000000000003E-2</v>
      </c>
      <c r="F81">
        <f t="shared" si="1"/>
        <v>4.8637E-2</v>
      </c>
      <c r="G81">
        <v>3.49E-2</v>
      </c>
      <c r="H81">
        <v>1.5299999999999999E-2</v>
      </c>
      <c r="I81">
        <v>1.0999999999999999E-2</v>
      </c>
      <c r="J81" s="105">
        <v>1E-4</v>
      </c>
      <c r="L81" s="131">
        <v>3.1956999999999999E-2</v>
      </c>
    </row>
    <row r="82" spans="1:12" ht="15" customHeight="1" x14ac:dyDescent="0.3">
      <c r="A82">
        <v>20110331</v>
      </c>
      <c r="B82" s="130" t="s">
        <v>3</v>
      </c>
      <c r="C82" s="129" t="s">
        <v>1</v>
      </c>
      <c r="D82" s="127">
        <v>36.21</v>
      </c>
      <c r="E82" s="128">
        <v>2.6069999999999999E-2</v>
      </c>
      <c r="F82">
        <f t="shared" si="1"/>
        <v>2.597E-2</v>
      </c>
      <c r="G82">
        <v>4.4999999999999997E-3</v>
      </c>
      <c r="H82">
        <v>2.5999999999999999E-2</v>
      </c>
      <c r="I82">
        <v>-1.5800000000000002E-2</v>
      </c>
      <c r="J82" s="105">
        <v>1E-4</v>
      </c>
      <c r="L82" s="131">
        <v>-1.047E-3</v>
      </c>
    </row>
    <row r="83" spans="1:12" ht="15" customHeight="1" x14ac:dyDescent="0.3">
      <c r="A83">
        <v>20110429</v>
      </c>
      <c r="B83" s="130" t="s">
        <v>3</v>
      </c>
      <c r="C83" s="129" t="s">
        <v>1</v>
      </c>
      <c r="D83" s="127">
        <v>36.979999999999997</v>
      </c>
      <c r="E83" s="128">
        <v>2.1264999999999999E-2</v>
      </c>
      <c r="F83">
        <f t="shared" si="1"/>
        <v>2.1264999999999999E-2</v>
      </c>
      <c r="G83">
        <v>2.9000000000000001E-2</v>
      </c>
      <c r="H83">
        <v>-3.3999999999999998E-3</v>
      </c>
      <c r="I83">
        <v>-2.52E-2</v>
      </c>
      <c r="J83" s="105">
        <v>0</v>
      </c>
      <c r="L83" s="131">
        <v>2.8494999999999999E-2</v>
      </c>
    </row>
    <row r="84" spans="1:12" ht="15" customHeight="1" x14ac:dyDescent="0.3">
      <c r="A84">
        <v>20110531</v>
      </c>
      <c r="B84" s="130" t="s">
        <v>3</v>
      </c>
      <c r="C84" s="129" t="s">
        <v>1</v>
      </c>
      <c r="D84" s="127">
        <v>35.020000000000003</v>
      </c>
      <c r="E84" s="128">
        <v>2.1363E-2</v>
      </c>
      <c r="F84">
        <f t="shared" si="1"/>
        <v>2.1363E-2</v>
      </c>
      <c r="G84">
        <v>-1.2699999999999999E-2</v>
      </c>
      <c r="H84">
        <v>-7.0000000000000001E-3</v>
      </c>
      <c r="I84">
        <v>-2.0799999999999999E-2</v>
      </c>
      <c r="J84" s="105">
        <v>0</v>
      </c>
      <c r="L84" s="131">
        <v>-1.3501000000000001E-2</v>
      </c>
    </row>
    <row r="85" spans="1:12" ht="15" customHeight="1" x14ac:dyDescent="0.3">
      <c r="A85">
        <v>20110630</v>
      </c>
      <c r="B85" s="130" t="s">
        <v>3</v>
      </c>
      <c r="C85" s="129" t="s">
        <v>1</v>
      </c>
      <c r="D85" s="127">
        <v>33.46</v>
      </c>
      <c r="E85" s="128">
        <v>-4.4546000000000002E-2</v>
      </c>
      <c r="F85">
        <f t="shared" si="1"/>
        <v>-4.4546000000000002E-2</v>
      </c>
      <c r="G85">
        <v>-1.7500000000000002E-2</v>
      </c>
      <c r="H85">
        <v>-1.6000000000000001E-3</v>
      </c>
      <c r="I85">
        <v>-3.2000000000000002E-3</v>
      </c>
      <c r="J85" s="105">
        <v>0</v>
      </c>
      <c r="L85" s="131">
        <v>-1.8258E-2</v>
      </c>
    </row>
    <row r="86" spans="1:12" ht="15" customHeight="1" x14ac:dyDescent="0.3">
      <c r="A86">
        <v>20110729</v>
      </c>
      <c r="B86" s="130" t="s">
        <v>3</v>
      </c>
      <c r="C86" s="129" t="s">
        <v>1</v>
      </c>
      <c r="D86" s="127">
        <v>31.21</v>
      </c>
      <c r="E86" s="128">
        <v>-6.7243999999999998E-2</v>
      </c>
      <c r="F86">
        <f t="shared" si="1"/>
        <v>-6.7243999999999998E-2</v>
      </c>
      <c r="G86">
        <v>-2.3599999999999999E-2</v>
      </c>
      <c r="H86">
        <v>-1.35E-2</v>
      </c>
      <c r="I86">
        <v>-1.21E-2</v>
      </c>
      <c r="J86" s="105">
        <v>0</v>
      </c>
      <c r="L86" s="131">
        <v>-2.1474E-2</v>
      </c>
    </row>
    <row r="87" spans="1:12" ht="15" customHeight="1" x14ac:dyDescent="0.3">
      <c r="A87">
        <v>20110831</v>
      </c>
      <c r="B87" s="130" t="s">
        <v>3</v>
      </c>
      <c r="C87" s="129" t="s">
        <v>1</v>
      </c>
      <c r="D87" s="127">
        <v>31.15</v>
      </c>
      <c r="E87" s="128">
        <v>-1.9220000000000001E-3</v>
      </c>
      <c r="F87">
        <f t="shared" si="1"/>
        <v>-2.0219999999999999E-3</v>
      </c>
      <c r="G87">
        <v>-5.9900000000000002E-2</v>
      </c>
      <c r="H87">
        <v>-3.0499999999999999E-2</v>
      </c>
      <c r="I87">
        <v>-2.4799999999999999E-2</v>
      </c>
      <c r="J87" s="105">
        <v>1E-4</v>
      </c>
      <c r="L87" s="131">
        <v>-5.6791000000000001E-2</v>
      </c>
    </row>
    <row r="88" spans="1:12" ht="15" customHeight="1" x14ac:dyDescent="0.3">
      <c r="A88">
        <v>20110930</v>
      </c>
      <c r="B88" s="130" t="s">
        <v>3</v>
      </c>
      <c r="C88" s="129" t="s">
        <v>1</v>
      </c>
      <c r="D88" s="127">
        <v>28.61</v>
      </c>
      <c r="E88" s="128">
        <v>-8.1541000000000002E-2</v>
      </c>
      <c r="F88">
        <f t="shared" si="1"/>
        <v>-8.1541000000000002E-2</v>
      </c>
      <c r="G88">
        <v>-7.5899999999999995E-2</v>
      </c>
      <c r="H88">
        <v>-3.5299999999999998E-2</v>
      </c>
      <c r="I88">
        <v>-1.41E-2</v>
      </c>
      <c r="J88" s="105">
        <v>0</v>
      </c>
      <c r="L88" s="131">
        <v>-7.1762000000000006E-2</v>
      </c>
    </row>
    <row r="89" spans="1:12" ht="15" customHeight="1" x14ac:dyDescent="0.3">
      <c r="A89">
        <v>20111031</v>
      </c>
      <c r="B89" s="130" t="s">
        <v>3</v>
      </c>
      <c r="C89" s="129" t="s">
        <v>1</v>
      </c>
      <c r="D89" s="127">
        <v>32.090000000000003</v>
      </c>
      <c r="E89" s="128">
        <v>0.12163599999999999</v>
      </c>
      <c r="F89">
        <f t="shared" si="1"/>
        <v>0.12163599999999999</v>
      </c>
      <c r="G89">
        <v>0.1135</v>
      </c>
      <c r="H89">
        <v>3.4200000000000001E-2</v>
      </c>
      <c r="I89">
        <v>-1.8E-3</v>
      </c>
      <c r="J89" s="105">
        <v>0</v>
      </c>
      <c r="L89" s="131">
        <v>0.107723</v>
      </c>
    </row>
    <row r="90" spans="1:12" ht="15" customHeight="1" x14ac:dyDescent="0.3">
      <c r="A90">
        <v>20111130</v>
      </c>
      <c r="B90" s="130" t="s">
        <v>3</v>
      </c>
      <c r="C90" s="129" t="s">
        <v>1</v>
      </c>
      <c r="D90" s="127">
        <v>33.58</v>
      </c>
      <c r="E90" s="128">
        <v>4.6432000000000001E-2</v>
      </c>
      <c r="F90">
        <f t="shared" si="1"/>
        <v>4.6432000000000001E-2</v>
      </c>
      <c r="G90">
        <v>-2.8E-3</v>
      </c>
      <c r="H90">
        <v>-1.6999999999999999E-3</v>
      </c>
      <c r="I90">
        <v>-3.3999999999999998E-3</v>
      </c>
      <c r="J90" s="105">
        <v>0</v>
      </c>
      <c r="L90" s="131">
        <v>-5.0590000000000001E-3</v>
      </c>
    </row>
    <row r="91" spans="1:12" ht="15" customHeight="1" x14ac:dyDescent="0.3">
      <c r="A91">
        <v>20111230</v>
      </c>
      <c r="B91" s="130" t="s">
        <v>3</v>
      </c>
      <c r="C91" s="129" t="s">
        <v>1</v>
      </c>
      <c r="D91" s="127">
        <v>35.72</v>
      </c>
      <c r="E91" s="128">
        <v>6.3728000000000007E-2</v>
      </c>
      <c r="F91">
        <f t="shared" si="1"/>
        <v>6.3728000000000007E-2</v>
      </c>
      <c r="G91">
        <v>7.4000000000000003E-3</v>
      </c>
      <c r="H91">
        <v>-7.0000000000000001E-3</v>
      </c>
      <c r="I91">
        <v>1.77E-2</v>
      </c>
      <c r="J91" s="105">
        <v>0</v>
      </c>
      <c r="L91" s="131">
        <v>8.5330000000000007E-3</v>
      </c>
    </row>
    <row r="92" spans="1:12" ht="15" customHeight="1" x14ac:dyDescent="0.3">
      <c r="A92">
        <v>20120131</v>
      </c>
      <c r="B92" s="130" t="s">
        <v>3</v>
      </c>
      <c r="C92" s="129" t="s">
        <v>1</v>
      </c>
      <c r="D92" s="127">
        <v>37.04</v>
      </c>
      <c r="E92" s="128">
        <v>3.6954000000000001E-2</v>
      </c>
      <c r="F92">
        <f t="shared" si="1"/>
        <v>3.6954000000000001E-2</v>
      </c>
      <c r="G92">
        <v>5.0500000000000003E-2</v>
      </c>
      <c r="H92">
        <v>2.1499999999999998E-2</v>
      </c>
      <c r="I92">
        <v>-1.1299999999999999E-2</v>
      </c>
      <c r="J92" s="105">
        <v>0</v>
      </c>
      <c r="L92" s="131">
        <v>4.3582999999999997E-2</v>
      </c>
    </row>
    <row r="93" spans="1:12" ht="15" customHeight="1" x14ac:dyDescent="0.3">
      <c r="A93">
        <v>20120229</v>
      </c>
      <c r="B93" s="130" t="s">
        <v>3</v>
      </c>
      <c r="C93" s="129" t="s">
        <v>1</v>
      </c>
      <c r="D93" s="127">
        <v>36.950000000000003</v>
      </c>
      <c r="E93" s="128">
        <v>-2.4299999999999999E-3</v>
      </c>
      <c r="F93">
        <f t="shared" si="1"/>
        <v>-2.4299999999999999E-3</v>
      </c>
      <c r="G93">
        <v>4.4200000000000003E-2</v>
      </c>
      <c r="H93">
        <v>-1.7500000000000002E-2</v>
      </c>
      <c r="I93">
        <v>8.0000000000000004E-4</v>
      </c>
      <c r="J93" s="105">
        <v>0</v>
      </c>
      <c r="L93" s="131">
        <v>4.0589E-2</v>
      </c>
    </row>
    <row r="94" spans="1:12" ht="15" customHeight="1" x14ac:dyDescent="0.3">
      <c r="A94">
        <v>20120330</v>
      </c>
      <c r="B94" s="130" t="s">
        <v>3</v>
      </c>
      <c r="C94" s="129" t="s">
        <v>1</v>
      </c>
      <c r="D94" s="127">
        <v>38.35</v>
      </c>
      <c r="E94" s="128">
        <v>3.7888999999999999E-2</v>
      </c>
      <c r="F94">
        <f t="shared" si="1"/>
        <v>3.7888999999999999E-2</v>
      </c>
      <c r="G94">
        <v>3.1099999999999999E-2</v>
      </c>
      <c r="H94">
        <v>-6.1999999999999998E-3</v>
      </c>
      <c r="I94">
        <v>9.1999999999999998E-3</v>
      </c>
      <c r="J94" s="105">
        <v>0</v>
      </c>
      <c r="L94" s="131">
        <v>3.1331999999999999E-2</v>
      </c>
    </row>
    <row r="95" spans="1:12" ht="15" customHeight="1" x14ac:dyDescent="0.3">
      <c r="A95">
        <v>20120430</v>
      </c>
      <c r="B95" s="130" t="s">
        <v>3</v>
      </c>
      <c r="C95" s="129" t="s">
        <v>1</v>
      </c>
      <c r="D95" s="127">
        <v>41.11</v>
      </c>
      <c r="E95" s="128">
        <v>7.1969000000000005E-2</v>
      </c>
      <c r="F95">
        <f t="shared" si="1"/>
        <v>7.1969000000000005E-2</v>
      </c>
      <c r="G95">
        <v>-8.5000000000000006E-3</v>
      </c>
      <c r="H95">
        <v>-5.1999999999999998E-3</v>
      </c>
      <c r="I95">
        <v>-4.7999999999999996E-3</v>
      </c>
      <c r="J95" s="105">
        <v>0</v>
      </c>
      <c r="L95" s="131">
        <v>-7.4970000000000002E-3</v>
      </c>
    </row>
    <row r="96" spans="1:12" ht="15" customHeight="1" x14ac:dyDescent="0.3">
      <c r="A96">
        <v>20120531</v>
      </c>
      <c r="B96" s="130" t="s">
        <v>3</v>
      </c>
      <c r="C96" s="129" t="s">
        <v>1</v>
      </c>
      <c r="D96" s="127">
        <v>38.229999999999997</v>
      </c>
      <c r="E96" s="128">
        <v>-7.0055999999999993E-2</v>
      </c>
      <c r="F96">
        <f t="shared" si="1"/>
        <v>-7.0155999999999996E-2</v>
      </c>
      <c r="G96">
        <v>-6.1899999999999997E-2</v>
      </c>
      <c r="H96">
        <v>0</v>
      </c>
      <c r="I96">
        <v>-5.8999999999999999E-3</v>
      </c>
      <c r="J96" s="105">
        <v>1E-4</v>
      </c>
      <c r="L96" s="131">
        <v>-6.2650999999999998E-2</v>
      </c>
    </row>
    <row r="97" spans="1:12" ht="15" customHeight="1" x14ac:dyDescent="0.3">
      <c r="A97">
        <v>20120629</v>
      </c>
      <c r="B97" s="130" t="s">
        <v>3</v>
      </c>
      <c r="C97" s="129" t="s">
        <v>1</v>
      </c>
      <c r="D97" s="127">
        <v>43.57</v>
      </c>
      <c r="E97" s="128">
        <v>0.139681</v>
      </c>
      <c r="F97">
        <f t="shared" si="1"/>
        <v>0.139681</v>
      </c>
      <c r="G97">
        <v>3.8899999999999997E-2</v>
      </c>
      <c r="H97">
        <v>7.6E-3</v>
      </c>
      <c r="I97">
        <v>4.4000000000000003E-3</v>
      </c>
      <c r="J97" s="105">
        <v>0</v>
      </c>
      <c r="L97" s="131">
        <v>3.9555E-2</v>
      </c>
    </row>
    <row r="98" spans="1:12" ht="15" customHeight="1" x14ac:dyDescent="0.3">
      <c r="A98">
        <v>20120731</v>
      </c>
      <c r="B98" s="130" t="s">
        <v>3</v>
      </c>
      <c r="C98" s="129" t="s">
        <v>1</v>
      </c>
      <c r="D98" s="127">
        <v>44.42</v>
      </c>
      <c r="E98" s="128">
        <v>1.9508999999999999E-2</v>
      </c>
      <c r="F98">
        <f t="shared" si="1"/>
        <v>1.9508999999999999E-2</v>
      </c>
      <c r="G98">
        <v>7.9000000000000008E-3</v>
      </c>
      <c r="H98">
        <v>-2.6100000000000002E-2</v>
      </c>
      <c r="I98">
        <v>-2.7000000000000001E-3</v>
      </c>
      <c r="J98" s="105">
        <v>0</v>
      </c>
      <c r="L98" s="131">
        <v>1.2598E-2</v>
      </c>
    </row>
    <row r="99" spans="1:12" ht="15" customHeight="1" x14ac:dyDescent="0.3">
      <c r="A99">
        <v>20120831</v>
      </c>
      <c r="B99" s="130" t="s">
        <v>3</v>
      </c>
      <c r="C99" s="129" t="s">
        <v>1</v>
      </c>
      <c r="D99" s="127">
        <v>47.68</v>
      </c>
      <c r="E99" s="128">
        <v>7.3389999999999997E-2</v>
      </c>
      <c r="F99">
        <f t="shared" si="1"/>
        <v>7.3289999999999994E-2</v>
      </c>
      <c r="G99">
        <v>2.5499999999999998E-2</v>
      </c>
      <c r="H99">
        <v>4.0000000000000001E-3</v>
      </c>
      <c r="I99">
        <v>1.3100000000000001E-2</v>
      </c>
      <c r="J99" s="105">
        <v>1E-4</v>
      </c>
      <c r="L99" s="131">
        <v>1.9762999999999999E-2</v>
      </c>
    </row>
    <row r="100" spans="1:12" ht="15" customHeight="1" x14ac:dyDescent="0.3">
      <c r="A100">
        <v>20120928</v>
      </c>
      <c r="B100" s="130" t="s">
        <v>3</v>
      </c>
      <c r="C100" s="129" t="s">
        <v>1</v>
      </c>
      <c r="D100" s="127">
        <v>48.69</v>
      </c>
      <c r="E100" s="128">
        <v>2.1183E-2</v>
      </c>
      <c r="F100">
        <f t="shared" si="1"/>
        <v>2.1083000000000001E-2</v>
      </c>
      <c r="G100">
        <v>2.7300000000000001E-2</v>
      </c>
      <c r="H100">
        <v>4.8999999999999998E-3</v>
      </c>
      <c r="I100">
        <v>1.5299999999999999E-2</v>
      </c>
      <c r="J100" s="105">
        <v>1E-4</v>
      </c>
      <c r="L100" s="131">
        <v>2.4236000000000001E-2</v>
      </c>
    </row>
    <row r="101" spans="1:12" ht="15" customHeight="1" x14ac:dyDescent="0.3">
      <c r="A101">
        <v>20121031</v>
      </c>
      <c r="B101" s="130" t="s">
        <v>3</v>
      </c>
      <c r="C101" s="129" t="s">
        <v>1</v>
      </c>
      <c r="D101" s="127">
        <v>37.07</v>
      </c>
      <c r="E101" s="128">
        <v>-0.238653</v>
      </c>
      <c r="F101">
        <f t="shared" si="1"/>
        <v>-0.23875299999999999</v>
      </c>
      <c r="G101">
        <v>-1.7600000000000001E-2</v>
      </c>
      <c r="H101">
        <v>-1.15E-2</v>
      </c>
      <c r="I101">
        <v>3.7900000000000003E-2</v>
      </c>
      <c r="J101" s="105">
        <v>1E-4</v>
      </c>
      <c r="L101" s="131">
        <v>-1.9789000000000001E-2</v>
      </c>
    </row>
    <row r="102" spans="1:12" ht="15" customHeight="1" x14ac:dyDescent="0.3">
      <c r="A102">
        <v>20121130</v>
      </c>
      <c r="B102" s="130" t="s">
        <v>3</v>
      </c>
      <c r="C102" s="129" t="s">
        <v>1</v>
      </c>
      <c r="D102" s="127">
        <v>34.15</v>
      </c>
      <c r="E102" s="128">
        <v>-7.8770000000000007E-2</v>
      </c>
      <c r="F102">
        <f t="shared" si="1"/>
        <v>-7.887000000000001E-2</v>
      </c>
      <c r="G102">
        <v>7.7999999999999996E-3</v>
      </c>
      <c r="H102">
        <v>5.8999999999999999E-3</v>
      </c>
      <c r="I102">
        <v>-9.7000000000000003E-3</v>
      </c>
      <c r="J102" s="105">
        <v>1E-4</v>
      </c>
      <c r="L102" s="131">
        <v>2.8470000000000001E-3</v>
      </c>
    </row>
    <row r="103" spans="1:12" ht="15" customHeight="1" x14ac:dyDescent="0.3">
      <c r="A103">
        <v>20121231</v>
      </c>
      <c r="B103" s="130" t="s">
        <v>3</v>
      </c>
      <c r="C103" s="129" t="s">
        <v>1</v>
      </c>
      <c r="D103" s="127">
        <v>38.82</v>
      </c>
      <c r="E103" s="128">
        <v>0.13675000000000001</v>
      </c>
      <c r="F103">
        <f t="shared" si="1"/>
        <v>0.13665000000000002</v>
      </c>
      <c r="G103">
        <v>1.18E-2</v>
      </c>
      <c r="H103">
        <v>1.4800000000000001E-2</v>
      </c>
      <c r="I103">
        <v>3.5799999999999998E-2</v>
      </c>
      <c r="J103" s="105">
        <v>1E-4</v>
      </c>
      <c r="L103" s="131">
        <v>7.0679999999999996E-3</v>
      </c>
    </row>
    <row r="104" spans="1:12" ht="15" customHeight="1" x14ac:dyDescent="0.3">
      <c r="A104">
        <v>20130131</v>
      </c>
      <c r="B104" s="130" t="s">
        <v>3</v>
      </c>
      <c r="C104" s="129" t="s">
        <v>1</v>
      </c>
      <c r="D104" s="127">
        <v>43.41</v>
      </c>
      <c r="E104" s="128">
        <v>0.118238</v>
      </c>
      <c r="F104">
        <f t="shared" si="1"/>
        <v>0.118238</v>
      </c>
      <c r="G104">
        <v>5.57E-2</v>
      </c>
      <c r="H104">
        <v>3.8999999999999998E-3</v>
      </c>
      <c r="I104">
        <v>9.4999999999999998E-3</v>
      </c>
      <c r="J104" s="105">
        <v>0</v>
      </c>
      <c r="L104" s="131">
        <v>5.0428000000000001E-2</v>
      </c>
    </row>
    <row r="105" spans="1:12" ht="15" customHeight="1" x14ac:dyDescent="0.3">
      <c r="A105">
        <v>20130228</v>
      </c>
      <c r="B105" s="130" t="s">
        <v>3</v>
      </c>
      <c r="C105" s="129" t="s">
        <v>1</v>
      </c>
      <c r="D105" s="127">
        <v>45.81</v>
      </c>
      <c r="E105" s="128">
        <v>5.5287000000000003E-2</v>
      </c>
      <c r="F105">
        <f t="shared" si="1"/>
        <v>5.5287000000000003E-2</v>
      </c>
      <c r="G105">
        <v>1.29E-2</v>
      </c>
      <c r="H105">
        <v>-4.4999999999999997E-3</v>
      </c>
      <c r="I105">
        <v>2.9999999999999997E-4</v>
      </c>
      <c r="J105" s="105">
        <v>0</v>
      </c>
      <c r="L105" s="131">
        <v>1.1061E-2</v>
      </c>
    </row>
    <row r="106" spans="1:12" ht="15" customHeight="1" x14ac:dyDescent="0.3">
      <c r="A106">
        <v>20130328</v>
      </c>
      <c r="B106" s="130" t="s">
        <v>3</v>
      </c>
      <c r="C106" s="129" t="s">
        <v>1</v>
      </c>
      <c r="D106" s="127">
        <v>47.27</v>
      </c>
      <c r="E106" s="128">
        <v>3.1870999999999997E-2</v>
      </c>
      <c r="F106">
        <f t="shared" si="1"/>
        <v>3.1870999999999997E-2</v>
      </c>
      <c r="G106">
        <v>4.0300000000000002E-2</v>
      </c>
      <c r="H106">
        <v>8.0999999999999996E-3</v>
      </c>
      <c r="I106">
        <v>-3.0000000000000001E-3</v>
      </c>
      <c r="J106" s="105">
        <v>0</v>
      </c>
      <c r="L106" s="131">
        <v>3.5987999999999999E-2</v>
      </c>
    </row>
    <row r="107" spans="1:12" ht="15" customHeight="1" x14ac:dyDescent="0.3">
      <c r="A107">
        <v>20130430</v>
      </c>
      <c r="B107" s="130" t="s">
        <v>3</v>
      </c>
      <c r="C107" s="129" t="s">
        <v>1</v>
      </c>
      <c r="D107" s="127">
        <v>46.07</v>
      </c>
      <c r="E107" s="128">
        <v>-2.5385999999999999E-2</v>
      </c>
      <c r="F107">
        <f t="shared" si="1"/>
        <v>-2.5385999999999999E-2</v>
      </c>
      <c r="G107">
        <v>1.55E-2</v>
      </c>
      <c r="H107">
        <v>-2.4199999999999999E-2</v>
      </c>
      <c r="I107">
        <v>6.1999999999999998E-3</v>
      </c>
      <c r="J107" s="105">
        <v>0</v>
      </c>
      <c r="L107" s="131">
        <v>1.8086000000000001E-2</v>
      </c>
    </row>
    <row r="108" spans="1:12" ht="15" customHeight="1" x14ac:dyDescent="0.3">
      <c r="A108">
        <v>20130531</v>
      </c>
      <c r="B108" s="130" t="s">
        <v>3</v>
      </c>
      <c r="C108" s="129" t="s">
        <v>1</v>
      </c>
      <c r="D108" s="127">
        <v>47.04</v>
      </c>
      <c r="E108" s="128">
        <v>2.1055000000000001E-2</v>
      </c>
      <c r="F108">
        <f t="shared" si="1"/>
        <v>2.1055000000000001E-2</v>
      </c>
      <c r="G108">
        <v>2.8000000000000001E-2</v>
      </c>
      <c r="H108">
        <v>1.66E-2</v>
      </c>
      <c r="I108">
        <v>2.5999999999999999E-2</v>
      </c>
      <c r="J108" s="105">
        <v>0</v>
      </c>
      <c r="L108" s="131">
        <v>2.0763E-2</v>
      </c>
    </row>
    <row r="109" spans="1:12" ht="15" customHeight="1" x14ac:dyDescent="0.3">
      <c r="A109">
        <v>20130628</v>
      </c>
      <c r="B109" s="130" t="s">
        <v>3</v>
      </c>
      <c r="C109" s="129" t="s">
        <v>1</v>
      </c>
      <c r="D109" s="127">
        <v>44.66</v>
      </c>
      <c r="E109" s="128">
        <v>-5.0595000000000001E-2</v>
      </c>
      <c r="F109">
        <f t="shared" si="1"/>
        <v>-5.0595000000000001E-2</v>
      </c>
      <c r="G109">
        <v>-1.2E-2</v>
      </c>
      <c r="H109">
        <v>1.17E-2</v>
      </c>
      <c r="I109">
        <v>-1.6999999999999999E-3</v>
      </c>
      <c r="J109" s="105">
        <v>0</v>
      </c>
      <c r="L109" s="131">
        <v>-1.4999E-2</v>
      </c>
    </row>
    <row r="110" spans="1:12" ht="15" customHeight="1" x14ac:dyDescent="0.3">
      <c r="A110">
        <v>20130731</v>
      </c>
      <c r="B110" s="130" t="s">
        <v>3</v>
      </c>
      <c r="C110" s="129" t="s">
        <v>1</v>
      </c>
      <c r="D110" s="127">
        <v>47.84</v>
      </c>
      <c r="E110" s="128">
        <v>7.1205000000000004E-2</v>
      </c>
      <c r="F110">
        <f t="shared" si="1"/>
        <v>7.1205000000000004E-2</v>
      </c>
      <c r="G110">
        <v>5.6500000000000002E-2</v>
      </c>
      <c r="H110">
        <v>1.8599999999999998E-2</v>
      </c>
      <c r="I110">
        <v>5.5999999999999999E-3</v>
      </c>
      <c r="J110" s="105">
        <v>0</v>
      </c>
      <c r="L110" s="131">
        <v>4.9461999999999999E-2</v>
      </c>
    </row>
    <row r="111" spans="1:12" ht="15" customHeight="1" x14ac:dyDescent="0.3">
      <c r="A111">
        <v>20130830</v>
      </c>
      <c r="B111" s="130" t="s">
        <v>3</v>
      </c>
      <c r="C111" s="129" t="s">
        <v>1</v>
      </c>
      <c r="D111" s="127">
        <v>47.99</v>
      </c>
      <c r="E111" s="128">
        <v>3.1350000000000002E-3</v>
      </c>
      <c r="F111">
        <f t="shared" si="1"/>
        <v>3.1350000000000002E-3</v>
      </c>
      <c r="G111">
        <v>-2.7099999999999999E-2</v>
      </c>
      <c r="H111">
        <v>3.0999999999999999E-3</v>
      </c>
      <c r="I111">
        <v>-2.7799999999999998E-2</v>
      </c>
      <c r="J111" s="105">
        <v>0</v>
      </c>
      <c r="L111" s="131">
        <v>-3.1297999999999999E-2</v>
      </c>
    </row>
    <row r="112" spans="1:12" ht="15" customHeight="1" x14ac:dyDescent="0.3">
      <c r="A112">
        <v>20130930</v>
      </c>
      <c r="B112" s="130" t="s">
        <v>3</v>
      </c>
      <c r="C112" s="129" t="s">
        <v>1</v>
      </c>
      <c r="D112" s="127">
        <v>50.89</v>
      </c>
      <c r="E112" s="128">
        <v>6.0428999999999997E-2</v>
      </c>
      <c r="F112">
        <f t="shared" si="1"/>
        <v>6.0428999999999997E-2</v>
      </c>
      <c r="G112">
        <v>3.7699999999999997E-2</v>
      </c>
      <c r="H112">
        <v>2.92E-2</v>
      </c>
      <c r="I112">
        <v>-1.1900000000000001E-2</v>
      </c>
      <c r="J112" s="105">
        <v>0</v>
      </c>
      <c r="L112" s="131">
        <v>2.9749000000000001E-2</v>
      </c>
    </row>
    <row r="113" spans="1:12" ht="15" customHeight="1" x14ac:dyDescent="0.3">
      <c r="A113">
        <v>20131031</v>
      </c>
      <c r="B113" s="130" t="s">
        <v>3</v>
      </c>
      <c r="C113" s="129" t="s">
        <v>1</v>
      </c>
      <c r="D113" s="127">
        <v>54.28</v>
      </c>
      <c r="E113" s="128">
        <v>6.6614000000000007E-2</v>
      </c>
      <c r="F113">
        <f t="shared" si="1"/>
        <v>6.6614000000000007E-2</v>
      </c>
      <c r="G113">
        <v>4.1799999999999997E-2</v>
      </c>
      <c r="H113">
        <v>-1.5100000000000001E-2</v>
      </c>
      <c r="I113">
        <v>1.14E-2</v>
      </c>
      <c r="J113" s="105">
        <v>0</v>
      </c>
      <c r="L113" s="131">
        <v>4.4595999999999997E-2</v>
      </c>
    </row>
    <row r="114" spans="1:12" ht="15" customHeight="1" x14ac:dyDescent="0.3">
      <c r="A114">
        <v>20131129</v>
      </c>
      <c r="B114" s="130" t="s">
        <v>3</v>
      </c>
      <c r="C114" s="129" t="s">
        <v>1</v>
      </c>
      <c r="D114" s="127">
        <v>56.86</v>
      </c>
      <c r="E114" s="128">
        <v>4.7530999999999997E-2</v>
      </c>
      <c r="F114">
        <f t="shared" si="1"/>
        <v>4.7530999999999997E-2</v>
      </c>
      <c r="G114">
        <v>3.1199999999999999E-2</v>
      </c>
      <c r="H114">
        <v>1.2200000000000001E-2</v>
      </c>
      <c r="I114">
        <v>2.3999999999999998E-3</v>
      </c>
      <c r="J114" s="105">
        <v>0</v>
      </c>
      <c r="L114" s="131">
        <v>2.8049000000000001E-2</v>
      </c>
    </row>
    <row r="115" spans="1:12" ht="15" customHeight="1" x14ac:dyDescent="0.3">
      <c r="A115">
        <v>20131231</v>
      </c>
      <c r="B115" s="130" t="s">
        <v>3</v>
      </c>
      <c r="C115" s="129" t="s">
        <v>1</v>
      </c>
      <c r="D115" s="127">
        <v>59.78</v>
      </c>
      <c r="E115" s="128">
        <v>5.1353999999999997E-2</v>
      </c>
      <c r="F115">
        <f t="shared" si="1"/>
        <v>5.1353999999999997E-2</v>
      </c>
      <c r="G115">
        <v>2.81E-2</v>
      </c>
      <c r="H115">
        <v>-5.0000000000000001E-3</v>
      </c>
      <c r="I115">
        <v>-3.0999999999999999E-3</v>
      </c>
      <c r="J115" s="105">
        <v>0</v>
      </c>
      <c r="L115" s="131">
        <v>2.3563000000000001E-2</v>
      </c>
    </row>
    <row r="116" spans="1:12" ht="15" customHeight="1" x14ac:dyDescent="0.3">
      <c r="A116">
        <v>20140131</v>
      </c>
      <c r="B116" s="130" t="s">
        <v>3</v>
      </c>
      <c r="C116" s="129" t="s">
        <v>1</v>
      </c>
      <c r="D116" s="127">
        <v>58.75</v>
      </c>
      <c r="E116" s="128">
        <v>-1.7229999999999999E-2</v>
      </c>
      <c r="F116">
        <f t="shared" si="1"/>
        <v>-1.7229999999999999E-2</v>
      </c>
      <c r="G116">
        <v>-3.32E-2</v>
      </c>
      <c r="H116">
        <v>8.5000000000000006E-3</v>
      </c>
      <c r="I116">
        <v>-2.0899999999999998E-2</v>
      </c>
      <c r="J116" s="105">
        <v>0</v>
      </c>
      <c r="L116" s="131">
        <v>-3.5582999999999997E-2</v>
      </c>
    </row>
    <row r="117" spans="1:12" ht="15" customHeight="1" x14ac:dyDescent="0.3">
      <c r="A117">
        <v>20140228</v>
      </c>
      <c r="B117" s="130" t="s">
        <v>3</v>
      </c>
      <c r="C117" s="129" t="s">
        <v>1</v>
      </c>
      <c r="D117" s="127">
        <v>55.11</v>
      </c>
      <c r="E117" s="128">
        <v>-6.1956999999999998E-2</v>
      </c>
      <c r="F117">
        <f t="shared" si="1"/>
        <v>-6.1956999999999998E-2</v>
      </c>
      <c r="G117">
        <v>4.65E-2</v>
      </c>
      <c r="H117">
        <v>3.3999999999999998E-3</v>
      </c>
      <c r="I117">
        <v>-4.0000000000000001E-3</v>
      </c>
      <c r="J117" s="105">
        <v>0</v>
      </c>
      <c r="L117" s="131">
        <v>4.3117000000000003E-2</v>
      </c>
    </row>
    <row r="118" spans="1:12" ht="15" customHeight="1" x14ac:dyDescent="0.3">
      <c r="A118">
        <v>20140331</v>
      </c>
      <c r="B118" s="130" t="s">
        <v>3</v>
      </c>
      <c r="C118" s="129" t="s">
        <v>1</v>
      </c>
      <c r="D118" s="127">
        <v>53.91</v>
      </c>
      <c r="E118" s="128">
        <v>-2.1774999999999999E-2</v>
      </c>
      <c r="F118">
        <f t="shared" si="1"/>
        <v>-2.1774999999999999E-2</v>
      </c>
      <c r="G118">
        <v>4.3E-3</v>
      </c>
      <c r="H118">
        <v>-1.89E-2</v>
      </c>
      <c r="I118">
        <v>5.0900000000000001E-2</v>
      </c>
      <c r="J118" s="105">
        <v>0</v>
      </c>
      <c r="L118" s="131">
        <v>6.9319999999999998E-3</v>
      </c>
    </row>
    <row r="119" spans="1:12" ht="15" customHeight="1" x14ac:dyDescent="0.3">
      <c r="A119">
        <v>20140430</v>
      </c>
      <c r="B119" s="130" t="s">
        <v>3</v>
      </c>
      <c r="C119" s="129" t="s">
        <v>1</v>
      </c>
      <c r="D119" s="127">
        <v>47.18</v>
      </c>
      <c r="E119" s="128">
        <v>-0.124838</v>
      </c>
      <c r="F119">
        <f t="shared" si="1"/>
        <v>-0.124838</v>
      </c>
      <c r="G119">
        <v>-1.9E-3</v>
      </c>
      <c r="H119">
        <v>-4.24E-2</v>
      </c>
      <c r="I119">
        <v>1.14E-2</v>
      </c>
      <c r="J119" s="105">
        <v>0</v>
      </c>
      <c r="L119" s="131">
        <v>6.2009999999999999E-3</v>
      </c>
    </row>
    <row r="120" spans="1:12" ht="15" customHeight="1" x14ac:dyDescent="0.3">
      <c r="A120">
        <v>20140530</v>
      </c>
      <c r="B120" s="130" t="s">
        <v>3</v>
      </c>
      <c r="C120" s="129" t="s">
        <v>1</v>
      </c>
      <c r="D120" s="127">
        <v>50.08</v>
      </c>
      <c r="E120" s="128">
        <v>6.1467000000000001E-2</v>
      </c>
      <c r="F120">
        <f t="shared" si="1"/>
        <v>6.1467000000000001E-2</v>
      </c>
      <c r="G120">
        <v>2.06E-2</v>
      </c>
      <c r="H120">
        <v>-1.8599999999999998E-2</v>
      </c>
      <c r="I120">
        <v>-2.7000000000000001E-3</v>
      </c>
      <c r="J120" s="105">
        <v>0</v>
      </c>
      <c r="L120" s="131">
        <v>2.103E-2</v>
      </c>
    </row>
    <row r="121" spans="1:12" ht="15" customHeight="1" x14ac:dyDescent="0.3">
      <c r="A121">
        <v>20140630</v>
      </c>
      <c r="B121" s="130" t="s">
        <v>3</v>
      </c>
      <c r="C121" s="129" t="s">
        <v>1</v>
      </c>
      <c r="D121" s="127">
        <v>48.81</v>
      </c>
      <c r="E121" s="128">
        <v>-2.5359E-2</v>
      </c>
      <c r="F121">
        <f t="shared" si="1"/>
        <v>-2.5359E-2</v>
      </c>
      <c r="G121">
        <v>2.6100000000000002E-2</v>
      </c>
      <c r="H121">
        <v>3.0800000000000001E-2</v>
      </c>
      <c r="I121">
        <v>-7.4000000000000003E-3</v>
      </c>
      <c r="J121" s="105">
        <v>0</v>
      </c>
      <c r="L121" s="131">
        <v>1.9057999999999999E-2</v>
      </c>
    </row>
    <row r="122" spans="1:12" ht="15" customHeight="1" x14ac:dyDescent="0.3">
      <c r="A122">
        <v>20140731</v>
      </c>
      <c r="B122" s="130" t="s">
        <v>3</v>
      </c>
      <c r="C122" s="129" t="s">
        <v>1</v>
      </c>
      <c r="D122" s="127">
        <v>54.05</v>
      </c>
      <c r="E122" s="128">
        <v>0.10735500000000001</v>
      </c>
      <c r="F122">
        <f t="shared" si="1"/>
        <v>0.10735500000000001</v>
      </c>
      <c r="G122">
        <v>-2.0400000000000001E-2</v>
      </c>
      <c r="H122">
        <v>-4.2500000000000003E-2</v>
      </c>
      <c r="I122">
        <v>1E-4</v>
      </c>
      <c r="J122" s="105">
        <v>0</v>
      </c>
      <c r="L122" s="131">
        <v>-1.508E-2</v>
      </c>
    </row>
    <row r="123" spans="1:12" ht="15" customHeight="1" x14ac:dyDescent="0.3">
      <c r="A123">
        <v>20140829</v>
      </c>
      <c r="B123" s="130" t="s">
        <v>3</v>
      </c>
      <c r="C123" s="129" t="s">
        <v>1</v>
      </c>
      <c r="D123" s="127">
        <v>57.075000000000003</v>
      </c>
      <c r="E123" s="128">
        <v>5.5967000000000003E-2</v>
      </c>
      <c r="F123">
        <f t="shared" si="1"/>
        <v>5.5967000000000003E-2</v>
      </c>
      <c r="G123">
        <v>4.24E-2</v>
      </c>
      <c r="H123">
        <v>3.5999999999999999E-3</v>
      </c>
      <c r="I123">
        <v>-5.8999999999999999E-3</v>
      </c>
      <c r="J123" s="105">
        <v>0</v>
      </c>
      <c r="L123" s="131">
        <v>3.7655000000000001E-2</v>
      </c>
    </row>
    <row r="124" spans="1:12" ht="15" customHeight="1" x14ac:dyDescent="0.3">
      <c r="A124">
        <v>20140930</v>
      </c>
      <c r="B124" s="130" t="s">
        <v>3</v>
      </c>
      <c r="C124" s="129" t="s">
        <v>1</v>
      </c>
      <c r="D124" s="127">
        <v>55.12</v>
      </c>
      <c r="E124" s="128">
        <v>-3.4252999999999999E-2</v>
      </c>
      <c r="F124">
        <f t="shared" si="1"/>
        <v>-3.4252999999999999E-2</v>
      </c>
      <c r="G124">
        <v>-1.9699999999999999E-2</v>
      </c>
      <c r="H124">
        <v>-3.8300000000000001E-2</v>
      </c>
      <c r="I124">
        <v>-1.23E-2</v>
      </c>
      <c r="J124" s="105">
        <v>0</v>
      </c>
      <c r="L124" s="131">
        <v>-1.5514E-2</v>
      </c>
    </row>
    <row r="125" spans="1:12" ht="15" customHeight="1" x14ac:dyDescent="0.3">
      <c r="A125">
        <v>20141031</v>
      </c>
      <c r="B125" s="130" t="s">
        <v>3</v>
      </c>
      <c r="C125" s="129" t="s">
        <v>1</v>
      </c>
      <c r="D125" s="127">
        <v>59.76</v>
      </c>
      <c r="E125" s="128">
        <v>8.4180000000000005E-2</v>
      </c>
      <c r="F125">
        <f t="shared" si="1"/>
        <v>8.4180000000000005E-2</v>
      </c>
      <c r="G125">
        <v>2.52E-2</v>
      </c>
      <c r="H125">
        <v>4.2099999999999999E-2</v>
      </c>
      <c r="I125">
        <v>-1.7000000000000001E-2</v>
      </c>
      <c r="J125" s="105">
        <v>0</v>
      </c>
      <c r="L125" s="131">
        <v>2.3200999999999999E-2</v>
      </c>
    </row>
    <row r="126" spans="1:12" ht="15" customHeight="1" x14ac:dyDescent="0.3">
      <c r="A126">
        <v>20141128</v>
      </c>
      <c r="B126" s="130" t="s">
        <v>3</v>
      </c>
      <c r="C126" s="129" t="s">
        <v>1</v>
      </c>
      <c r="D126" s="127">
        <v>60.1</v>
      </c>
      <c r="E126" s="128">
        <v>5.6889999999999996E-3</v>
      </c>
      <c r="F126">
        <f t="shared" si="1"/>
        <v>5.6889999999999996E-3</v>
      </c>
      <c r="G126">
        <v>2.5499999999999998E-2</v>
      </c>
      <c r="H126">
        <v>-2.0899999999999998E-2</v>
      </c>
      <c r="I126">
        <v>-0.03</v>
      </c>
      <c r="J126" s="105">
        <v>0</v>
      </c>
      <c r="L126" s="131">
        <v>2.4534E-2</v>
      </c>
    </row>
    <row r="127" spans="1:12" ht="15" customHeight="1" x14ac:dyDescent="0.3">
      <c r="A127">
        <v>20141231</v>
      </c>
      <c r="B127" s="130" t="s">
        <v>3</v>
      </c>
      <c r="C127" s="129" t="s">
        <v>1</v>
      </c>
      <c r="D127" s="127">
        <v>57</v>
      </c>
      <c r="E127" s="128">
        <v>-5.1581000000000002E-2</v>
      </c>
      <c r="F127">
        <f t="shared" si="1"/>
        <v>-5.1581000000000002E-2</v>
      </c>
      <c r="G127">
        <v>-5.9999999999999995E-4</v>
      </c>
      <c r="H127">
        <v>2.5499999999999998E-2</v>
      </c>
      <c r="I127">
        <v>2.06E-2</v>
      </c>
      <c r="J127" s="105">
        <v>0</v>
      </c>
      <c r="L127" s="131">
        <v>-4.189E-3</v>
      </c>
    </row>
    <row r="128" spans="1:12" ht="15" customHeight="1" x14ac:dyDescent="0.3">
      <c r="A128">
        <v>20150130</v>
      </c>
      <c r="B128" s="130" t="s">
        <v>3</v>
      </c>
      <c r="C128" s="129" t="s">
        <v>1</v>
      </c>
      <c r="D128" s="127">
        <v>54.48</v>
      </c>
      <c r="E128" s="128">
        <v>-4.4211E-2</v>
      </c>
      <c r="F128">
        <f t="shared" si="1"/>
        <v>-4.4211E-2</v>
      </c>
      <c r="G128">
        <v>-3.1099999999999999E-2</v>
      </c>
      <c r="H128">
        <v>-5.5999999999999999E-3</v>
      </c>
      <c r="I128">
        <v>-3.4799999999999998E-2</v>
      </c>
      <c r="J128" s="105">
        <v>0</v>
      </c>
      <c r="L128" s="131">
        <v>-3.1040999999999999E-2</v>
      </c>
    </row>
    <row r="129" spans="1:12" ht="15" customHeight="1" x14ac:dyDescent="0.3">
      <c r="A129">
        <v>20150227</v>
      </c>
      <c r="B129" s="130" t="s">
        <v>3</v>
      </c>
      <c r="C129" s="129" t="s">
        <v>1</v>
      </c>
      <c r="D129" s="127">
        <v>64.02</v>
      </c>
      <c r="E129" s="128">
        <v>0.17510999999999999</v>
      </c>
      <c r="F129">
        <f t="shared" si="1"/>
        <v>0.17510999999999999</v>
      </c>
      <c r="G129">
        <v>6.13E-2</v>
      </c>
      <c r="H129">
        <v>4.8999999999999998E-3</v>
      </c>
      <c r="I129">
        <v>-1.8100000000000002E-2</v>
      </c>
      <c r="J129" s="105">
        <v>0</v>
      </c>
      <c r="L129" s="131">
        <v>5.4892999999999997E-2</v>
      </c>
    </row>
    <row r="130" spans="1:12" ht="15" customHeight="1" x14ac:dyDescent="0.3">
      <c r="A130">
        <v>20150331</v>
      </c>
      <c r="B130" s="130" t="s">
        <v>3</v>
      </c>
      <c r="C130" s="129" t="s">
        <v>1</v>
      </c>
      <c r="D130" s="127">
        <v>66.97</v>
      </c>
      <c r="E130" s="128">
        <v>4.6079000000000002E-2</v>
      </c>
      <c r="F130">
        <f t="shared" si="1"/>
        <v>4.6079000000000002E-2</v>
      </c>
      <c r="G130">
        <v>-1.12E-2</v>
      </c>
      <c r="H130">
        <v>3.0300000000000001E-2</v>
      </c>
      <c r="I130">
        <v>-4.5999999999999999E-3</v>
      </c>
      <c r="J130" s="105">
        <v>0</v>
      </c>
      <c r="L130" s="131">
        <v>-1.7395999999999998E-2</v>
      </c>
    </row>
    <row r="131" spans="1:12" ht="15" customHeight="1" x14ac:dyDescent="0.3">
      <c r="A131">
        <v>20150430</v>
      </c>
      <c r="B131" s="130" t="s">
        <v>3</v>
      </c>
      <c r="C131" s="129" t="s">
        <v>1</v>
      </c>
      <c r="D131" s="127">
        <v>63.51</v>
      </c>
      <c r="E131" s="128">
        <v>-5.1665000000000003E-2</v>
      </c>
      <c r="F131">
        <f t="shared" si="1"/>
        <v>-5.1665000000000003E-2</v>
      </c>
      <c r="G131">
        <v>5.8999999999999999E-3</v>
      </c>
      <c r="H131">
        <v>-2.98E-2</v>
      </c>
      <c r="I131">
        <v>1.8499999999999999E-2</v>
      </c>
      <c r="J131" s="105">
        <v>0</v>
      </c>
      <c r="L131" s="131">
        <v>8.5210000000000008E-3</v>
      </c>
    </row>
    <row r="132" spans="1:12" ht="15" customHeight="1" x14ac:dyDescent="0.3">
      <c r="A132">
        <v>20150529</v>
      </c>
      <c r="B132" s="130" t="s">
        <v>3</v>
      </c>
      <c r="C132" s="129" t="s">
        <v>1</v>
      </c>
      <c r="D132" s="127">
        <v>63.19</v>
      </c>
      <c r="E132" s="128">
        <v>-5.0390000000000001E-3</v>
      </c>
      <c r="F132">
        <f t="shared" ref="F132:F187" si="2">E132-J132</f>
        <v>-5.0390000000000001E-3</v>
      </c>
      <c r="G132">
        <v>1.3599999999999999E-2</v>
      </c>
      <c r="H132">
        <v>8.6999999999999994E-3</v>
      </c>
      <c r="I132">
        <v>-1.37E-2</v>
      </c>
      <c r="J132" s="105">
        <v>0</v>
      </c>
      <c r="L132" s="131">
        <v>1.0491E-2</v>
      </c>
    </row>
    <row r="133" spans="1:12" ht="15" customHeight="1" x14ac:dyDescent="0.3">
      <c r="A133">
        <v>20150630</v>
      </c>
      <c r="B133" s="130" t="s">
        <v>3</v>
      </c>
      <c r="C133" s="129" t="s">
        <v>1</v>
      </c>
      <c r="D133" s="127">
        <v>61.72</v>
      </c>
      <c r="E133" s="128">
        <v>-2.3262999999999999E-2</v>
      </c>
      <c r="F133">
        <f t="shared" si="2"/>
        <v>-2.3262999999999999E-2</v>
      </c>
      <c r="G133">
        <v>-1.5299999999999999E-2</v>
      </c>
      <c r="H133">
        <v>2.8299999999999999E-2</v>
      </c>
      <c r="I133">
        <v>-7.9000000000000008E-3</v>
      </c>
      <c r="J133" s="105">
        <v>0</v>
      </c>
      <c r="L133" s="131">
        <v>-2.1011999999999999E-2</v>
      </c>
    </row>
    <row r="134" spans="1:12" ht="15" customHeight="1" x14ac:dyDescent="0.3">
      <c r="A134">
        <v>20150731</v>
      </c>
      <c r="B134" s="130" t="s">
        <v>3</v>
      </c>
      <c r="C134" s="129" t="s">
        <v>1</v>
      </c>
      <c r="D134" s="127">
        <v>70.94</v>
      </c>
      <c r="E134" s="128">
        <v>0.14938399999999999</v>
      </c>
      <c r="F134">
        <f t="shared" si="2"/>
        <v>0.14938399999999999</v>
      </c>
      <c r="G134">
        <v>1.54E-2</v>
      </c>
      <c r="H134">
        <v>-4.1500000000000002E-2</v>
      </c>
      <c r="I134">
        <v>-4.1200000000000001E-2</v>
      </c>
      <c r="J134" s="105">
        <v>0</v>
      </c>
      <c r="L134" s="131">
        <v>1.9741999999999999E-2</v>
      </c>
    </row>
    <row r="135" spans="1:12" ht="15" customHeight="1" x14ac:dyDescent="0.3">
      <c r="A135">
        <v>20150831</v>
      </c>
      <c r="B135" s="130" t="s">
        <v>3</v>
      </c>
      <c r="C135" s="129" t="s">
        <v>1</v>
      </c>
      <c r="D135" s="127">
        <v>68.94</v>
      </c>
      <c r="E135" s="128">
        <v>-2.8192999999999999E-2</v>
      </c>
      <c r="F135">
        <f t="shared" si="2"/>
        <v>-2.8192999999999999E-2</v>
      </c>
      <c r="G135">
        <v>-6.0400000000000002E-2</v>
      </c>
      <c r="H135">
        <v>4.8999999999999998E-3</v>
      </c>
      <c r="I135">
        <v>2.6599999999999999E-2</v>
      </c>
      <c r="J135" s="105">
        <v>0</v>
      </c>
      <c r="L135" s="131">
        <v>-6.2580999999999998E-2</v>
      </c>
    </row>
    <row r="136" spans="1:12" ht="15" customHeight="1" x14ac:dyDescent="0.3">
      <c r="A136">
        <v>20150930</v>
      </c>
      <c r="B136" s="130" t="s">
        <v>3</v>
      </c>
      <c r="C136" s="129" t="s">
        <v>1</v>
      </c>
      <c r="D136" s="127">
        <v>70.56</v>
      </c>
      <c r="E136" s="128">
        <v>2.3498999999999999E-2</v>
      </c>
      <c r="F136">
        <f t="shared" si="2"/>
        <v>2.3498999999999999E-2</v>
      </c>
      <c r="G136">
        <v>-3.0800000000000001E-2</v>
      </c>
      <c r="H136">
        <v>-2.64E-2</v>
      </c>
      <c r="I136">
        <v>5.3E-3</v>
      </c>
      <c r="J136" s="105">
        <v>0</v>
      </c>
      <c r="L136" s="131">
        <v>-2.6443000000000001E-2</v>
      </c>
    </row>
    <row r="137" spans="1:12" ht="15" customHeight="1" x14ac:dyDescent="0.3">
      <c r="A137">
        <v>20151030</v>
      </c>
      <c r="B137" s="130" t="s">
        <v>3</v>
      </c>
      <c r="C137" s="129" t="s">
        <v>1</v>
      </c>
      <c r="D137" s="127">
        <v>80.599999999999994</v>
      </c>
      <c r="E137" s="128">
        <v>0.14229</v>
      </c>
      <c r="F137">
        <f t="shared" si="2"/>
        <v>0.14229</v>
      </c>
      <c r="G137">
        <v>7.7499999999999999E-2</v>
      </c>
      <c r="H137">
        <v>-1.9699999999999999E-2</v>
      </c>
      <c r="I137">
        <v>-6.9999999999999999E-4</v>
      </c>
      <c r="J137" s="105">
        <v>0</v>
      </c>
      <c r="L137" s="131">
        <v>8.2983000000000001E-2</v>
      </c>
    </row>
    <row r="138" spans="1:12" ht="15" customHeight="1" x14ac:dyDescent="0.3">
      <c r="A138">
        <v>20151130</v>
      </c>
      <c r="B138" s="130" t="s">
        <v>3</v>
      </c>
      <c r="C138" s="129" t="s">
        <v>1</v>
      </c>
      <c r="D138" s="127">
        <v>89.44</v>
      </c>
      <c r="E138" s="128">
        <v>0.109677</v>
      </c>
      <c r="F138">
        <f t="shared" si="2"/>
        <v>0.109677</v>
      </c>
      <c r="G138">
        <v>5.5999999999999999E-3</v>
      </c>
      <c r="H138">
        <v>3.6400000000000002E-2</v>
      </c>
      <c r="I138">
        <v>-5.1000000000000004E-3</v>
      </c>
      <c r="J138" s="105">
        <v>0</v>
      </c>
      <c r="L138" s="131">
        <v>5.0500000000000002E-4</v>
      </c>
    </row>
    <row r="139" spans="1:12" ht="15" customHeight="1" x14ac:dyDescent="0.3">
      <c r="A139">
        <v>20151231</v>
      </c>
      <c r="B139" s="130" t="s">
        <v>3</v>
      </c>
      <c r="C139" s="129" t="s">
        <v>1</v>
      </c>
      <c r="D139" s="127">
        <v>87.36</v>
      </c>
      <c r="E139" s="128">
        <v>-2.3255999999999999E-2</v>
      </c>
      <c r="F139">
        <f t="shared" si="2"/>
        <v>-2.3355999999999998E-2</v>
      </c>
      <c r="G139">
        <v>-2.1700000000000001E-2</v>
      </c>
      <c r="H139">
        <v>-2.8299999999999999E-2</v>
      </c>
      <c r="I139">
        <v>-2.5899999999999999E-2</v>
      </c>
      <c r="J139" s="105">
        <v>1E-4</v>
      </c>
      <c r="L139" s="131">
        <v>-1.753E-2</v>
      </c>
    </row>
    <row r="140" spans="1:12" ht="15" customHeight="1" x14ac:dyDescent="0.3">
      <c r="A140">
        <v>20160129</v>
      </c>
      <c r="B140" s="130" t="s">
        <v>3</v>
      </c>
      <c r="C140" s="129" t="s">
        <v>1</v>
      </c>
      <c r="D140" s="127">
        <v>75.599999999999994</v>
      </c>
      <c r="E140" s="128">
        <v>-0.13461500000000001</v>
      </c>
      <c r="F140">
        <f t="shared" si="2"/>
        <v>-0.134715</v>
      </c>
      <c r="G140">
        <v>-5.7700000000000001E-2</v>
      </c>
      <c r="H140">
        <v>-3.3500000000000002E-2</v>
      </c>
      <c r="I140">
        <v>2.0799999999999999E-2</v>
      </c>
      <c r="J140" s="105">
        <v>1E-4</v>
      </c>
      <c r="L140" s="131">
        <v>-5.0735000000000002E-2</v>
      </c>
    </row>
    <row r="141" spans="1:12" ht="15" customHeight="1" x14ac:dyDescent="0.3">
      <c r="A141">
        <v>20160229</v>
      </c>
      <c r="B141" s="130" t="s">
        <v>3</v>
      </c>
      <c r="C141" s="129" t="s">
        <v>1</v>
      </c>
      <c r="D141" s="127">
        <v>84.49</v>
      </c>
      <c r="E141" s="128">
        <v>0.117593</v>
      </c>
      <c r="F141">
        <f t="shared" si="2"/>
        <v>0.117393</v>
      </c>
      <c r="G141">
        <v>-6.9999999999999999E-4</v>
      </c>
      <c r="H141">
        <v>7.9000000000000008E-3</v>
      </c>
      <c r="I141">
        <v>-5.0000000000000001E-3</v>
      </c>
      <c r="J141" s="105">
        <v>2.0000000000000001E-4</v>
      </c>
      <c r="L141" s="131">
        <v>-4.1279999999999997E-3</v>
      </c>
    </row>
    <row r="142" spans="1:12" ht="15" customHeight="1" x14ac:dyDescent="0.3">
      <c r="A142">
        <v>20160331</v>
      </c>
      <c r="B142" s="130" t="s">
        <v>3</v>
      </c>
      <c r="C142" s="129" t="s">
        <v>1</v>
      </c>
      <c r="D142" s="127">
        <v>88.54</v>
      </c>
      <c r="E142" s="128">
        <v>4.7934999999999998E-2</v>
      </c>
      <c r="F142">
        <f t="shared" si="2"/>
        <v>4.7735E-2</v>
      </c>
      <c r="G142">
        <v>6.9599999999999995E-2</v>
      </c>
      <c r="H142">
        <v>8.6999999999999994E-3</v>
      </c>
      <c r="I142">
        <v>1.1599999999999999E-2</v>
      </c>
      <c r="J142" s="105">
        <v>2.0000000000000001E-4</v>
      </c>
      <c r="L142" s="131">
        <v>6.5990999999999994E-2</v>
      </c>
    </row>
    <row r="143" spans="1:12" ht="15" customHeight="1" x14ac:dyDescent="0.3">
      <c r="A143">
        <v>20160429</v>
      </c>
      <c r="B143" s="130" t="s">
        <v>3</v>
      </c>
      <c r="C143" s="129" t="s">
        <v>1</v>
      </c>
      <c r="D143" s="127">
        <v>86.4</v>
      </c>
      <c r="E143" s="128">
        <v>-2.4170000000000001E-2</v>
      </c>
      <c r="F143">
        <f t="shared" si="2"/>
        <v>-2.427E-2</v>
      </c>
      <c r="G143">
        <v>9.1999999999999998E-3</v>
      </c>
      <c r="H143">
        <v>6.8999999999999999E-3</v>
      </c>
      <c r="I143">
        <v>3.2599999999999997E-2</v>
      </c>
      <c r="J143" s="105">
        <v>1E-4</v>
      </c>
      <c r="L143" s="131">
        <v>2.699E-3</v>
      </c>
    </row>
    <row r="144" spans="1:12" ht="15" customHeight="1" x14ac:dyDescent="0.3">
      <c r="A144">
        <v>20160531</v>
      </c>
      <c r="B144" s="130" t="s">
        <v>3</v>
      </c>
      <c r="C144" s="129" t="s">
        <v>1</v>
      </c>
      <c r="D144" s="127">
        <v>85.46</v>
      </c>
      <c r="E144" s="128">
        <v>-1.0880000000000001E-2</v>
      </c>
      <c r="F144">
        <f t="shared" si="2"/>
        <v>-1.098E-2</v>
      </c>
      <c r="G144">
        <v>1.78E-2</v>
      </c>
      <c r="H144">
        <v>-2.7000000000000001E-3</v>
      </c>
      <c r="I144">
        <v>-1.8100000000000002E-2</v>
      </c>
      <c r="J144" s="105">
        <v>1E-4</v>
      </c>
      <c r="L144" s="131">
        <v>1.5329000000000001E-2</v>
      </c>
    </row>
    <row r="145" spans="1:12" ht="15" customHeight="1" x14ac:dyDescent="0.3">
      <c r="A145">
        <v>20160630</v>
      </c>
      <c r="B145" s="130" t="s">
        <v>3</v>
      </c>
      <c r="C145" s="129" t="s">
        <v>1</v>
      </c>
      <c r="D145" s="127">
        <v>86.46</v>
      </c>
      <c r="E145" s="128">
        <v>1.1701E-2</v>
      </c>
      <c r="F145">
        <f t="shared" si="2"/>
        <v>1.1500999999999999E-2</v>
      </c>
      <c r="G145">
        <v>-5.0000000000000001E-4</v>
      </c>
      <c r="H145">
        <v>6.4999999999999997E-3</v>
      </c>
      <c r="I145">
        <v>-1.47E-2</v>
      </c>
      <c r="J145" s="105">
        <v>2.0000000000000001E-4</v>
      </c>
      <c r="L145" s="131">
        <v>9.0600000000000001E-4</v>
      </c>
    </row>
    <row r="146" spans="1:12" ht="15" customHeight="1" x14ac:dyDescent="0.3">
      <c r="A146">
        <v>20160729</v>
      </c>
      <c r="B146" s="130" t="s">
        <v>3</v>
      </c>
      <c r="C146" s="129" t="s">
        <v>1</v>
      </c>
      <c r="D146" s="127">
        <v>86.61</v>
      </c>
      <c r="E146" s="128">
        <v>1.735E-3</v>
      </c>
      <c r="F146">
        <f t="shared" si="2"/>
        <v>1.5349999999999999E-3</v>
      </c>
      <c r="G146">
        <v>3.95E-2</v>
      </c>
      <c r="H146">
        <v>2.64E-2</v>
      </c>
      <c r="I146">
        <v>-1.11E-2</v>
      </c>
      <c r="J146" s="105">
        <v>2.0000000000000001E-4</v>
      </c>
      <c r="L146" s="131">
        <v>3.5610000000000003E-2</v>
      </c>
    </row>
    <row r="147" spans="1:12" ht="15" customHeight="1" x14ac:dyDescent="0.3">
      <c r="A147">
        <v>20160831</v>
      </c>
      <c r="B147" s="130" t="s">
        <v>3</v>
      </c>
      <c r="C147" s="129" t="s">
        <v>1</v>
      </c>
      <c r="D147" s="127">
        <v>74.45</v>
      </c>
      <c r="E147" s="128">
        <v>-0.1404</v>
      </c>
      <c r="F147">
        <f t="shared" si="2"/>
        <v>-0.1406</v>
      </c>
      <c r="G147">
        <v>5.0000000000000001E-3</v>
      </c>
      <c r="H147">
        <v>1.1599999999999999E-2</v>
      </c>
      <c r="I147">
        <v>3.3399999999999999E-2</v>
      </c>
      <c r="J147" s="105">
        <v>2.0000000000000001E-4</v>
      </c>
      <c r="L147" s="131">
        <v>-1.219E-3</v>
      </c>
    </row>
    <row r="148" spans="1:12" ht="15" customHeight="1" x14ac:dyDescent="0.3">
      <c r="A148">
        <v>20160930</v>
      </c>
      <c r="B148" s="130" t="s">
        <v>3</v>
      </c>
      <c r="C148" s="129" t="s">
        <v>1</v>
      </c>
      <c r="D148" s="127">
        <v>78.239999999999995</v>
      </c>
      <c r="E148" s="128">
        <v>5.0907000000000001E-2</v>
      </c>
      <c r="F148">
        <f t="shared" si="2"/>
        <v>5.0707000000000002E-2</v>
      </c>
      <c r="G148">
        <v>2.5000000000000001E-3</v>
      </c>
      <c r="H148">
        <v>2.0199999999999999E-2</v>
      </c>
      <c r="I148">
        <v>-1.49E-2</v>
      </c>
      <c r="J148" s="105">
        <v>2.0000000000000001E-4</v>
      </c>
      <c r="L148" s="131">
        <v>-1.2340000000000001E-3</v>
      </c>
    </row>
    <row r="149" spans="1:12" ht="15" customHeight="1" x14ac:dyDescent="0.3">
      <c r="A149">
        <v>20161031</v>
      </c>
      <c r="B149" s="130" t="s">
        <v>3</v>
      </c>
      <c r="C149" s="129" t="s">
        <v>1</v>
      </c>
      <c r="D149" s="127">
        <v>84.02</v>
      </c>
      <c r="E149" s="128">
        <v>7.3874999999999996E-2</v>
      </c>
      <c r="F149">
        <f t="shared" si="2"/>
        <v>7.367499999999999E-2</v>
      </c>
      <c r="G149">
        <v>-2.0199999999999999E-2</v>
      </c>
      <c r="H149">
        <v>-4.3900000000000002E-2</v>
      </c>
      <c r="I149">
        <v>4.1599999999999998E-2</v>
      </c>
      <c r="J149" s="105">
        <v>2.0000000000000001E-4</v>
      </c>
      <c r="L149" s="131">
        <v>-1.9425999999999999E-2</v>
      </c>
    </row>
    <row r="150" spans="1:12" ht="15" customHeight="1" x14ac:dyDescent="0.3">
      <c r="A150">
        <v>20161130</v>
      </c>
      <c r="B150" s="130" t="s">
        <v>3</v>
      </c>
      <c r="C150" s="129" t="s">
        <v>1</v>
      </c>
      <c r="D150" s="127">
        <v>78.849999999999994</v>
      </c>
      <c r="E150" s="128">
        <v>-6.1532999999999997E-2</v>
      </c>
      <c r="F150">
        <f t="shared" si="2"/>
        <v>-6.1633E-2</v>
      </c>
      <c r="G150">
        <v>4.8599999999999997E-2</v>
      </c>
      <c r="H150">
        <v>5.4699999999999999E-2</v>
      </c>
      <c r="I150">
        <v>8.2900000000000001E-2</v>
      </c>
      <c r="J150" s="105">
        <v>1E-4</v>
      </c>
      <c r="L150" s="131">
        <v>3.4174000000000003E-2</v>
      </c>
    </row>
    <row r="151" spans="1:12" ht="15" customHeight="1" x14ac:dyDescent="0.3">
      <c r="A151">
        <v>20161230</v>
      </c>
      <c r="B151" s="130" t="s">
        <v>3</v>
      </c>
      <c r="C151" s="129" t="s">
        <v>1</v>
      </c>
      <c r="D151" s="127">
        <v>76.069999999999993</v>
      </c>
      <c r="E151" s="128">
        <v>-3.5256999999999997E-2</v>
      </c>
      <c r="F151">
        <f t="shared" si="2"/>
        <v>-3.5556999999999998E-2</v>
      </c>
      <c r="G151">
        <v>1.8200000000000001E-2</v>
      </c>
      <c r="H151">
        <v>1E-3</v>
      </c>
      <c r="I151">
        <v>3.5799999999999998E-2</v>
      </c>
      <c r="J151" s="105">
        <v>2.9999999999999997E-4</v>
      </c>
      <c r="L151" s="131">
        <v>1.8200999999999998E-2</v>
      </c>
    </row>
    <row r="152" spans="1:12" ht="15" customHeight="1" x14ac:dyDescent="0.3">
      <c r="A152">
        <v>20170131</v>
      </c>
      <c r="B152" s="130" t="s">
        <v>3</v>
      </c>
      <c r="C152" s="129" t="s">
        <v>1</v>
      </c>
      <c r="D152" s="127">
        <v>80.209999999999994</v>
      </c>
      <c r="E152" s="128">
        <v>5.4424E-2</v>
      </c>
      <c r="F152">
        <f t="shared" si="2"/>
        <v>5.4024000000000003E-2</v>
      </c>
      <c r="G152">
        <v>1.9400000000000001E-2</v>
      </c>
      <c r="H152">
        <v>-1.04E-2</v>
      </c>
      <c r="I152">
        <v>-2.7799999999999998E-2</v>
      </c>
      <c r="J152" s="105">
        <v>4.0000000000000002E-4</v>
      </c>
      <c r="L152" s="131">
        <v>1.7884000000000001E-2</v>
      </c>
    </row>
    <row r="153" spans="1:12" ht="15" customHeight="1" x14ac:dyDescent="0.3">
      <c r="A153">
        <v>20170228</v>
      </c>
      <c r="B153" s="130" t="s">
        <v>3</v>
      </c>
      <c r="C153" s="129" t="s">
        <v>1</v>
      </c>
      <c r="D153" s="127">
        <v>82.47</v>
      </c>
      <c r="E153" s="128">
        <v>2.8176E-2</v>
      </c>
      <c r="F153">
        <f t="shared" si="2"/>
        <v>2.7775999999999999E-2</v>
      </c>
      <c r="G153">
        <v>3.5700000000000003E-2</v>
      </c>
      <c r="H153">
        <v>-2.0199999999999999E-2</v>
      </c>
      <c r="I153">
        <v>-1.7899999999999999E-2</v>
      </c>
      <c r="J153" s="105">
        <v>4.0000000000000002E-4</v>
      </c>
      <c r="L153" s="131">
        <v>3.7198000000000002E-2</v>
      </c>
    </row>
    <row r="154" spans="1:12" ht="15" customHeight="1" x14ac:dyDescent="0.3">
      <c r="A154">
        <v>20170331</v>
      </c>
      <c r="B154" s="130" t="s">
        <v>3</v>
      </c>
      <c r="C154" s="129" t="s">
        <v>1</v>
      </c>
      <c r="D154" s="127">
        <v>87.11</v>
      </c>
      <c r="E154" s="128">
        <v>5.6263000000000001E-2</v>
      </c>
      <c r="F154">
        <f t="shared" si="2"/>
        <v>5.5962999999999999E-2</v>
      </c>
      <c r="G154">
        <v>1.6999999999999999E-3</v>
      </c>
      <c r="H154">
        <v>1.2E-2</v>
      </c>
      <c r="I154">
        <v>-3.1699999999999999E-2</v>
      </c>
      <c r="J154" s="105">
        <v>2.9999999999999997E-4</v>
      </c>
      <c r="L154" s="131">
        <v>-3.8900000000000002E-4</v>
      </c>
    </row>
    <row r="155" spans="1:12" ht="15" customHeight="1" x14ac:dyDescent="0.3">
      <c r="A155">
        <v>20170428</v>
      </c>
      <c r="B155" s="130" t="s">
        <v>3</v>
      </c>
      <c r="C155" s="129" t="s">
        <v>1</v>
      </c>
      <c r="D155" s="127">
        <v>88.92</v>
      </c>
      <c r="E155" s="128">
        <v>2.0778000000000001E-2</v>
      </c>
      <c r="F155">
        <f t="shared" si="2"/>
        <v>2.0278000000000001E-2</v>
      </c>
      <c r="G155">
        <v>1.09E-2</v>
      </c>
      <c r="H155">
        <v>7.1000000000000004E-3</v>
      </c>
      <c r="I155">
        <v>-1.8700000000000001E-2</v>
      </c>
      <c r="J155" s="105">
        <v>5.0000000000000001E-4</v>
      </c>
      <c r="L155" s="131">
        <v>9.0910000000000001E-3</v>
      </c>
    </row>
    <row r="156" spans="1:12" ht="15" customHeight="1" x14ac:dyDescent="0.3">
      <c r="A156">
        <v>20170531</v>
      </c>
      <c r="B156" s="130" t="s">
        <v>3</v>
      </c>
      <c r="C156" s="129" t="s">
        <v>1</v>
      </c>
      <c r="D156" s="127">
        <v>90.16</v>
      </c>
      <c r="E156" s="128">
        <v>1.3945000000000001E-2</v>
      </c>
      <c r="F156">
        <f t="shared" si="2"/>
        <v>1.3345000000000001E-2</v>
      </c>
      <c r="G156">
        <v>1.06E-2</v>
      </c>
      <c r="H156">
        <v>-2.5399999999999999E-2</v>
      </c>
      <c r="I156">
        <v>-3.78E-2</v>
      </c>
      <c r="J156" s="105">
        <v>5.9999999999999995E-4</v>
      </c>
      <c r="L156" s="131">
        <v>1.1575999999999999E-2</v>
      </c>
    </row>
    <row r="157" spans="1:12" ht="15" customHeight="1" x14ac:dyDescent="0.3">
      <c r="A157">
        <v>20170630</v>
      </c>
      <c r="B157" s="130" t="s">
        <v>3</v>
      </c>
      <c r="C157" s="129" t="s">
        <v>1</v>
      </c>
      <c r="D157" s="127">
        <v>92.96</v>
      </c>
      <c r="E157" s="128">
        <v>3.1056E-2</v>
      </c>
      <c r="F157">
        <f t="shared" si="2"/>
        <v>3.0456E-2</v>
      </c>
      <c r="G157">
        <v>7.7999999999999996E-3</v>
      </c>
      <c r="H157">
        <v>2.1700000000000001E-2</v>
      </c>
      <c r="I157">
        <v>1.35E-2</v>
      </c>
      <c r="J157" s="105">
        <v>5.9999999999999995E-4</v>
      </c>
      <c r="L157" s="131">
        <v>4.8139999999999997E-3</v>
      </c>
    </row>
    <row r="158" spans="1:12" ht="15" customHeight="1" x14ac:dyDescent="0.3">
      <c r="A158">
        <v>20170731</v>
      </c>
      <c r="B158" s="130" t="s">
        <v>3</v>
      </c>
      <c r="C158" s="129" t="s">
        <v>1</v>
      </c>
      <c r="D158" s="127">
        <v>101.17</v>
      </c>
      <c r="E158" s="128">
        <v>8.8317999999999994E-2</v>
      </c>
      <c r="F158">
        <f t="shared" si="2"/>
        <v>8.7617999999999988E-2</v>
      </c>
      <c r="G158">
        <v>1.8700000000000001E-2</v>
      </c>
      <c r="H158">
        <v>-1.41E-2</v>
      </c>
      <c r="I158">
        <v>-2.8999999999999998E-3</v>
      </c>
      <c r="J158" s="105">
        <v>6.9999999999999999E-4</v>
      </c>
      <c r="L158" s="131">
        <v>1.9349000000000002E-2</v>
      </c>
    </row>
    <row r="159" spans="1:12" ht="15" customHeight="1" x14ac:dyDescent="0.3">
      <c r="A159">
        <v>20170831</v>
      </c>
      <c r="B159" s="130" t="s">
        <v>3</v>
      </c>
      <c r="C159" s="129" t="s">
        <v>1</v>
      </c>
      <c r="D159" s="127">
        <v>103.75</v>
      </c>
      <c r="E159" s="128">
        <v>2.5502E-2</v>
      </c>
      <c r="F159">
        <f t="shared" si="2"/>
        <v>2.4601999999999999E-2</v>
      </c>
      <c r="G159">
        <v>1.6000000000000001E-3</v>
      </c>
      <c r="H159">
        <v>-1.67E-2</v>
      </c>
      <c r="I159">
        <v>-2.24E-2</v>
      </c>
      <c r="J159" s="105">
        <v>8.9999999999999998E-4</v>
      </c>
      <c r="L159" s="131">
        <v>5.4600000000000004E-4</v>
      </c>
    </row>
    <row r="160" spans="1:12" ht="15" customHeight="1" x14ac:dyDescent="0.3">
      <c r="A160">
        <v>20170929</v>
      </c>
      <c r="B160" s="130" t="s">
        <v>3</v>
      </c>
      <c r="C160" s="129" t="s">
        <v>1</v>
      </c>
      <c r="D160" s="127">
        <v>106.39</v>
      </c>
      <c r="E160" s="128">
        <v>2.5446E-2</v>
      </c>
      <c r="F160">
        <f t="shared" si="2"/>
        <v>2.4545999999999998E-2</v>
      </c>
      <c r="G160">
        <v>2.5100000000000001E-2</v>
      </c>
      <c r="H160">
        <v>4.5499999999999999E-2</v>
      </c>
      <c r="I160">
        <v>3.0300000000000001E-2</v>
      </c>
      <c r="J160" s="105">
        <v>8.9999999999999998E-4</v>
      </c>
      <c r="L160" s="131">
        <v>1.9303000000000001E-2</v>
      </c>
    </row>
    <row r="161" spans="1:12" ht="15" customHeight="1" x14ac:dyDescent="0.3">
      <c r="A161">
        <v>20171031</v>
      </c>
      <c r="B161" s="130" t="s">
        <v>3</v>
      </c>
      <c r="C161" s="129" t="s">
        <v>1</v>
      </c>
      <c r="D161" s="127">
        <v>107.52</v>
      </c>
      <c r="E161" s="128">
        <v>1.0621E-2</v>
      </c>
      <c r="F161">
        <f t="shared" si="2"/>
        <v>9.7210000000000005E-3</v>
      </c>
      <c r="G161">
        <v>2.2499999999999999E-2</v>
      </c>
      <c r="H161">
        <v>-1.9400000000000001E-2</v>
      </c>
      <c r="I161">
        <v>-5.0000000000000001E-4</v>
      </c>
      <c r="J161" s="105">
        <v>8.9999999999999998E-4</v>
      </c>
      <c r="L161" s="131">
        <v>2.2187999999999999E-2</v>
      </c>
    </row>
    <row r="162" spans="1:12" ht="15" customHeight="1" x14ac:dyDescent="0.3">
      <c r="A162">
        <v>20171130</v>
      </c>
      <c r="B162" s="130" t="s">
        <v>3</v>
      </c>
      <c r="C162" s="129" t="s">
        <v>1</v>
      </c>
      <c r="D162" s="127">
        <v>115.1</v>
      </c>
      <c r="E162" s="128">
        <v>7.0499000000000006E-2</v>
      </c>
      <c r="F162">
        <f t="shared" si="2"/>
        <v>6.9699000000000011E-2</v>
      </c>
      <c r="G162">
        <v>3.1199999999999999E-2</v>
      </c>
      <c r="H162">
        <v>-6.4999999999999997E-3</v>
      </c>
      <c r="I162">
        <v>-4.0000000000000002E-4</v>
      </c>
      <c r="J162" s="105">
        <v>8.0000000000000004E-4</v>
      </c>
      <c r="L162" s="131">
        <v>2.8083E-2</v>
      </c>
    </row>
    <row r="163" spans="1:12" ht="15" customHeight="1" x14ac:dyDescent="0.3">
      <c r="A163">
        <v>20171229</v>
      </c>
      <c r="B163" s="130" t="s">
        <v>3</v>
      </c>
      <c r="C163" s="129" t="s">
        <v>1</v>
      </c>
      <c r="D163" s="127">
        <v>114.44</v>
      </c>
      <c r="E163" s="128">
        <v>-5.7340000000000004E-3</v>
      </c>
      <c r="F163">
        <f t="shared" si="2"/>
        <v>-6.6340000000000001E-3</v>
      </c>
      <c r="G163">
        <v>1.06E-2</v>
      </c>
      <c r="H163">
        <v>-1.2800000000000001E-2</v>
      </c>
      <c r="I163">
        <v>1.4E-3</v>
      </c>
      <c r="J163" s="105">
        <v>8.9999999999999998E-4</v>
      </c>
      <c r="L163" s="131">
        <v>9.8320000000000005E-3</v>
      </c>
    </row>
    <row r="164" spans="1:12" ht="15" customHeight="1" x14ac:dyDescent="0.3">
      <c r="A164">
        <v>20180131</v>
      </c>
      <c r="B164" s="130" t="s">
        <v>3</v>
      </c>
      <c r="C164" s="129" t="s">
        <v>1</v>
      </c>
      <c r="D164" s="127">
        <v>114.92</v>
      </c>
      <c r="E164" s="128">
        <v>4.1939999999999998E-3</v>
      </c>
      <c r="F164">
        <f t="shared" si="2"/>
        <v>3.0939999999999995E-3</v>
      </c>
      <c r="G164">
        <v>5.5800000000000002E-2</v>
      </c>
      <c r="H164">
        <v>-3.0300000000000001E-2</v>
      </c>
      <c r="I164">
        <v>-1.37E-2</v>
      </c>
      <c r="J164" s="105">
        <v>1.1000000000000001E-3</v>
      </c>
      <c r="L164" s="131">
        <v>5.6179E-2</v>
      </c>
    </row>
    <row r="165" spans="1:12" ht="15" customHeight="1" x14ac:dyDescent="0.3">
      <c r="A165">
        <v>20180228</v>
      </c>
      <c r="B165" s="130" t="s">
        <v>3</v>
      </c>
      <c r="C165" s="129" t="s">
        <v>1</v>
      </c>
      <c r="D165" s="127">
        <v>116.02</v>
      </c>
      <c r="E165" s="128">
        <v>9.5720000000000006E-3</v>
      </c>
      <c r="F165">
        <f t="shared" si="2"/>
        <v>8.4720000000000004E-3</v>
      </c>
      <c r="G165">
        <v>-3.6499999999999998E-2</v>
      </c>
      <c r="H165">
        <v>2.5999999999999999E-3</v>
      </c>
      <c r="I165">
        <v>-1.1900000000000001E-2</v>
      </c>
      <c r="J165" s="105">
        <v>1.1000000000000001E-3</v>
      </c>
      <c r="L165" s="131">
        <v>-3.8947000000000002E-2</v>
      </c>
    </row>
    <row r="166" spans="1:12" ht="15" customHeight="1" x14ac:dyDescent="0.3">
      <c r="A166">
        <v>20180329</v>
      </c>
      <c r="B166" s="130" t="s">
        <v>3</v>
      </c>
      <c r="C166" s="129" t="s">
        <v>1</v>
      </c>
      <c r="D166" s="127">
        <v>118.56</v>
      </c>
      <c r="E166" s="128">
        <v>2.1892999999999999E-2</v>
      </c>
      <c r="F166">
        <f t="shared" si="2"/>
        <v>2.0693E-2</v>
      </c>
      <c r="G166">
        <v>-2.35E-2</v>
      </c>
      <c r="H166">
        <v>3.95E-2</v>
      </c>
      <c r="I166">
        <v>-1.1999999999999999E-3</v>
      </c>
      <c r="J166" s="105">
        <v>1.1999999999999999E-3</v>
      </c>
      <c r="L166" s="131">
        <v>-2.6884999999999999E-2</v>
      </c>
    </row>
    <row r="167" spans="1:12" ht="15" customHeight="1" x14ac:dyDescent="0.3">
      <c r="A167">
        <v>20180430</v>
      </c>
      <c r="B167" s="130" t="s">
        <v>3</v>
      </c>
      <c r="C167" s="129" t="s">
        <v>1</v>
      </c>
      <c r="D167" s="127">
        <v>117.42</v>
      </c>
      <c r="E167" s="128">
        <v>-9.6150000000000003E-3</v>
      </c>
      <c r="F167">
        <f t="shared" si="2"/>
        <v>-1.1015E-2</v>
      </c>
      <c r="G167">
        <v>2.8999999999999998E-3</v>
      </c>
      <c r="H167">
        <v>1.12E-2</v>
      </c>
      <c r="I167">
        <v>5.4000000000000003E-3</v>
      </c>
      <c r="J167" s="105">
        <v>1.4E-3</v>
      </c>
      <c r="L167" s="131">
        <v>2.7190000000000001E-3</v>
      </c>
    </row>
    <row r="168" spans="1:12" ht="15" customHeight="1" x14ac:dyDescent="0.3">
      <c r="A168">
        <v>20180531</v>
      </c>
      <c r="B168" s="130" t="s">
        <v>3</v>
      </c>
      <c r="C168" s="129" t="s">
        <v>1</v>
      </c>
      <c r="D168" s="127">
        <v>130.44</v>
      </c>
      <c r="E168" s="128">
        <v>0.110884</v>
      </c>
      <c r="F168">
        <f t="shared" si="2"/>
        <v>0.109484</v>
      </c>
      <c r="G168">
        <v>2.6499999999999999E-2</v>
      </c>
      <c r="H168">
        <v>5.2299999999999999E-2</v>
      </c>
      <c r="I168">
        <v>-3.1600000000000003E-2</v>
      </c>
      <c r="J168" s="105">
        <v>1.4E-3</v>
      </c>
      <c r="L168" s="131">
        <v>2.1607999999999999E-2</v>
      </c>
    </row>
    <row r="169" spans="1:12" ht="15" customHeight="1" x14ac:dyDescent="0.3">
      <c r="A169">
        <v>20180629</v>
      </c>
      <c r="B169" s="130" t="s">
        <v>3</v>
      </c>
      <c r="C169" s="129" t="s">
        <v>1</v>
      </c>
      <c r="D169" s="127">
        <v>137.41999999999999</v>
      </c>
      <c r="E169" s="128">
        <v>5.3511000000000003E-2</v>
      </c>
      <c r="F169">
        <f t="shared" si="2"/>
        <v>5.2111000000000005E-2</v>
      </c>
      <c r="G169">
        <v>4.7999999999999996E-3</v>
      </c>
      <c r="H169">
        <v>1.18E-2</v>
      </c>
      <c r="I169">
        <v>-2.3800000000000002E-2</v>
      </c>
      <c r="J169" s="105">
        <v>1.4E-3</v>
      </c>
      <c r="L169" s="131">
        <v>4.8419999999999999E-3</v>
      </c>
    </row>
    <row r="170" spans="1:12" ht="15" customHeight="1" x14ac:dyDescent="0.3">
      <c r="A170">
        <v>20180731</v>
      </c>
      <c r="B170" s="130" t="s">
        <v>3</v>
      </c>
      <c r="C170" s="129" t="s">
        <v>1</v>
      </c>
      <c r="D170" s="127">
        <v>145.22999999999999</v>
      </c>
      <c r="E170" s="128">
        <v>5.6833000000000002E-2</v>
      </c>
      <c r="F170">
        <f t="shared" si="2"/>
        <v>5.5233000000000004E-2</v>
      </c>
      <c r="G170">
        <v>3.1899999999999998E-2</v>
      </c>
      <c r="H170">
        <v>-2.1700000000000001E-2</v>
      </c>
      <c r="I170">
        <v>4.3E-3</v>
      </c>
      <c r="J170" s="105">
        <v>1.6000000000000001E-3</v>
      </c>
      <c r="L170" s="131">
        <v>3.6021999999999998E-2</v>
      </c>
    </row>
    <row r="171" spans="1:12" ht="15" customHeight="1" x14ac:dyDescent="0.3">
      <c r="A171">
        <v>20180831</v>
      </c>
      <c r="B171" s="130" t="s">
        <v>3</v>
      </c>
      <c r="C171" s="129" t="s">
        <v>1</v>
      </c>
      <c r="D171" s="127">
        <v>158.61000000000001</v>
      </c>
      <c r="E171" s="128">
        <v>9.2130000000000004E-2</v>
      </c>
      <c r="F171">
        <f t="shared" si="2"/>
        <v>9.0529999999999999E-2</v>
      </c>
      <c r="G171">
        <v>3.44E-2</v>
      </c>
      <c r="H171">
        <v>1.15E-2</v>
      </c>
      <c r="I171">
        <v>-4.0800000000000003E-2</v>
      </c>
      <c r="J171" s="105">
        <v>1.6000000000000001E-3</v>
      </c>
      <c r="L171" s="131">
        <v>3.0263000000000002E-2</v>
      </c>
    </row>
    <row r="172" spans="1:12" ht="15" customHeight="1" x14ac:dyDescent="0.3">
      <c r="A172">
        <v>20180928</v>
      </c>
      <c r="B172" s="130" t="s">
        <v>3</v>
      </c>
      <c r="C172" s="129" t="s">
        <v>1</v>
      </c>
      <c r="D172" s="127">
        <v>160.12</v>
      </c>
      <c r="E172" s="128">
        <v>9.5200000000000007E-3</v>
      </c>
      <c r="F172">
        <f t="shared" si="2"/>
        <v>8.0200000000000011E-3</v>
      </c>
      <c r="G172">
        <v>5.9999999999999995E-4</v>
      </c>
      <c r="H172">
        <v>-2.3699999999999999E-2</v>
      </c>
      <c r="I172">
        <v>-1.2999999999999999E-2</v>
      </c>
      <c r="J172" s="105">
        <v>1.5E-3</v>
      </c>
      <c r="L172" s="131">
        <v>4.2940000000000001E-3</v>
      </c>
    </row>
    <row r="173" spans="1:12" ht="15" customHeight="1" x14ac:dyDescent="0.3">
      <c r="A173">
        <v>20181031</v>
      </c>
      <c r="B173" s="130" t="s">
        <v>3</v>
      </c>
      <c r="C173" s="129" t="s">
        <v>1</v>
      </c>
      <c r="D173" s="127">
        <v>142.53998999999999</v>
      </c>
      <c r="E173" s="128">
        <v>-0.109793</v>
      </c>
      <c r="F173">
        <f t="shared" si="2"/>
        <v>-0.111693</v>
      </c>
      <c r="G173">
        <v>-7.6799999999999993E-2</v>
      </c>
      <c r="H173">
        <v>-4.7600000000000003E-2</v>
      </c>
      <c r="I173">
        <v>3.44E-2</v>
      </c>
      <c r="J173" s="105">
        <v>1.9E-3</v>
      </c>
      <c r="L173" s="131">
        <v>-6.9403000000000006E-2</v>
      </c>
    </row>
    <row r="174" spans="1:12" ht="15" customHeight="1" x14ac:dyDescent="0.3">
      <c r="A174">
        <v>20181130</v>
      </c>
      <c r="B174" s="130" t="s">
        <v>3</v>
      </c>
      <c r="C174" s="129" t="s">
        <v>1</v>
      </c>
      <c r="D174" s="127">
        <v>156.06</v>
      </c>
      <c r="E174" s="128">
        <v>9.4851000000000005E-2</v>
      </c>
      <c r="F174">
        <f t="shared" si="2"/>
        <v>9.3051000000000009E-2</v>
      </c>
      <c r="G174">
        <v>1.6899999999999998E-2</v>
      </c>
      <c r="H174">
        <v>-7.9000000000000008E-3</v>
      </c>
      <c r="I174">
        <v>2.5000000000000001E-3</v>
      </c>
      <c r="J174" s="105">
        <v>1.8E-3</v>
      </c>
      <c r="L174" s="131">
        <v>1.7859E-2</v>
      </c>
    </row>
    <row r="175" spans="1:12" ht="15" customHeight="1" x14ac:dyDescent="0.3">
      <c r="A175">
        <v>20181231</v>
      </c>
      <c r="B175" s="130" t="s">
        <v>3</v>
      </c>
      <c r="C175" s="129" t="s">
        <v>1</v>
      </c>
      <c r="D175" s="127">
        <v>148.28998999999999</v>
      </c>
      <c r="E175" s="128">
        <v>-4.9789E-2</v>
      </c>
      <c r="F175">
        <f t="shared" si="2"/>
        <v>-5.1688999999999999E-2</v>
      </c>
      <c r="G175">
        <v>-9.5500000000000002E-2</v>
      </c>
      <c r="H175">
        <v>-2.63E-2</v>
      </c>
      <c r="I175">
        <v>-1.47E-2</v>
      </c>
      <c r="J175" s="105">
        <v>1.9E-3</v>
      </c>
      <c r="L175" s="131">
        <v>-9.1776999999999997E-2</v>
      </c>
    </row>
    <row r="176" spans="1:12" ht="15" customHeight="1" x14ac:dyDescent="0.3">
      <c r="A176">
        <v>20190131</v>
      </c>
      <c r="B176" s="130" t="s">
        <v>3</v>
      </c>
      <c r="C176" s="129" t="s">
        <v>1</v>
      </c>
      <c r="D176" s="127">
        <v>169.27</v>
      </c>
      <c r="E176" s="128">
        <v>0.14147999999999999</v>
      </c>
      <c r="F176">
        <f t="shared" si="2"/>
        <v>0.13938</v>
      </c>
      <c r="G176">
        <v>8.4099999999999994E-2</v>
      </c>
      <c r="H176">
        <v>3.0099999999999998E-2</v>
      </c>
      <c r="I176">
        <v>-6.1999999999999998E-3</v>
      </c>
      <c r="J176" s="105">
        <v>2.0999999999999999E-3</v>
      </c>
      <c r="L176" s="131">
        <v>7.8684000000000004E-2</v>
      </c>
    </row>
    <row r="177" spans="1:13" ht="15" customHeight="1" x14ac:dyDescent="0.3">
      <c r="A177">
        <v>20190228</v>
      </c>
      <c r="B177" s="130" t="s">
        <v>3</v>
      </c>
      <c r="C177" s="129" t="s">
        <v>1</v>
      </c>
      <c r="D177" s="127">
        <v>178.03998999999999</v>
      </c>
      <c r="E177" s="128">
        <v>5.1811000000000003E-2</v>
      </c>
      <c r="F177">
        <f t="shared" si="2"/>
        <v>5.0011E-2</v>
      </c>
      <c r="G177">
        <v>3.4000000000000002E-2</v>
      </c>
      <c r="H177">
        <v>2.06E-2</v>
      </c>
      <c r="I177">
        <v>-2.8400000000000002E-2</v>
      </c>
      <c r="J177" s="105">
        <v>1.8E-3</v>
      </c>
      <c r="L177" s="131">
        <v>2.9728999999999998E-2</v>
      </c>
    </row>
    <row r="178" spans="1:13" ht="15" customHeight="1" x14ac:dyDescent="0.3">
      <c r="A178">
        <v>20190329</v>
      </c>
      <c r="B178" s="130" t="s">
        <v>3</v>
      </c>
      <c r="C178" s="129" t="s">
        <v>1</v>
      </c>
      <c r="D178" s="127">
        <v>181.56</v>
      </c>
      <c r="E178" s="128">
        <v>1.9771E-2</v>
      </c>
      <c r="F178">
        <f t="shared" si="2"/>
        <v>1.7871000000000001E-2</v>
      </c>
      <c r="G178">
        <v>1.0999999999999999E-2</v>
      </c>
      <c r="H178">
        <v>-3.1300000000000001E-2</v>
      </c>
      <c r="I178">
        <v>-4.07E-2</v>
      </c>
      <c r="J178" s="105">
        <v>1.9E-3</v>
      </c>
      <c r="L178" s="131">
        <v>1.7923999999999999E-2</v>
      </c>
    </row>
    <row r="179" spans="1:13" ht="15" customHeight="1" x14ac:dyDescent="0.3">
      <c r="A179">
        <v>20190430</v>
      </c>
      <c r="B179" s="130" t="s">
        <v>3</v>
      </c>
      <c r="C179" s="129" t="s">
        <v>1</v>
      </c>
      <c r="D179" s="127">
        <v>197.45</v>
      </c>
      <c r="E179" s="128">
        <v>8.7519E-2</v>
      </c>
      <c r="F179">
        <f t="shared" si="2"/>
        <v>8.5418999999999995E-2</v>
      </c>
      <c r="G179">
        <v>3.9600000000000003E-2</v>
      </c>
      <c r="H179">
        <v>-1.6799999999999999E-2</v>
      </c>
      <c r="I179">
        <v>1.9300000000000001E-2</v>
      </c>
      <c r="J179" s="105">
        <v>2.0999999999999999E-3</v>
      </c>
      <c r="L179" s="131">
        <v>3.9313000000000001E-2</v>
      </c>
    </row>
    <row r="180" spans="1:13" ht="15" customHeight="1" x14ac:dyDescent="0.3">
      <c r="A180">
        <v>20190531</v>
      </c>
      <c r="B180" s="130" t="s">
        <v>3</v>
      </c>
      <c r="C180" s="129" t="s">
        <v>1</v>
      </c>
      <c r="D180" s="127">
        <v>194.98</v>
      </c>
      <c r="E180" s="128">
        <v>-1.251E-2</v>
      </c>
      <c r="F180">
        <f t="shared" si="2"/>
        <v>-1.461E-2</v>
      </c>
      <c r="G180">
        <v>-6.9400000000000003E-2</v>
      </c>
      <c r="H180">
        <v>-1.2E-2</v>
      </c>
      <c r="I180">
        <v>-2.3900000000000001E-2</v>
      </c>
      <c r="J180" s="105">
        <v>2.0999999999999999E-3</v>
      </c>
      <c r="L180" s="131">
        <v>-6.5778000000000003E-2</v>
      </c>
    </row>
    <row r="181" spans="1:13" ht="15" customHeight="1" x14ac:dyDescent="0.3">
      <c r="A181">
        <v>20190628</v>
      </c>
      <c r="B181" s="130" t="s">
        <v>3</v>
      </c>
      <c r="C181" s="129" t="s">
        <v>1</v>
      </c>
      <c r="D181" s="127">
        <v>209.16</v>
      </c>
      <c r="E181" s="128">
        <v>7.2724999999999998E-2</v>
      </c>
      <c r="F181">
        <f t="shared" si="2"/>
        <v>7.0925000000000002E-2</v>
      </c>
      <c r="G181">
        <v>6.93E-2</v>
      </c>
      <c r="H181">
        <v>3.3999999999999998E-3</v>
      </c>
      <c r="I181">
        <v>-1.0800000000000001E-2</v>
      </c>
      <c r="J181" s="105">
        <v>1.8E-3</v>
      </c>
      <c r="L181" s="131">
        <v>6.8930000000000005E-2</v>
      </c>
    </row>
    <row r="182" spans="1:13" ht="15" customHeight="1" x14ac:dyDescent="0.3">
      <c r="A182">
        <v>20190731</v>
      </c>
      <c r="B182" s="130" t="s">
        <v>3</v>
      </c>
      <c r="C182" s="129" t="s">
        <v>1</v>
      </c>
      <c r="D182" s="127">
        <v>211.09</v>
      </c>
      <c r="E182" s="128">
        <v>9.2270000000000008E-3</v>
      </c>
      <c r="F182">
        <f t="shared" si="2"/>
        <v>7.327000000000001E-3</v>
      </c>
      <c r="G182">
        <v>1.1900000000000001E-2</v>
      </c>
      <c r="H182">
        <v>-2.07E-2</v>
      </c>
      <c r="I182">
        <v>1.4E-3</v>
      </c>
      <c r="J182" s="105">
        <v>1.9E-3</v>
      </c>
      <c r="L182" s="131">
        <v>1.3128000000000001E-2</v>
      </c>
    </row>
    <row r="183" spans="1:13" ht="15" customHeight="1" x14ac:dyDescent="0.3">
      <c r="A183">
        <v>20190830</v>
      </c>
      <c r="B183" s="130" t="s">
        <v>3</v>
      </c>
      <c r="C183" s="129" t="s">
        <v>1</v>
      </c>
      <c r="D183" s="127">
        <v>203.85001</v>
      </c>
      <c r="E183" s="128">
        <v>-3.4298000000000002E-2</v>
      </c>
      <c r="F183">
        <f t="shared" si="2"/>
        <v>-3.5897999999999999E-2</v>
      </c>
      <c r="G183">
        <v>-2.58E-2</v>
      </c>
      <c r="H183">
        <v>-2.41E-2</v>
      </c>
      <c r="I183">
        <v>-4.99E-2</v>
      </c>
      <c r="J183" s="105">
        <v>1.6000000000000001E-3</v>
      </c>
      <c r="L183" s="131">
        <v>-1.8092E-2</v>
      </c>
    </row>
    <row r="184" spans="1:13" x14ac:dyDescent="0.3">
      <c r="A184">
        <v>20190930</v>
      </c>
      <c r="B184" s="130" t="s">
        <v>3</v>
      </c>
      <c r="C184" s="129" t="s">
        <v>1</v>
      </c>
      <c r="D184" s="127">
        <v>188.63</v>
      </c>
      <c r="E184" s="128">
        <v>-7.4662999999999993E-2</v>
      </c>
      <c r="F184">
        <f t="shared" si="2"/>
        <v>-7.6462999999999989E-2</v>
      </c>
      <c r="G184">
        <v>1.44E-2</v>
      </c>
      <c r="H184">
        <v>-8.9999999999999993E-3</v>
      </c>
      <c r="I184">
        <v>6.7100000000000007E-2</v>
      </c>
      <c r="J184" s="105">
        <v>1.8E-3</v>
      </c>
      <c r="L184" s="131">
        <v>1.7180999999999998E-2</v>
      </c>
    </row>
    <row r="185" spans="1:13" x14ac:dyDescent="0.3">
      <c r="A185">
        <v>20191031</v>
      </c>
      <c r="B185" s="130" t="s">
        <v>3</v>
      </c>
      <c r="C185" s="129" t="s">
        <v>1</v>
      </c>
      <c r="D185" s="127">
        <v>190.02</v>
      </c>
      <c r="E185" s="128">
        <v>7.3689999999999997E-3</v>
      </c>
      <c r="F185">
        <f t="shared" si="2"/>
        <v>5.8689999999999992E-3</v>
      </c>
      <c r="G185">
        <v>2.06E-2</v>
      </c>
      <c r="H185">
        <v>2.5000000000000001E-3</v>
      </c>
      <c r="I185">
        <v>-2.07E-2</v>
      </c>
      <c r="J185" s="105">
        <v>1.5E-3</v>
      </c>
      <c r="L185" s="131">
        <v>2.0431999999999999E-2</v>
      </c>
    </row>
    <row r="186" spans="1:13" x14ac:dyDescent="0.3">
      <c r="A186">
        <v>20191129</v>
      </c>
      <c r="B186" s="130" t="s">
        <v>3</v>
      </c>
      <c r="C186" s="129" t="s">
        <v>1</v>
      </c>
      <c r="D186" s="127">
        <v>190.74001000000001</v>
      </c>
      <c r="E186" s="128">
        <v>3.7889999999999998E-3</v>
      </c>
      <c r="F186">
        <f t="shared" si="2"/>
        <v>2.5890000000000002E-3</v>
      </c>
      <c r="G186">
        <v>3.8699999999999998E-2</v>
      </c>
      <c r="H186">
        <v>8.6999999999999994E-3</v>
      </c>
      <c r="I186">
        <v>-1.8599999999999998E-2</v>
      </c>
      <c r="J186" s="105">
        <v>1.1999999999999999E-3</v>
      </c>
      <c r="L186" s="131">
        <v>3.4047000000000001E-2</v>
      </c>
    </row>
    <row r="187" spans="1:13" x14ac:dyDescent="0.3">
      <c r="A187">
        <v>20191231</v>
      </c>
      <c r="B187" s="130" t="s">
        <v>3</v>
      </c>
      <c r="C187" s="129" t="s">
        <v>1</v>
      </c>
      <c r="D187" s="127">
        <v>192.67999</v>
      </c>
      <c r="E187" s="128">
        <v>1.0170999999999999E-2</v>
      </c>
      <c r="F187">
        <f t="shared" si="2"/>
        <v>8.7709999999999993E-3</v>
      </c>
      <c r="G187">
        <v>2.7699999999999999E-2</v>
      </c>
      <c r="H187">
        <v>6.7999999999999996E-3</v>
      </c>
      <c r="I187">
        <v>1.83E-2</v>
      </c>
      <c r="J187" s="105">
        <v>1.4E-3</v>
      </c>
      <c r="L187" s="131">
        <v>2.8590000000000001E-2</v>
      </c>
    </row>
    <row r="189" spans="1:13" x14ac:dyDescent="0.3">
      <c r="B189" s="106" t="s">
        <v>430</v>
      </c>
      <c r="C189">
        <v>90319</v>
      </c>
      <c r="E189" t="s">
        <v>431</v>
      </c>
      <c r="F189" s="107">
        <f>AVERAGE(F4:F187)</f>
        <v>1.6720347826086959E-2</v>
      </c>
      <c r="G189" s="107">
        <f>AVERAGE(G4:G187)</f>
        <v>7.5978260869565177E-3</v>
      </c>
      <c r="H189" s="107">
        <f t="shared" ref="H189:J189" si="3">AVERAGE(H4:H187)</f>
        <v>6.2010869565217309E-4</v>
      </c>
      <c r="I189" s="107">
        <f t="shared" si="3"/>
        <v>-1.0994565217391302E-3</v>
      </c>
      <c r="J189" s="107">
        <f t="shared" si="3"/>
        <v>1.0619565217391291E-3</v>
      </c>
    </row>
    <row r="190" spans="1:13" x14ac:dyDescent="0.3">
      <c r="A190" s="106"/>
    </row>
    <row r="191" spans="1:13" ht="15.6" x14ac:dyDescent="0.3">
      <c r="F191" s="158" t="s">
        <v>432</v>
      </c>
      <c r="G191" s="158"/>
      <c r="I191" s="108"/>
      <c r="L191" s="109" t="s">
        <v>433</v>
      </c>
      <c r="M191" s="110"/>
    </row>
    <row r="192" spans="1:13" ht="15.6" x14ac:dyDescent="0.3">
      <c r="B192" s="159" t="s">
        <v>434</v>
      </c>
      <c r="C192" s="159"/>
      <c r="D192" s="159"/>
      <c r="F192" s="111" t="s">
        <v>435</v>
      </c>
      <c r="G192" s="112" t="s">
        <v>436</v>
      </c>
      <c r="I192" s="113"/>
      <c r="L192" s="109" t="s">
        <v>437</v>
      </c>
      <c r="M192" s="114">
        <f>AVERAGE(L4:L187)</f>
        <v>6.6441521739130406E-3</v>
      </c>
    </row>
    <row r="193" spans="2:13" x14ac:dyDescent="0.3">
      <c r="B193" s="159"/>
      <c r="C193" s="159"/>
      <c r="D193" s="159"/>
      <c r="F193" s="110">
        <f t="array" ref="F193:G193">LINEST(F4:F187,G4:G187)</f>
        <v>0.94946850114141002</v>
      </c>
      <c r="G193" s="110">
        <v>9.5064512793712509E-3</v>
      </c>
      <c r="I193" s="113"/>
      <c r="K193" t="s">
        <v>438</v>
      </c>
      <c r="L193" s="115" t="s">
        <v>439</v>
      </c>
      <c r="M193" s="114">
        <f>((1+M192)^12)-1</f>
        <v>8.2708882080830604E-2</v>
      </c>
    </row>
    <row r="194" spans="2:13" x14ac:dyDescent="0.3">
      <c r="B194" s="159"/>
      <c r="C194" s="159"/>
      <c r="D194" s="159"/>
    </row>
    <row r="195" spans="2:13" ht="15.6" x14ac:dyDescent="0.3">
      <c r="B195" s="159"/>
      <c r="C195" s="159"/>
      <c r="D195" s="159"/>
      <c r="E195" s="116"/>
      <c r="F195" s="160" t="s">
        <v>440</v>
      </c>
      <c r="G195" s="160"/>
      <c r="H195" s="160"/>
      <c r="K195" s="117" t="s">
        <v>441</v>
      </c>
      <c r="L195" s="110" t="s">
        <v>442</v>
      </c>
      <c r="M195" s="114">
        <v>4.7100000000000003E-2</v>
      </c>
    </row>
    <row r="196" spans="2:13" x14ac:dyDescent="0.3">
      <c r="B196" s="159"/>
      <c r="C196" s="159"/>
      <c r="D196" s="159"/>
      <c r="E196" s="116"/>
      <c r="F196" s="160"/>
      <c r="G196" s="160"/>
      <c r="H196" s="160"/>
      <c r="L196" s="110" t="s">
        <v>443</v>
      </c>
      <c r="M196" s="114">
        <f>M193-M195</f>
        <v>3.5608882080830601E-2</v>
      </c>
    </row>
    <row r="197" spans="2:13" ht="15" customHeight="1" x14ac:dyDescent="0.3">
      <c r="E197" s="118"/>
      <c r="F197" s="161" t="s">
        <v>444</v>
      </c>
      <c r="G197" s="161"/>
      <c r="H197" s="114">
        <f>M195</f>
        <v>4.7100000000000003E-2</v>
      </c>
    </row>
    <row r="198" spans="2:13" ht="15" customHeight="1" x14ac:dyDescent="0.3">
      <c r="E198" s="118"/>
      <c r="F198" s="161" t="s">
        <v>445</v>
      </c>
      <c r="G198" s="161"/>
      <c r="H198" s="114">
        <f>M196</f>
        <v>3.5608882080830601E-2</v>
      </c>
    </row>
    <row r="199" spans="2:13" x14ac:dyDescent="0.3">
      <c r="B199" s="119"/>
      <c r="C199" s="119"/>
      <c r="D199" s="119"/>
      <c r="E199" s="120"/>
    </row>
    <row r="200" spans="2:13" ht="15" customHeight="1" x14ac:dyDescent="0.3">
      <c r="B200" s="119"/>
      <c r="C200" s="119"/>
      <c r="D200" s="119"/>
      <c r="E200" s="120"/>
      <c r="F200" s="162" t="s">
        <v>446</v>
      </c>
      <c r="G200" s="162"/>
      <c r="H200" s="163">
        <f>H197+F193*M196</f>
        <v>8.0909511896607444E-2</v>
      </c>
    </row>
    <row r="201" spans="2:13" x14ac:dyDescent="0.3">
      <c r="B201" s="119"/>
      <c r="C201" s="119"/>
      <c r="D201" s="119"/>
      <c r="E201" s="120"/>
      <c r="F201" s="162"/>
      <c r="G201" s="162"/>
      <c r="H201" s="163"/>
    </row>
    <row r="202" spans="2:13" x14ac:dyDescent="0.3">
      <c r="F202" s="162"/>
      <c r="G202" s="162"/>
      <c r="H202" s="163"/>
    </row>
    <row r="205" spans="2:13" s="121" customFormat="1" x14ac:dyDescent="0.3"/>
    <row r="206" spans="2:13" ht="21" x14ac:dyDescent="0.3">
      <c r="B206" s="152" t="s">
        <v>447</v>
      </c>
      <c r="C206" s="152"/>
      <c r="D206" s="152"/>
    </row>
    <row r="208" spans="2:13" ht="19.8" x14ac:dyDescent="0.35">
      <c r="B208" s="153" t="s">
        <v>448</v>
      </c>
      <c r="C208" s="122" t="s">
        <v>449</v>
      </c>
      <c r="D208" s="122" t="s">
        <v>450</v>
      </c>
      <c r="E208" s="122" t="s">
        <v>451</v>
      </c>
      <c r="F208" s="123" t="s">
        <v>452</v>
      </c>
      <c r="H208" s="140"/>
      <c r="I208" s="133"/>
      <c r="J208" s="133"/>
      <c r="K208" s="133"/>
      <c r="L208" s="134"/>
    </row>
    <row r="209" spans="2:12" x14ac:dyDescent="0.3">
      <c r="B209" s="153"/>
      <c r="C209" s="141">
        <f t="array" ref="C209:F209">LINEST(F4:F187,G4:I187)</f>
        <v>-0.95737429768696725</v>
      </c>
      <c r="D209" s="141">
        <v>0.30833414106815321</v>
      </c>
      <c r="E209" s="141">
        <v>1.0302001657506563</v>
      </c>
      <c r="F209" s="142">
        <v>7.6492740345795347E-3</v>
      </c>
      <c r="H209" s="140"/>
      <c r="I209" s="132"/>
      <c r="J209" s="132"/>
      <c r="K209" s="132"/>
      <c r="L209" s="132"/>
    </row>
    <row r="210" spans="2:12" x14ac:dyDescent="0.3">
      <c r="H210" s="132"/>
      <c r="I210" s="132"/>
      <c r="J210" s="132"/>
      <c r="K210" s="132"/>
      <c r="L210" s="132"/>
    </row>
    <row r="211" spans="2:12" x14ac:dyDescent="0.3">
      <c r="H211" s="132"/>
      <c r="I211" s="132"/>
      <c r="J211" s="132"/>
      <c r="K211" s="132"/>
      <c r="L211" s="132"/>
    </row>
    <row r="212" spans="2:12" ht="15" customHeight="1" x14ac:dyDescent="0.3">
      <c r="C212" s="154" t="s">
        <v>453</v>
      </c>
      <c r="D212" s="155"/>
      <c r="E212" s="156"/>
      <c r="H212" s="132"/>
      <c r="I212" s="140"/>
      <c r="J212" s="140"/>
      <c r="K212" s="140"/>
      <c r="L212" s="140"/>
    </row>
    <row r="213" spans="2:12" x14ac:dyDescent="0.3">
      <c r="C213" s="157" t="s">
        <v>454</v>
      </c>
      <c r="D213" s="157"/>
      <c r="E213" s="114">
        <f>G189</f>
        <v>7.5978260869565177E-3</v>
      </c>
      <c r="F213" s="105"/>
      <c r="H213" s="132"/>
      <c r="I213" s="139"/>
      <c r="J213" s="139"/>
      <c r="K213" s="135"/>
      <c r="L213" s="132"/>
    </row>
    <row r="214" spans="2:12" x14ac:dyDescent="0.3">
      <c r="C214" s="157" t="s">
        <v>426</v>
      </c>
      <c r="D214" s="157"/>
      <c r="E214" s="114">
        <f>H189</f>
        <v>6.2010869565217309E-4</v>
      </c>
      <c r="F214" s="105"/>
      <c r="H214" s="132"/>
      <c r="I214" s="139"/>
      <c r="J214" s="139"/>
      <c r="K214" s="135"/>
      <c r="L214" s="132"/>
    </row>
    <row r="215" spans="2:12" x14ac:dyDescent="0.3">
      <c r="C215" s="157" t="s">
        <v>427</v>
      </c>
      <c r="D215" s="157"/>
      <c r="E215" s="114">
        <f>I189</f>
        <v>-1.0994565217391302E-3</v>
      </c>
      <c r="F215" s="105"/>
      <c r="H215" s="132"/>
      <c r="I215" s="139"/>
      <c r="J215" s="139"/>
      <c r="K215" s="135"/>
      <c r="L215" s="132"/>
    </row>
    <row r="216" spans="2:12" ht="15" customHeight="1" x14ac:dyDescent="0.3">
      <c r="C216" s="157" t="s">
        <v>428</v>
      </c>
      <c r="D216" s="157"/>
      <c r="E216" s="124">
        <f>J189</f>
        <v>1.0619565217391291E-3</v>
      </c>
      <c r="F216" s="125"/>
      <c r="H216" s="132"/>
      <c r="I216" s="139"/>
      <c r="J216" s="139"/>
      <c r="K216" s="136"/>
      <c r="L216" s="132"/>
    </row>
    <row r="217" spans="2:12" x14ac:dyDescent="0.3">
      <c r="C217" s="110"/>
      <c r="D217" s="110"/>
      <c r="E217" s="114"/>
      <c r="H217" s="132"/>
      <c r="I217" s="132"/>
      <c r="J217" s="132"/>
      <c r="K217" s="135"/>
      <c r="L217" s="132"/>
    </row>
    <row r="218" spans="2:12" ht="18.75" customHeight="1" x14ac:dyDescent="0.35">
      <c r="C218" s="157" t="s">
        <v>455</v>
      </c>
      <c r="D218" s="157"/>
      <c r="E218" s="114">
        <f>E216+E215*C209+E214*D209+E213*E209</f>
        <v>1.0133030313246555E-2</v>
      </c>
      <c r="F218" s="105"/>
      <c r="H218" s="132"/>
      <c r="I218" s="138"/>
      <c r="J218" s="138"/>
      <c r="K218" s="137"/>
      <c r="L218" s="132"/>
    </row>
    <row r="219" spans="2:12" ht="18" x14ac:dyDescent="0.35">
      <c r="C219" s="164" t="s">
        <v>456</v>
      </c>
      <c r="D219" s="164"/>
      <c r="E219" s="126">
        <f>((1+E218)^12)-1</f>
        <v>0.12860733341976283</v>
      </c>
      <c r="H219" s="132"/>
      <c r="I219" s="132"/>
      <c r="J219" s="132"/>
      <c r="K219" s="132"/>
      <c r="L219" s="132"/>
    </row>
    <row r="220" spans="2:12" x14ac:dyDescent="0.3">
      <c r="H220" s="132"/>
      <c r="I220" s="132"/>
      <c r="J220" s="132"/>
      <c r="K220" s="132"/>
      <c r="L220" s="132"/>
    </row>
    <row r="221" spans="2:12" x14ac:dyDescent="0.3">
      <c r="H221" s="132"/>
      <c r="I221" s="132"/>
      <c r="J221" s="132"/>
      <c r="K221" s="132"/>
      <c r="L221" s="132"/>
    </row>
    <row r="223" spans="2:12" x14ac:dyDescent="0.3">
      <c r="C223" s="119"/>
      <c r="D223" s="119"/>
      <c r="E223" s="119"/>
    </row>
    <row r="224" spans="2:12" x14ac:dyDescent="0.3">
      <c r="C224" s="119"/>
      <c r="D224" s="119"/>
      <c r="E224" s="119"/>
    </row>
    <row r="225" spans="3:5" x14ac:dyDescent="0.3">
      <c r="C225" s="119"/>
      <c r="D225" s="119"/>
      <c r="E225" s="119"/>
    </row>
    <row r="226" spans="3:5" x14ac:dyDescent="0.3">
      <c r="C226" s="119"/>
      <c r="D226" s="119"/>
      <c r="E226" s="119"/>
    </row>
  </sheetData>
  <mergeCells count="16">
    <mergeCell ref="C218:D218"/>
    <mergeCell ref="C219:D219"/>
    <mergeCell ref="C214:D214"/>
    <mergeCell ref="C215:D215"/>
    <mergeCell ref="C216:D216"/>
    <mergeCell ref="B206:D206"/>
    <mergeCell ref="B208:B209"/>
    <mergeCell ref="C212:E212"/>
    <mergeCell ref="C213:D213"/>
    <mergeCell ref="F191:G191"/>
    <mergeCell ref="B192:D196"/>
    <mergeCell ref="F195:H196"/>
    <mergeCell ref="F197:G197"/>
    <mergeCell ref="F198:G198"/>
    <mergeCell ref="F200:G202"/>
    <mergeCell ref="H200:H20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1AD-1FC6-4A73-8E2A-F68A7E8415BA}">
  <dimension ref="A1:Y18"/>
  <sheetViews>
    <sheetView zoomScale="90" zoomScaleNormal="90" workbookViewId="0">
      <selection activeCell="G28" sqref="G28"/>
    </sheetView>
  </sheetViews>
  <sheetFormatPr defaultRowHeight="14.4" x14ac:dyDescent="0.3"/>
  <cols>
    <col min="1" max="1" width="30.6640625" bestFit="1" customWidth="1"/>
    <col min="2" max="2" width="0" hidden="1" customWidth="1"/>
  </cols>
  <sheetData>
    <row r="1" spans="1:25" x14ac:dyDescent="0.3">
      <c r="A1" t="str">
        <f>Financials!A9</f>
        <v>Fiscal Year:</v>
      </c>
      <c r="B1">
        <f>[1]Financials!B9</f>
        <v>0</v>
      </c>
      <c r="C1" t="str">
        <f>Financials!C9</f>
        <v xml:space="preserve">1997 </v>
      </c>
      <c r="D1" t="str">
        <f>Financials!D9</f>
        <v xml:space="preserve">1998 </v>
      </c>
      <c r="E1" t="str">
        <f>[1]Financials!E9</f>
        <v xml:space="preserve">1993 </v>
      </c>
      <c r="F1" t="str">
        <f>Financials!F9</f>
        <v xml:space="preserve">2000 </v>
      </c>
      <c r="G1" t="str">
        <f>Financials!G9</f>
        <v xml:space="preserve">2001 </v>
      </c>
      <c r="H1" t="str">
        <f>[1]Financials!H9</f>
        <v xml:space="preserve">1996 </v>
      </c>
      <c r="I1" t="str">
        <f>Financials!I9</f>
        <v xml:space="preserve">2003 </v>
      </c>
      <c r="J1" t="str">
        <f>Financials!J9</f>
        <v xml:space="preserve">2004 </v>
      </c>
      <c r="K1" t="str">
        <f>[1]Financials!K9</f>
        <v xml:space="preserve">1999 </v>
      </c>
      <c r="L1" t="str">
        <f>Financials!L9</f>
        <v xml:space="preserve">2006 </v>
      </c>
      <c r="M1" t="str">
        <f>Financials!M9</f>
        <v xml:space="preserve">2007 </v>
      </c>
      <c r="N1" t="str">
        <f>[1]Financials!N9</f>
        <v xml:space="preserve">2002 </v>
      </c>
      <c r="O1" t="str">
        <f>Financials!O9</f>
        <v xml:space="preserve">2009 </v>
      </c>
      <c r="P1" t="str">
        <f>Financials!P9</f>
        <v xml:space="preserve">2010 </v>
      </c>
      <c r="Q1" t="str">
        <f>[1]Financials!Q9</f>
        <v xml:space="preserve">2005 </v>
      </c>
      <c r="R1" t="str">
        <f>Financials!R9</f>
        <v xml:space="preserve">2012 </v>
      </c>
      <c r="S1" t="str">
        <f>Financials!S9</f>
        <v xml:space="preserve">2013 </v>
      </c>
      <c r="T1" t="str">
        <f>[1]Financials!T9</f>
        <v xml:space="preserve">2008 </v>
      </c>
      <c r="U1" t="str">
        <f>Financials!U9</f>
        <v xml:space="preserve">2015 </v>
      </c>
      <c r="V1" t="str">
        <f>Financials!V9</f>
        <v xml:space="preserve">2016 </v>
      </c>
      <c r="W1" t="str">
        <f>[1]Financials!W9</f>
        <v xml:space="preserve">2011 </v>
      </c>
      <c r="X1" t="str">
        <f>Financials!X9</f>
        <v xml:space="preserve">2018 </v>
      </c>
      <c r="Y1" t="str">
        <f>Financials!Y9</f>
        <v xml:space="preserve">2019 </v>
      </c>
    </row>
    <row r="3" spans="1:25" x14ac:dyDescent="0.3">
      <c r="A3" t="str">
        <f>Financials!A68</f>
        <v>Sales (Net)</v>
      </c>
      <c r="B3">
        <f>Financials!B68</f>
        <v>0</v>
      </c>
      <c r="C3">
        <f>Financials!C68</f>
        <v>9.3819999999999997</v>
      </c>
      <c r="D3">
        <f>Financials!D68</f>
        <v>38.93</v>
      </c>
      <c r="E3">
        <f>Financials!E68</f>
        <v>84.775999999999996</v>
      </c>
      <c r="F3">
        <f>Financials!F68</f>
        <v>474.76600000000002</v>
      </c>
      <c r="G3">
        <f>Financials!G68</f>
        <v>983.56399999999996</v>
      </c>
      <c r="H3">
        <f>Financials!H68</f>
        <v>1221.6679999999999</v>
      </c>
      <c r="I3">
        <f>Financials!I68</f>
        <v>1054.78</v>
      </c>
      <c r="J3">
        <f>Financials!J68</f>
        <v>1166.4549999999999</v>
      </c>
      <c r="K3">
        <f>Financials!K68</f>
        <v>1609.4939999999999</v>
      </c>
      <c r="L3">
        <f>Financials!L68</f>
        <v>1575.249</v>
      </c>
      <c r="M3">
        <f>Financials!M68</f>
        <v>1496.289</v>
      </c>
      <c r="N3">
        <f>Financials!N68</f>
        <v>961.73500000000001</v>
      </c>
      <c r="O3">
        <f>Financials!O68</f>
        <v>1030.6189999999999</v>
      </c>
      <c r="P3">
        <f>Financials!P68</f>
        <v>680.57799999999997</v>
      </c>
      <c r="Q3">
        <f>Financials!Q68</f>
        <v>771.97799999999995</v>
      </c>
      <c r="R3">
        <f>Financials!R68</f>
        <v>873.59199999999998</v>
      </c>
      <c r="S3">
        <f>Financials!S68</f>
        <v>965.08699999999999</v>
      </c>
      <c r="T3">
        <f>Financials!T68</f>
        <v>1010.117</v>
      </c>
      <c r="U3">
        <f>Financials!U68</f>
        <v>1059.366</v>
      </c>
      <c r="V3">
        <f>Financials!V68</f>
        <v>1142.1669999999999</v>
      </c>
      <c r="W3">
        <f>Financials!W68</f>
        <v>1165.095</v>
      </c>
      <c r="X3">
        <f>Financials!X68</f>
        <v>1214.9690000000001</v>
      </c>
      <c r="Y3">
        <f>Financials!Y68</f>
        <v>1231.6610000000001</v>
      </c>
    </row>
    <row r="4" spans="1:25" x14ac:dyDescent="0.3">
      <c r="A4" t="str">
        <f>Financials!A20</f>
        <v>    Plant, Property &amp; Equip (Gross)</v>
      </c>
      <c r="B4">
        <f>Financials!B20</f>
        <v>0</v>
      </c>
      <c r="C4">
        <f>Financials!C20</f>
        <v>11.794</v>
      </c>
      <c r="D4">
        <f>Financials!D20</f>
        <v>16.312000000000001</v>
      </c>
      <c r="E4">
        <f>Financials!E20</f>
        <v>21.664999999999999</v>
      </c>
      <c r="F4">
        <f>Financials!F20</f>
        <v>140.387</v>
      </c>
      <c r="G4">
        <f>Financials!G20</f>
        <v>625.78099999999995</v>
      </c>
      <c r="H4">
        <f>Financials!H20</f>
        <v>802.30899999999997</v>
      </c>
      <c r="I4">
        <f>Financials!I20</f>
        <v>805.20399999999995</v>
      </c>
      <c r="J4">
        <f>Financials!J20</f>
        <v>853.33699999999999</v>
      </c>
      <c r="K4">
        <f>Financials!K20</f>
        <v>976.58199999999999</v>
      </c>
      <c r="L4">
        <f>Financials!L20</f>
        <v>1130.8030000000001</v>
      </c>
      <c r="M4">
        <f>Financials!M20</f>
        <v>1229.7349999999999</v>
      </c>
      <c r="N4">
        <f>Financials!N20</f>
        <v>692.97699999999998</v>
      </c>
      <c r="O4">
        <f>Financials!O20</f>
        <v>731.19500000000005</v>
      </c>
      <c r="P4">
        <f>Financials!P20</f>
        <v>422.61</v>
      </c>
      <c r="Q4">
        <f>Financials!Q20</f>
        <v>594.23199999999997</v>
      </c>
      <c r="R4">
        <f>Financials!R20</f>
        <v>603.00199999999995</v>
      </c>
      <c r="S4">
        <f>Financials!S20</f>
        <v>655.75099999999998</v>
      </c>
      <c r="T4">
        <f>Financials!T20</f>
        <v>694.10500000000002</v>
      </c>
      <c r="U4">
        <f>Financials!U20</f>
        <v>721.32299999999998</v>
      </c>
      <c r="V4">
        <f>Financials!V20</f>
        <v>730.90899999999999</v>
      </c>
      <c r="W4">
        <f>Financials!W20</f>
        <v>752.16300000000001</v>
      </c>
      <c r="X4">
        <f>Financials!X20</f>
        <v>751.16800000000001</v>
      </c>
      <c r="Y4">
        <f>Financials!Y20</f>
        <v>776.07</v>
      </c>
    </row>
    <row r="6" spans="1:25" x14ac:dyDescent="0.3">
      <c r="A6" t="s">
        <v>395</v>
      </c>
      <c r="C6" s="92">
        <f>C4/C3</f>
        <v>1.2570880409294394</v>
      </c>
      <c r="D6" s="92">
        <f t="shared" ref="D6:Y6" si="0">D4/D3</f>
        <v>0.41900847675314673</v>
      </c>
      <c r="E6" s="92">
        <f t="shared" si="0"/>
        <v>0.25555581768425029</v>
      </c>
      <c r="F6" s="92">
        <f t="shared" si="0"/>
        <v>0.29569724874991049</v>
      </c>
      <c r="G6" s="92">
        <f t="shared" si="0"/>
        <v>0.63623821123993962</v>
      </c>
      <c r="H6" s="92">
        <f t="shared" si="0"/>
        <v>0.6567324346712855</v>
      </c>
      <c r="I6" s="92">
        <f t="shared" si="0"/>
        <v>0.76338572972563001</v>
      </c>
      <c r="J6" s="92">
        <f t="shared" si="0"/>
        <v>0.73156444097714879</v>
      </c>
      <c r="K6" s="92">
        <f t="shared" si="0"/>
        <v>0.60676336786592555</v>
      </c>
      <c r="L6" s="92">
        <f t="shared" si="0"/>
        <v>0.71785666900915357</v>
      </c>
      <c r="M6" s="92">
        <f t="shared" si="0"/>
        <v>0.8218566065780073</v>
      </c>
      <c r="N6" s="92">
        <f t="shared" si="0"/>
        <v>0.72054879982531572</v>
      </c>
      <c r="O6" s="92">
        <f t="shared" si="0"/>
        <v>0.70947168643310488</v>
      </c>
      <c r="P6" s="92">
        <f t="shared" si="0"/>
        <v>0.62095748025942654</v>
      </c>
      <c r="Q6" s="92">
        <f t="shared" si="0"/>
        <v>0.76975250590042721</v>
      </c>
      <c r="R6" s="92">
        <f t="shared" si="0"/>
        <v>0.69025586314892984</v>
      </c>
      <c r="S6" s="92">
        <f t="shared" si="0"/>
        <v>0.6794734567971592</v>
      </c>
      <c r="T6" s="92">
        <f t="shared" si="0"/>
        <v>0.68715307236686451</v>
      </c>
      <c r="U6" s="92">
        <f t="shared" si="0"/>
        <v>0.68090065189934357</v>
      </c>
      <c r="V6" s="92">
        <f t="shared" si="0"/>
        <v>0.63993181382407305</v>
      </c>
      <c r="W6" s="92">
        <f t="shared" si="0"/>
        <v>0.64558083246430553</v>
      </c>
      <c r="X6" s="92">
        <f t="shared" si="0"/>
        <v>0.61826104205127863</v>
      </c>
      <c r="Y6" s="92">
        <f t="shared" si="0"/>
        <v>0.63010032793114346</v>
      </c>
    </row>
    <row r="18" ht="14.25" customHeight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DA4-CC69-4A58-BE3D-0D374D5D8A75}">
  <dimension ref="A1:AC18"/>
  <sheetViews>
    <sheetView workbookViewId="0">
      <selection activeCell="B9" sqref="B9"/>
    </sheetView>
  </sheetViews>
  <sheetFormatPr defaultRowHeight="14.4" x14ac:dyDescent="0.3"/>
  <sheetData>
    <row r="1" spans="1:29" x14ac:dyDescent="0.3">
      <c r="B1" s="165" t="s">
        <v>345</v>
      </c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6" t="s">
        <v>396</v>
      </c>
      <c r="Z1" s="166"/>
      <c r="AA1" s="166"/>
      <c r="AB1" s="166"/>
      <c r="AC1" s="166"/>
    </row>
    <row r="2" spans="1:29" x14ac:dyDescent="0.3">
      <c r="A2" t="s">
        <v>397</v>
      </c>
      <c r="B2">
        <f>Financials!C66-0</f>
        <v>1997</v>
      </c>
      <c r="C2">
        <f>Financials!D66-0</f>
        <v>1998</v>
      </c>
      <c r="D2">
        <f>Financials!E66-0</f>
        <v>1999</v>
      </c>
      <c r="E2">
        <f>Financials!F66-0</f>
        <v>2000</v>
      </c>
      <c r="F2">
        <f>Financials!G66-0</f>
        <v>2001</v>
      </c>
      <c r="G2">
        <f>Financials!H66-0</f>
        <v>2002</v>
      </c>
      <c r="H2">
        <f>Financials!I66-0</f>
        <v>2003</v>
      </c>
      <c r="I2">
        <f>Financials!J66-0</f>
        <v>2004</v>
      </c>
      <c r="J2">
        <f>Financials!K66-0</f>
        <v>2005</v>
      </c>
      <c r="K2">
        <f>Financials!L66-0</f>
        <v>2006</v>
      </c>
      <c r="L2">
        <f>Financials!M66-0</f>
        <v>2007</v>
      </c>
      <c r="M2">
        <f>Financials!N66-0</f>
        <v>2008</v>
      </c>
      <c r="N2">
        <f>Financials!O66-0</f>
        <v>2009</v>
      </c>
      <c r="O2">
        <f>Financials!P66-0</f>
        <v>2010</v>
      </c>
      <c r="P2">
        <f>Financials!Q66-0</f>
        <v>2011</v>
      </c>
      <c r="Q2">
        <f>Financials!R66-0</f>
        <v>2012</v>
      </c>
      <c r="R2">
        <f>Financials!S66-0</f>
        <v>2013</v>
      </c>
      <c r="S2">
        <f>Financials!T66-0</f>
        <v>2014</v>
      </c>
      <c r="T2">
        <f>Financials!U66-0</f>
        <v>2015</v>
      </c>
      <c r="U2">
        <f>Financials!V66-0</f>
        <v>2016</v>
      </c>
      <c r="V2">
        <f>Financials!W66-0</f>
        <v>2017</v>
      </c>
      <c r="W2">
        <f>Financials!X66-0</f>
        <v>2018</v>
      </c>
      <c r="X2">
        <f>Financials!Y66-0</f>
        <v>2019</v>
      </c>
      <c r="Y2">
        <f>Financials!Z66-0</f>
        <v>2020</v>
      </c>
      <c r="Z2">
        <v>2021</v>
      </c>
      <c r="AA2">
        <v>2022</v>
      </c>
      <c r="AB2">
        <v>2023</v>
      </c>
      <c r="AC2">
        <v>2024</v>
      </c>
    </row>
    <row r="3" spans="1:29" x14ac:dyDescent="0.3">
      <c r="A3" t="s">
        <v>345</v>
      </c>
      <c r="B3">
        <f>Financials!C68</f>
        <v>9.3819999999999997</v>
      </c>
      <c r="C3">
        <f>Financials!D68</f>
        <v>38.93</v>
      </c>
      <c r="D3">
        <f>Financials!E68</f>
        <v>84.775999999999996</v>
      </c>
      <c r="E3">
        <f>Financials!F68</f>
        <v>474.76600000000002</v>
      </c>
      <c r="F3">
        <f>Financials!G68</f>
        <v>983.56399999999996</v>
      </c>
      <c r="G3">
        <f>Financials!H68</f>
        <v>1221.6679999999999</v>
      </c>
      <c r="H3">
        <f>Financials!I68</f>
        <v>1054.78</v>
      </c>
      <c r="I3">
        <f>Financials!J68</f>
        <v>1166.4549999999999</v>
      </c>
      <c r="J3">
        <f>Financials!K68</f>
        <v>1609.4939999999999</v>
      </c>
      <c r="K3">
        <f>Financials!L68</f>
        <v>1575.249</v>
      </c>
      <c r="L3">
        <f>Financials!M68</f>
        <v>1496.289</v>
      </c>
      <c r="M3">
        <f>Financials!N68</f>
        <v>961.73500000000001</v>
      </c>
      <c r="N3">
        <f>Financials!O68</f>
        <v>1030.6189999999999</v>
      </c>
      <c r="O3">
        <f>Financials!P68</f>
        <v>680.57799999999997</v>
      </c>
      <c r="P3">
        <f>Financials!Q68</f>
        <v>771.97799999999995</v>
      </c>
      <c r="Q3">
        <f>Financials!R68</f>
        <v>873.59199999999998</v>
      </c>
      <c r="R3">
        <f>Financials!S68</f>
        <v>965.08699999999999</v>
      </c>
      <c r="S3">
        <f>Financials!T68</f>
        <v>1010.117</v>
      </c>
      <c r="T3">
        <f>Financials!U68</f>
        <v>1059.366</v>
      </c>
      <c r="U3">
        <f>Financials!V68</f>
        <v>1142.1669999999999</v>
      </c>
      <c r="V3">
        <f>Financials!W68</f>
        <v>1165.095</v>
      </c>
      <c r="W3">
        <f>Financials!X68</f>
        <v>1214.9690000000001</v>
      </c>
      <c r="X3">
        <f>Financials!Y68</f>
        <v>1231.6610000000001</v>
      </c>
      <c r="Y3">
        <f>Financials!Z68</f>
        <v>0</v>
      </c>
      <c r="Z3">
        <f>Financials!AA68</f>
        <v>0</v>
      </c>
      <c r="AA3">
        <f>Financials!AB68</f>
        <v>0</v>
      </c>
      <c r="AB3">
        <f>Financials!AC68</f>
        <v>0</v>
      </c>
      <c r="AC3">
        <f>Financials!AD68</f>
        <v>0</v>
      </c>
    </row>
    <row r="4" spans="1:29" x14ac:dyDescent="0.3">
      <c r="A4" t="s">
        <v>396</v>
      </c>
      <c r="X4" s="93"/>
      <c r="Y4" s="94">
        <f t="array" ref="Y4:AC4">TREND(B3:X3,B2:X2,Y2:AC2)</f>
        <v>1341.7770513834112</v>
      </c>
      <c r="Z4" s="94">
        <v>1374.5254397233221</v>
      </c>
      <c r="AA4" s="94">
        <v>1407.2738280632475</v>
      </c>
      <c r="AB4" s="94">
        <v>1440.0222164031729</v>
      </c>
      <c r="AC4" s="94">
        <v>1472.7706047430838</v>
      </c>
    </row>
    <row r="18" ht="14.25" customHeight="1" x14ac:dyDescent="0.3"/>
  </sheetData>
  <mergeCells count="2">
    <mergeCell ref="B1:X1"/>
    <mergeCell ref="Y1:A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252B-56F7-4F10-A6B5-B180D70E3BED}">
  <dimension ref="A1:L187"/>
  <sheetViews>
    <sheetView topLeftCell="C1" workbookViewId="0">
      <selection activeCell="E194" sqref="E194"/>
    </sheetView>
  </sheetViews>
  <sheetFormatPr defaultRowHeight="14.4" x14ac:dyDescent="0.3"/>
  <cols>
    <col min="1" max="2" width="12" customWidth="1"/>
    <col min="3" max="3" width="13" customWidth="1"/>
    <col min="4" max="4" width="15" customWidth="1"/>
    <col min="5" max="5" width="12" customWidth="1"/>
    <col min="6" max="6" width="25" customWidth="1"/>
    <col min="7" max="7" width="12" customWidth="1"/>
    <col min="8" max="8" width="28" customWidth="1"/>
    <col min="9" max="9" width="12.5546875" bestFit="1" customWidth="1"/>
    <col min="10" max="10" width="12.33203125" bestFit="1" customWidth="1"/>
    <col min="11" max="11" width="13.44140625" bestFit="1" customWidth="1"/>
    <col min="12" max="12" width="21.6640625" bestFit="1" customWidth="1"/>
  </cols>
  <sheetData>
    <row r="1" spans="1:12" ht="50.1" customHeight="1" x14ac:dyDescent="0.3">
      <c r="A1" s="102" t="s">
        <v>457</v>
      </c>
      <c r="B1" s="102" t="s">
        <v>458</v>
      </c>
      <c r="C1" s="102" t="s">
        <v>422</v>
      </c>
      <c r="D1" s="102" t="s">
        <v>459</v>
      </c>
      <c r="E1" s="102" t="s">
        <v>460</v>
      </c>
      <c r="F1" s="102" t="s">
        <v>423</v>
      </c>
      <c r="G1" s="102" t="s">
        <v>461</v>
      </c>
      <c r="H1" s="102" t="s">
        <v>429</v>
      </c>
      <c r="I1" s="102" t="s">
        <v>416</v>
      </c>
      <c r="J1" s="102" t="s">
        <v>417</v>
      </c>
      <c r="K1" s="102" t="s">
        <v>418</v>
      </c>
      <c r="L1" s="102" t="s">
        <v>419</v>
      </c>
    </row>
    <row r="2" spans="1:12" x14ac:dyDescent="0.3">
      <c r="A2">
        <v>85753</v>
      </c>
      <c r="B2">
        <v>20040730</v>
      </c>
      <c r="C2" t="s">
        <v>1</v>
      </c>
      <c r="D2" t="s">
        <v>3</v>
      </c>
      <c r="E2">
        <v>15940</v>
      </c>
      <c r="F2">
        <v>17.510000000000002</v>
      </c>
      <c r="G2">
        <v>-0.1201</v>
      </c>
      <c r="H2">
        <v>-3.4291000000000002E-2</v>
      </c>
      <c r="I2">
        <v>-4.0599999999999997E-2</v>
      </c>
      <c r="J2">
        <v>-3.8100000000000002E-2</v>
      </c>
      <c r="K2">
        <v>4.1099999999999998E-2</v>
      </c>
      <c r="L2">
        <v>1E-3</v>
      </c>
    </row>
    <row r="3" spans="1:12" x14ac:dyDescent="0.3">
      <c r="A3">
        <v>85753</v>
      </c>
      <c r="B3">
        <v>20040831</v>
      </c>
      <c r="C3" t="s">
        <v>1</v>
      </c>
      <c r="D3" t="s">
        <v>3</v>
      </c>
      <c r="E3">
        <v>15940</v>
      </c>
      <c r="F3">
        <v>17.36</v>
      </c>
      <c r="G3">
        <v>-8.567E-3</v>
      </c>
      <c r="H3">
        <v>2.287E-3</v>
      </c>
      <c r="I3">
        <v>8.0000000000000004E-4</v>
      </c>
      <c r="J3">
        <v>-1.6199999999999999E-2</v>
      </c>
      <c r="K3">
        <v>1.03E-2</v>
      </c>
      <c r="L3">
        <v>1.1000000000000001E-3</v>
      </c>
    </row>
    <row r="4" spans="1:12" x14ac:dyDescent="0.3">
      <c r="A4">
        <v>85753</v>
      </c>
      <c r="B4">
        <v>20040930</v>
      </c>
      <c r="C4" t="s">
        <v>1</v>
      </c>
      <c r="D4" t="s">
        <v>3</v>
      </c>
      <c r="E4">
        <v>15940</v>
      </c>
      <c r="F4">
        <v>19.88</v>
      </c>
      <c r="G4">
        <v>0.14516100000000001</v>
      </c>
      <c r="H4">
        <v>9.3640000000000008E-3</v>
      </c>
      <c r="I4">
        <v>1.6E-2</v>
      </c>
      <c r="J4">
        <v>3.0300000000000001E-2</v>
      </c>
      <c r="K4">
        <v>-2.5000000000000001E-3</v>
      </c>
      <c r="L4">
        <v>1.1000000000000001E-3</v>
      </c>
    </row>
    <row r="5" spans="1:12" x14ac:dyDescent="0.3">
      <c r="A5">
        <v>85753</v>
      </c>
      <c r="B5">
        <v>20041029</v>
      </c>
      <c r="C5" t="s">
        <v>1</v>
      </c>
      <c r="D5" t="s">
        <v>3</v>
      </c>
      <c r="E5">
        <v>15940</v>
      </c>
      <c r="F5">
        <v>26.83</v>
      </c>
      <c r="G5">
        <v>0.34959800000000002</v>
      </c>
      <c r="H5">
        <v>1.4014E-2</v>
      </c>
      <c r="I5">
        <v>1.43E-2</v>
      </c>
      <c r="J5">
        <v>3.0999999999999999E-3</v>
      </c>
      <c r="K5">
        <v>-6.3E-3</v>
      </c>
      <c r="L5">
        <v>1.1000000000000001E-3</v>
      </c>
    </row>
    <row r="6" spans="1:12" x14ac:dyDescent="0.3">
      <c r="A6">
        <v>85753</v>
      </c>
      <c r="B6">
        <v>20041130</v>
      </c>
      <c r="C6" t="s">
        <v>1</v>
      </c>
      <c r="D6" t="s">
        <v>3</v>
      </c>
      <c r="E6">
        <v>15940</v>
      </c>
      <c r="F6">
        <v>32.9</v>
      </c>
      <c r="G6">
        <v>0.226239</v>
      </c>
      <c r="H6">
        <v>3.8594999999999997E-2</v>
      </c>
      <c r="I6">
        <v>4.5400000000000003E-2</v>
      </c>
      <c r="J6">
        <v>3.9E-2</v>
      </c>
      <c r="K6">
        <v>1.7899999999999999E-2</v>
      </c>
      <c r="L6">
        <v>1.5E-3</v>
      </c>
    </row>
    <row r="7" spans="1:12" x14ac:dyDescent="0.3">
      <c r="A7">
        <v>85753</v>
      </c>
      <c r="B7">
        <v>20041231</v>
      </c>
      <c r="C7" t="s">
        <v>1</v>
      </c>
      <c r="D7" t="s">
        <v>3</v>
      </c>
      <c r="E7">
        <v>15940</v>
      </c>
      <c r="F7">
        <v>33.6</v>
      </c>
      <c r="G7">
        <v>2.1277000000000001E-2</v>
      </c>
      <c r="H7">
        <v>3.2458000000000001E-2</v>
      </c>
      <c r="I7">
        <v>3.4299999999999997E-2</v>
      </c>
      <c r="J7">
        <v>1.1000000000000001E-3</v>
      </c>
      <c r="K7">
        <v>-8.0000000000000004E-4</v>
      </c>
      <c r="L7">
        <v>1.6000000000000001E-3</v>
      </c>
    </row>
    <row r="8" spans="1:12" hidden="1" x14ac:dyDescent="0.3">
      <c r="A8">
        <v>85753</v>
      </c>
      <c r="B8">
        <v>20050131</v>
      </c>
      <c r="C8" t="s">
        <v>1</v>
      </c>
      <c r="D8" t="s">
        <v>3</v>
      </c>
      <c r="E8">
        <v>15940</v>
      </c>
      <c r="F8">
        <v>25.84</v>
      </c>
      <c r="G8">
        <v>-0.23095199999999999</v>
      </c>
      <c r="H8">
        <v>-2.529E-2</v>
      </c>
      <c r="I8">
        <v>-2.76E-2</v>
      </c>
      <c r="J8">
        <v>-1.5100000000000001E-2</v>
      </c>
      <c r="K8">
        <v>1.9599999999999999E-2</v>
      </c>
      <c r="L8">
        <v>1.6000000000000001E-3</v>
      </c>
    </row>
    <row r="9" spans="1:12" hidden="1" x14ac:dyDescent="0.3">
      <c r="A9">
        <v>85753</v>
      </c>
      <c r="B9">
        <v>20050228</v>
      </c>
      <c r="C9" t="s">
        <v>1</v>
      </c>
      <c r="D9" t="s">
        <v>3</v>
      </c>
      <c r="E9">
        <v>15940</v>
      </c>
      <c r="F9">
        <v>27.42</v>
      </c>
      <c r="G9">
        <v>6.1145999999999999E-2</v>
      </c>
      <c r="H9">
        <v>1.8903E-2</v>
      </c>
      <c r="I9">
        <v>1.89E-2</v>
      </c>
      <c r="J9">
        <v>-5.0000000000000001E-3</v>
      </c>
      <c r="K9">
        <v>1.6500000000000001E-2</v>
      </c>
      <c r="L9">
        <v>1.6000000000000001E-3</v>
      </c>
    </row>
    <row r="10" spans="1:12" hidden="1" x14ac:dyDescent="0.3">
      <c r="A10">
        <v>85753</v>
      </c>
      <c r="B10">
        <v>20050331</v>
      </c>
      <c r="C10" t="s">
        <v>1</v>
      </c>
      <c r="D10" t="s">
        <v>3</v>
      </c>
      <c r="E10">
        <v>15940</v>
      </c>
      <c r="F10">
        <v>28.7</v>
      </c>
      <c r="G10">
        <v>4.6681E-2</v>
      </c>
      <c r="H10">
        <v>-1.9118E-2</v>
      </c>
      <c r="I10">
        <v>-1.9699999999999999E-2</v>
      </c>
      <c r="J10">
        <v>-1.37E-2</v>
      </c>
      <c r="K10">
        <v>1.61E-2</v>
      </c>
      <c r="L10">
        <v>2.0999999999999999E-3</v>
      </c>
    </row>
    <row r="11" spans="1:12" hidden="1" x14ac:dyDescent="0.3">
      <c r="A11">
        <v>85753</v>
      </c>
      <c r="B11">
        <v>20050429</v>
      </c>
      <c r="C11" t="s">
        <v>1</v>
      </c>
      <c r="D11" t="s">
        <v>3</v>
      </c>
      <c r="E11">
        <v>15940</v>
      </c>
      <c r="F11">
        <v>26.45</v>
      </c>
      <c r="G11">
        <v>-7.8396999999999994E-2</v>
      </c>
      <c r="H11">
        <v>-2.0108999999999998E-2</v>
      </c>
      <c r="I11">
        <v>-2.6100000000000002E-2</v>
      </c>
      <c r="J11">
        <v>-3.9800000000000002E-2</v>
      </c>
      <c r="K11">
        <v>-3.5000000000000001E-3</v>
      </c>
      <c r="L11">
        <v>2.0999999999999999E-3</v>
      </c>
    </row>
    <row r="12" spans="1:12" hidden="1" x14ac:dyDescent="0.3">
      <c r="A12">
        <v>85753</v>
      </c>
      <c r="B12">
        <v>20050531</v>
      </c>
      <c r="C12" t="s">
        <v>1</v>
      </c>
      <c r="D12" t="s">
        <v>3</v>
      </c>
      <c r="E12">
        <v>15940</v>
      </c>
      <c r="F12">
        <v>32.22</v>
      </c>
      <c r="G12">
        <v>0.21814700000000001</v>
      </c>
      <c r="H12">
        <v>2.9951999999999999E-2</v>
      </c>
      <c r="I12">
        <v>3.6499999999999998E-2</v>
      </c>
      <c r="J12">
        <v>2.8799999999999999E-2</v>
      </c>
      <c r="K12">
        <v>-8.0999999999999996E-3</v>
      </c>
      <c r="L12">
        <v>2.3999999999999998E-3</v>
      </c>
    </row>
    <row r="13" spans="1:12" hidden="1" x14ac:dyDescent="0.3">
      <c r="A13">
        <v>85753</v>
      </c>
      <c r="B13">
        <v>20050630</v>
      </c>
      <c r="C13" t="s">
        <v>1</v>
      </c>
      <c r="D13" t="s">
        <v>3</v>
      </c>
      <c r="E13">
        <v>15940</v>
      </c>
      <c r="F13">
        <v>28.76</v>
      </c>
      <c r="G13">
        <v>-0.107387</v>
      </c>
      <c r="H13">
        <v>-1.4300000000000001E-4</v>
      </c>
      <c r="I13">
        <v>5.7000000000000002E-3</v>
      </c>
      <c r="J13">
        <v>2.6200000000000001E-2</v>
      </c>
      <c r="K13">
        <v>2.63E-2</v>
      </c>
      <c r="L13">
        <v>2.3E-3</v>
      </c>
    </row>
    <row r="14" spans="1:12" hidden="1" x14ac:dyDescent="0.3">
      <c r="A14">
        <v>85753</v>
      </c>
      <c r="B14">
        <v>20050729</v>
      </c>
      <c r="C14" t="s">
        <v>1</v>
      </c>
      <c r="D14" t="s">
        <v>3</v>
      </c>
      <c r="E14">
        <v>15940</v>
      </c>
      <c r="F14">
        <v>26.31</v>
      </c>
      <c r="G14">
        <v>-8.5188E-2</v>
      </c>
      <c r="H14">
        <v>3.5968E-2</v>
      </c>
      <c r="I14">
        <v>3.9199999999999999E-2</v>
      </c>
      <c r="J14">
        <v>2.93E-2</v>
      </c>
      <c r="K14">
        <v>-5.1999999999999998E-3</v>
      </c>
      <c r="L14">
        <v>2.3999999999999998E-3</v>
      </c>
    </row>
    <row r="15" spans="1:12" hidden="1" x14ac:dyDescent="0.3">
      <c r="A15">
        <v>85753</v>
      </c>
      <c r="B15">
        <v>20050831</v>
      </c>
      <c r="C15" t="s">
        <v>1</v>
      </c>
      <c r="D15" t="s">
        <v>3</v>
      </c>
      <c r="E15">
        <v>15940</v>
      </c>
      <c r="F15">
        <v>21.8</v>
      </c>
      <c r="G15">
        <v>-0.17141799999999999</v>
      </c>
      <c r="H15">
        <v>-1.1221999999999999E-2</v>
      </c>
      <c r="I15">
        <v>-1.2200000000000001E-2</v>
      </c>
      <c r="J15">
        <v>-9.1999999999999998E-3</v>
      </c>
      <c r="K15">
        <v>1.2699999999999999E-2</v>
      </c>
      <c r="L15">
        <v>3.0000000000000001E-3</v>
      </c>
    </row>
    <row r="16" spans="1:12" hidden="1" x14ac:dyDescent="0.3">
      <c r="A16">
        <v>85753</v>
      </c>
      <c r="B16">
        <v>20050930</v>
      </c>
      <c r="C16" t="s">
        <v>1</v>
      </c>
      <c r="D16" t="s">
        <v>3</v>
      </c>
      <c r="E16">
        <v>15940</v>
      </c>
      <c r="F16">
        <v>21.37</v>
      </c>
      <c r="G16">
        <v>-1.9724999999999999E-2</v>
      </c>
      <c r="H16">
        <v>6.9490000000000003E-3</v>
      </c>
      <c r="I16">
        <v>4.8999999999999998E-3</v>
      </c>
      <c r="J16">
        <v>-5.7999999999999996E-3</v>
      </c>
      <c r="K16">
        <v>7.7000000000000002E-3</v>
      </c>
      <c r="L16">
        <v>2.8999999999999998E-3</v>
      </c>
    </row>
    <row r="17" spans="1:12" hidden="1" x14ac:dyDescent="0.3">
      <c r="A17">
        <v>85753</v>
      </c>
      <c r="B17">
        <v>20051031</v>
      </c>
      <c r="C17" t="s">
        <v>1</v>
      </c>
      <c r="D17" t="s">
        <v>3</v>
      </c>
      <c r="E17">
        <v>15940</v>
      </c>
      <c r="F17">
        <v>23.63</v>
      </c>
      <c r="G17">
        <v>0.105756</v>
      </c>
      <c r="H17">
        <v>-1.7741E-2</v>
      </c>
      <c r="I17">
        <v>-2.0199999999999999E-2</v>
      </c>
      <c r="J17">
        <v>-1.21E-2</v>
      </c>
      <c r="K17">
        <v>2.2000000000000001E-3</v>
      </c>
      <c r="L17">
        <v>2.7000000000000001E-3</v>
      </c>
    </row>
    <row r="18" spans="1:12" hidden="1" x14ac:dyDescent="0.3">
      <c r="A18">
        <v>85753</v>
      </c>
      <c r="B18">
        <v>20051130</v>
      </c>
      <c r="C18" t="s">
        <v>1</v>
      </c>
      <c r="D18" t="s">
        <v>3</v>
      </c>
      <c r="E18">
        <v>15940</v>
      </c>
      <c r="F18">
        <v>22.23</v>
      </c>
      <c r="G18">
        <v>-5.9247000000000001E-2</v>
      </c>
      <c r="H18">
        <v>3.5186000000000002E-2</v>
      </c>
      <c r="I18">
        <v>3.61E-2</v>
      </c>
      <c r="J18">
        <v>8.9999999999999993E-3</v>
      </c>
      <c r="K18">
        <v>-1.1900000000000001E-2</v>
      </c>
      <c r="L18">
        <v>3.0999999999999999E-3</v>
      </c>
    </row>
    <row r="19" spans="1:12" hidden="1" x14ac:dyDescent="0.3">
      <c r="A19">
        <v>85753</v>
      </c>
      <c r="B19">
        <v>20051230</v>
      </c>
      <c r="C19" t="s">
        <v>1</v>
      </c>
      <c r="D19" t="s">
        <v>3</v>
      </c>
      <c r="E19">
        <v>15940</v>
      </c>
      <c r="F19">
        <v>21.9</v>
      </c>
      <c r="G19">
        <v>-1.4845000000000001E-2</v>
      </c>
      <c r="H19">
        <v>-9.5200000000000005E-4</v>
      </c>
      <c r="I19">
        <v>-2.5000000000000001E-3</v>
      </c>
      <c r="J19">
        <v>-4.5999999999999999E-3</v>
      </c>
      <c r="K19">
        <v>4.4000000000000003E-3</v>
      </c>
      <c r="L19">
        <v>3.2000000000000002E-3</v>
      </c>
    </row>
    <row r="20" spans="1:12" hidden="1" x14ac:dyDescent="0.3">
      <c r="A20">
        <v>85753</v>
      </c>
      <c r="B20">
        <v>20060131</v>
      </c>
      <c r="C20" t="s">
        <v>1</v>
      </c>
      <c r="D20" t="s">
        <v>3</v>
      </c>
      <c r="E20">
        <v>15940</v>
      </c>
      <c r="F20">
        <v>23.75</v>
      </c>
      <c r="G20">
        <v>8.4474999999999995E-2</v>
      </c>
      <c r="H20">
        <v>2.5467E-2</v>
      </c>
      <c r="I20">
        <v>3.04E-2</v>
      </c>
      <c r="J20">
        <v>5.4199999999999998E-2</v>
      </c>
      <c r="K20">
        <v>1.1299999999999999E-2</v>
      </c>
      <c r="L20">
        <v>3.5000000000000001E-3</v>
      </c>
    </row>
    <row r="21" spans="1:12" hidden="1" x14ac:dyDescent="0.3">
      <c r="A21">
        <v>85753</v>
      </c>
      <c r="B21">
        <v>20060228</v>
      </c>
      <c r="C21" t="s">
        <v>1</v>
      </c>
      <c r="D21" t="s">
        <v>3</v>
      </c>
      <c r="E21">
        <v>15940</v>
      </c>
      <c r="F21">
        <v>23.66</v>
      </c>
      <c r="G21">
        <v>-3.7889999999999998E-3</v>
      </c>
      <c r="H21">
        <v>4.5300000000000001E-4</v>
      </c>
      <c r="I21">
        <v>-3.0000000000000001E-3</v>
      </c>
      <c r="J21">
        <v>-3.7000000000000002E-3</v>
      </c>
      <c r="K21">
        <v>-2.5000000000000001E-3</v>
      </c>
      <c r="L21">
        <v>3.3999999999999998E-3</v>
      </c>
    </row>
    <row r="22" spans="1:12" hidden="1" x14ac:dyDescent="0.3">
      <c r="A22">
        <v>85753</v>
      </c>
      <c r="B22">
        <v>20060331</v>
      </c>
      <c r="C22" t="s">
        <v>1</v>
      </c>
      <c r="D22" t="s">
        <v>3</v>
      </c>
      <c r="E22">
        <v>15940</v>
      </c>
      <c r="F22">
        <v>23.99</v>
      </c>
      <c r="G22">
        <v>1.3948E-2</v>
      </c>
      <c r="H22">
        <v>1.1065E-2</v>
      </c>
      <c r="I22">
        <v>1.46E-2</v>
      </c>
      <c r="J22">
        <v>3.5400000000000001E-2</v>
      </c>
      <c r="K22">
        <v>6.0000000000000001E-3</v>
      </c>
      <c r="L22">
        <v>3.7000000000000002E-3</v>
      </c>
    </row>
    <row r="23" spans="1:12" hidden="1" x14ac:dyDescent="0.3">
      <c r="A23">
        <v>85753</v>
      </c>
      <c r="B23">
        <v>20060428</v>
      </c>
      <c r="C23" t="s">
        <v>1</v>
      </c>
      <c r="D23" t="s">
        <v>3</v>
      </c>
      <c r="E23">
        <v>15940</v>
      </c>
      <c r="F23">
        <v>23.52</v>
      </c>
      <c r="G23">
        <v>-1.9591000000000001E-2</v>
      </c>
      <c r="H23">
        <v>1.2187E-2</v>
      </c>
      <c r="I23">
        <v>7.3000000000000001E-3</v>
      </c>
      <c r="J23">
        <v>-1.34E-2</v>
      </c>
      <c r="K23">
        <v>2.6100000000000002E-2</v>
      </c>
      <c r="L23">
        <v>3.5999999999999999E-3</v>
      </c>
    </row>
    <row r="24" spans="1:12" hidden="1" x14ac:dyDescent="0.3">
      <c r="A24">
        <v>85753</v>
      </c>
      <c r="B24">
        <v>20060531</v>
      </c>
      <c r="C24" t="s">
        <v>1</v>
      </c>
      <c r="D24" t="s">
        <v>3</v>
      </c>
      <c r="E24">
        <v>15940</v>
      </c>
      <c r="F24">
        <v>22.45</v>
      </c>
      <c r="G24">
        <v>-4.5492999999999999E-2</v>
      </c>
      <c r="H24">
        <v>-3.0917E-2</v>
      </c>
      <c r="I24">
        <v>-3.5700000000000003E-2</v>
      </c>
      <c r="J24">
        <v>-3.0499999999999999E-2</v>
      </c>
      <c r="K24">
        <v>2.5399999999999999E-2</v>
      </c>
      <c r="L24">
        <v>4.3E-3</v>
      </c>
    </row>
    <row r="25" spans="1:12" hidden="1" x14ac:dyDescent="0.3">
      <c r="A25">
        <v>85753</v>
      </c>
      <c r="B25">
        <v>20060630</v>
      </c>
      <c r="C25" t="s">
        <v>1</v>
      </c>
      <c r="D25" t="s">
        <v>3</v>
      </c>
      <c r="E25">
        <v>15940</v>
      </c>
      <c r="F25">
        <v>23.17</v>
      </c>
      <c r="G25">
        <v>3.2071000000000002E-2</v>
      </c>
      <c r="H25">
        <v>8.7000000000000001E-5</v>
      </c>
      <c r="I25">
        <v>-3.5000000000000001E-3</v>
      </c>
      <c r="J25">
        <v>-3.5000000000000001E-3</v>
      </c>
      <c r="K25">
        <v>8.6999999999999994E-3</v>
      </c>
      <c r="L25">
        <v>4.0000000000000001E-3</v>
      </c>
    </row>
    <row r="26" spans="1:12" hidden="1" x14ac:dyDescent="0.3">
      <c r="A26">
        <v>85753</v>
      </c>
      <c r="B26">
        <v>20060731</v>
      </c>
      <c r="C26" t="s">
        <v>1</v>
      </c>
      <c r="D26" t="s">
        <v>3</v>
      </c>
      <c r="E26">
        <v>15940</v>
      </c>
      <c r="F26">
        <v>17.93</v>
      </c>
      <c r="G26">
        <v>-0.22615499999999999</v>
      </c>
      <c r="H26">
        <v>5.0860000000000002E-3</v>
      </c>
      <c r="I26">
        <v>-7.7999999999999996E-3</v>
      </c>
      <c r="J26">
        <v>-4.07E-2</v>
      </c>
      <c r="K26">
        <v>2.9399999999999999E-2</v>
      </c>
      <c r="L26">
        <v>4.0000000000000001E-3</v>
      </c>
    </row>
    <row r="27" spans="1:12" hidden="1" x14ac:dyDescent="0.3">
      <c r="A27">
        <v>85753</v>
      </c>
      <c r="B27">
        <v>20060831</v>
      </c>
      <c r="C27" t="s">
        <v>1</v>
      </c>
      <c r="D27" t="s">
        <v>3</v>
      </c>
      <c r="E27">
        <v>15940</v>
      </c>
      <c r="F27">
        <v>20.239999999999998</v>
      </c>
      <c r="G27">
        <v>0.128834</v>
      </c>
      <c r="H27">
        <v>2.1274000000000001E-2</v>
      </c>
      <c r="I27">
        <v>2.0299999999999999E-2</v>
      </c>
      <c r="J27">
        <v>9.1000000000000004E-3</v>
      </c>
      <c r="K27">
        <v>-1.7100000000000001E-2</v>
      </c>
      <c r="L27">
        <v>4.1999999999999997E-3</v>
      </c>
    </row>
    <row r="28" spans="1:12" hidden="1" x14ac:dyDescent="0.3">
      <c r="A28">
        <v>85753</v>
      </c>
      <c r="B28">
        <v>20060929</v>
      </c>
      <c r="C28" t="s">
        <v>1</v>
      </c>
      <c r="D28" t="s">
        <v>3</v>
      </c>
      <c r="E28">
        <v>15940</v>
      </c>
      <c r="F28">
        <v>20.2</v>
      </c>
      <c r="G28">
        <v>-1.9759999999999999E-3</v>
      </c>
      <c r="H28">
        <v>2.4566000000000001E-2</v>
      </c>
      <c r="I28">
        <v>1.84E-2</v>
      </c>
      <c r="J28">
        <v>-1.37E-2</v>
      </c>
      <c r="K28">
        <v>4.0000000000000002E-4</v>
      </c>
      <c r="L28">
        <v>4.1000000000000003E-3</v>
      </c>
    </row>
    <row r="29" spans="1:12" hidden="1" x14ac:dyDescent="0.3">
      <c r="A29">
        <v>85753</v>
      </c>
      <c r="B29">
        <v>20061031</v>
      </c>
      <c r="C29" t="s">
        <v>1</v>
      </c>
      <c r="D29" t="s">
        <v>3</v>
      </c>
      <c r="E29">
        <v>15940</v>
      </c>
      <c r="F29">
        <v>20.68</v>
      </c>
      <c r="G29">
        <v>2.3761999999999998E-2</v>
      </c>
      <c r="H29">
        <v>3.1508000000000001E-2</v>
      </c>
      <c r="I29">
        <v>3.2300000000000002E-2</v>
      </c>
      <c r="J29">
        <v>1.7299999999999999E-2</v>
      </c>
      <c r="K29">
        <v>-2.9999999999999997E-4</v>
      </c>
      <c r="L29">
        <v>4.1000000000000003E-3</v>
      </c>
    </row>
    <row r="30" spans="1:12" hidden="1" x14ac:dyDescent="0.3">
      <c r="A30">
        <v>85753</v>
      </c>
      <c r="B30">
        <v>20061130</v>
      </c>
      <c r="C30" t="s">
        <v>1</v>
      </c>
      <c r="D30" t="s">
        <v>3</v>
      </c>
      <c r="E30">
        <v>15940</v>
      </c>
      <c r="F30">
        <v>26.09</v>
      </c>
      <c r="G30">
        <v>0.26160499999999998</v>
      </c>
      <c r="H30">
        <v>1.6466999999999999E-2</v>
      </c>
      <c r="I30">
        <v>1.7100000000000001E-2</v>
      </c>
      <c r="J30">
        <v>8.6E-3</v>
      </c>
      <c r="K30">
        <v>8.0000000000000004E-4</v>
      </c>
      <c r="L30">
        <v>4.1999999999999997E-3</v>
      </c>
    </row>
    <row r="31" spans="1:12" hidden="1" x14ac:dyDescent="0.3">
      <c r="A31">
        <v>85753</v>
      </c>
      <c r="B31">
        <v>20061229</v>
      </c>
      <c r="C31" t="s">
        <v>1</v>
      </c>
      <c r="D31" t="s">
        <v>3</v>
      </c>
      <c r="E31">
        <v>15940</v>
      </c>
      <c r="F31">
        <v>24.05</v>
      </c>
      <c r="G31">
        <v>-7.8190999999999997E-2</v>
      </c>
      <c r="H31">
        <v>1.2616E-2</v>
      </c>
      <c r="I31">
        <v>8.6999999999999994E-3</v>
      </c>
      <c r="J31">
        <v>-1.0999999999999999E-2</v>
      </c>
      <c r="K31">
        <v>3.1600000000000003E-2</v>
      </c>
      <c r="L31">
        <v>4.0000000000000001E-3</v>
      </c>
    </row>
    <row r="32" spans="1:12" hidden="1" x14ac:dyDescent="0.3">
      <c r="A32">
        <v>85753</v>
      </c>
      <c r="B32">
        <v>20070131</v>
      </c>
      <c r="C32" t="s">
        <v>1</v>
      </c>
      <c r="D32" t="s">
        <v>3</v>
      </c>
      <c r="E32">
        <v>15940</v>
      </c>
      <c r="F32">
        <v>23.9</v>
      </c>
      <c r="G32">
        <v>-6.2370000000000004E-3</v>
      </c>
      <c r="H32">
        <v>1.4059E-2</v>
      </c>
      <c r="I32">
        <v>1.4E-2</v>
      </c>
      <c r="J32">
        <v>1E-3</v>
      </c>
      <c r="K32">
        <v>-1.1000000000000001E-3</v>
      </c>
      <c r="L32">
        <v>4.4000000000000003E-3</v>
      </c>
    </row>
    <row r="33" spans="1:12" hidden="1" x14ac:dyDescent="0.3">
      <c r="A33">
        <v>85753</v>
      </c>
      <c r="B33">
        <v>20070228</v>
      </c>
      <c r="C33" t="s">
        <v>1</v>
      </c>
      <c r="D33" t="s">
        <v>3</v>
      </c>
      <c r="E33">
        <v>15940</v>
      </c>
      <c r="F33">
        <v>25.3</v>
      </c>
      <c r="G33">
        <v>5.8576999999999997E-2</v>
      </c>
      <c r="H33">
        <v>-2.1846000000000001E-2</v>
      </c>
      <c r="I33">
        <v>-1.9599999999999999E-2</v>
      </c>
      <c r="J33">
        <v>1.32E-2</v>
      </c>
      <c r="K33">
        <v>-1E-3</v>
      </c>
      <c r="L33">
        <v>3.8E-3</v>
      </c>
    </row>
    <row r="34" spans="1:12" hidden="1" x14ac:dyDescent="0.3">
      <c r="A34">
        <v>85753</v>
      </c>
      <c r="B34">
        <v>20070330</v>
      </c>
      <c r="C34" t="s">
        <v>1</v>
      </c>
      <c r="D34" t="s">
        <v>3</v>
      </c>
      <c r="E34">
        <v>15940</v>
      </c>
      <c r="F34">
        <v>25.12</v>
      </c>
      <c r="G34">
        <v>-7.1149999999999998E-3</v>
      </c>
      <c r="H34">
        <v>9.9799999999999993E-3</v>
      </c>
      <c r="I34">
        <v>6.7999999999999996E-3</v>
      </c>
      <c r="J34">
        <v>-5.0000000000000001E-4</v>
      </c>
      <c r="K34">
        <v>-2.2000000000000001E-3</v>
      </c>
      <c r="L34">
        <v>4.3E-3</v>
      </c>
    </row>
    <row r="35" spans="1:12" hidden="1" x14ac:dyDescent="0.3">
      <c r="A35">
        <v>85753</v>
      </c>
      <c r="B35">
        <v>20070430</v>
      </c>
      <c r="C35" t="s">
        <v>1</v>
      </c>
      <c r="D35" t="s">
        <v>3</v>
      </c>
      <c r="E35">
        <v>15940</v>
      </c>
      <c r="F35">
        <v>27.35</v>
      </c>
      <c r="G35">
        <v>8.8774000000000006E-2</v>
      </c>
      <c r="H35">
        <v>4.3291000000000003E-2</v>
      </c>
      <c r="I35">
        <v>3.49E-2</v>
      </c>
      <c r="J35">
        <v>-2.06E-2</v>
      </c>
      <c r="K35">
        <v>-1.15E-2</v>
      </c>
      <c r="L35">
        <v>4.4000000000000003E-3</v>
      </c>
    </row>
    <row r="36" spans="1:12" hidden="1" x14ac:dyDescent="0.3">
      <c r="A36">
        <v>85753</v>
      </c>
      <c r="B36">
        <v>20070531</v>
      </c>
      <c r="C36" t="s">
        <v>1</v>
      </c>
      <c r="D36" t="s">
        <v>3</v>
      </c>
      <c r="E36">
        <v>15940</v>
      </c>
      <c r="F36">
        <v>29.83</v>
      </c>
      <c r="G36">
        <v>9.0676000000000007E-2</v>
      </c>
      <c r="H36">
        <v>3.2549000000000002E-2</v>
      </c>
      <c r="I36">
        <v>3.2399999999999998E-2</v>
      </c>
      <c r="J36">
        <v>2.0000000000000001E-4</v>
      </c>
      <c r="K36">
        <v>-4.0000000000000002E-4</v>
      </c>
      <c r="L36">
        <v>4.1000000000000003E-3</v>
      </c>
    </row>
    <row r="37" spans="1:12" hidden="1" x14ac:dyDescent="0.3">
      <c r="A37">
        <v>85753</v>
      </c>
      <c r="B37">
        <v>20070629</v>
      </c>
      <c r="C37" t="s">
        <v>1</v>
      </c>
      <c r="D37" t="s">
        <v>3</v>
      </c>
      <c r="E37">
        <v>15940</v>
      </c>
      <c r="F37">
        <v>31.73</v>
      </c>
      <c r="G37">
        <v>6.3694000000000001E-2</v>
      </c>
      <c r="H37">
        <v>-1.7815999999999999E-2</v>
      </c>
      <c r="I37">
        <v>-1.9599999999999999E-2</v>
      </c>
      <c r="J37">
        <v>7.7000000000000002E-3</v>
      </c>
      <c r="K37">
        <v>-1.12E-2</v>
      </c>
      <c r="L37">
        <v>4.0000000000000001E-3</v>
      </c>
    </row>
    <row r="38" spans="1:12" hidden="1" x14ac:dyDescent="0.3">
      <c r="A38">
        <v>85753</v>
      </c>
      <c r="B38">
        <v>20070731</v>
      </c>
      <c r="C38" t="s">
        <v>1</v>
      </c>
      <c r="D38" t="s">
        <v>3</v>
      </c>
      <c r="E38">
        <v>15940</v>
      </c>
      <c r="F38">
        <v>29.69</v>
      </c>
      <c r="G38">
        <v>-6.4292000000000002E-2</v>
      </c>
      <c r="H38">
        <v>-3.1981999999999997E-2</v>
      </c>
      <c r="I38">
        <v>-3.73E-2</v>
      </c>
      <c r="J38">
        <v>-2.5100000000000001E-2</v>
      </c>
      <c r="K38">
        <v>-3.3300000000000003E-2</v>
      </c>
      <c r="L38">
        <v>4.0000000000000001E-3</v>
      </c>
    </row>
    <row r="39" spans="1:12" hidden="1" x14ac:dyDescent="0.3">
      <c r="A39">
        <v>85753</v>
      </c>
      <c r="B39">
        <v>20070831</v>
      </c>
      <c r="C39" t="s">
        <v>1</v>
      </c>
      <c r="D39" t="s">
        <v>3</v>
      </c>
      <c r="E39">
        <v>15940</v>
      </c>
      <c r="F39">
        <v>32.200000000000003</v>
      </c>
      <c r="G39">
        <v>8.4540000000000004E-2</v>
      </c>
      <c r="H39">
        <v>1.2864E-2</v>
      </c>
      <c r="I39">
        <v>9.1999999999999998E-3</v>
      </c>
      <c r="J39">
        <v>-1.2999999999999999E-3</v>
      </c>
      <c r="K39">
        <v>-2.24E-2</v>
      </c>
      <c r="L39">
        <v>4.1999999999999997E-3</v>
      </c>
    </row>
    <row r="40" spans="1:12" hidden="1" x14ac:dyDescent="0.3">
      <c r="A40">
        <v>85753</v>
      </c>
      <c r="B40">
        <v>20070928</v>
      </c>
      <c r="C40" t="s">
        <v>1</v>
      </c>
      <c r="D40" t="s">
        <v>3</v>
      </c>
      <c r="E40">
        <v>15940</v>
      </c>
      <c r="F40">
        <v>33.74</v>
      </c>
      <c r="G40">
        <v>4.7826E-2</v>
      </c>
      <c r="H40">
        <v>3.5793999999999999E-2</v>
      </c>
      <c r="I40">
        <v>3.2199999999999999E-2</v>
      </c>
      <c r="J40">
        <v>-2.29E-2</v>
      </c>
      <c r="K40">
        <v>-1.8599999999999998E-2</v>
      </c>
      <c r="L40">
        <v>3.2000000000000002E-3</v>
      </c>
    </row>
    <row r="41" spans="1:12" hidden="1" x14ac:dyDescent="0.3">
      <c r="A41">
        <v>85753</v>
      </c>
      <c r="B41">
        <v>20071031</v>
      </c>
      <c r="C41" t="s">
        <v>1</v>
      </c>
      <c r="D41" t="s">
        <v>3</v>
      </c>
      <c r="E41">
        <v>15940</v>
      </c>
      <c r="F41">
        <v>34.090000000000003</v>
      </c>
      <c r="G41">
        <v>1.0373E-2</v>
      </c>
      <c r="H41">
        <v>1.4822E-2</v>
      </c>
      <c r="I41">
        <v>1.7999999999999999E-2</v>
      </c>
      <c r="J41">
        <v>2.2000000000000001E-3</v>
      </c>
      <c r="K41">
        <v>-2.5999999999999999E-2</v>
      </c>
      <c r="L41">
        <v>3.2000000000000002E-3</v>
      </c>
    </row>
    <row r="42" spans="1:12" hidden="1" x14ac:dyDescent="0.3">
      <c r="A42">
        <v>85753</v>
      </c>
      <c r="B42">
        <v>20071130</v>
      </c>
      <c r="C42" t="s">
        <v>1</v>
      </c>
      <c r="D42" t="s">
        <v>3</v>
      </c>
      <c r="E42">
        <v>15940</v>
      </c>
      <c r="F42">
        <v>40.9</v>
      </c>
      <c r="G42">
        <v>0.199765</v>
      </c>
      <c r="H42">
        <v>-4.4042999999999999E-2</v>
      </c>
      <c r="I42">
        <v>-4.8300000000000003E-2</v>
      </c>
      <c r="J42">
        <v>-2.6200000000000001E-2</v>
      </c>
      <c r="K42">
        <v>-1.18E-2</v>
      </c>
      <c r="L42">
        <v>3.3999999999999998E-3</v>
      </c>
    </row>
    <row r="43" spans="1:12" hidden="1" x14ac:dyDescent="0.3">
      <c r="A43">
        <v>85753</v>
      </c>
      <c r="B43">
        <v>20071231</v>
      </c>
      <c r="C43" t="s">
        <v>1</v>
      </c>
      <c r="D43" t="s">
        <v>3</v>
      </c>
      <c r="E43">
        <v>15940</v>
      </c>
      <c r="F43">
        <v>37.61</v>
      </c>
      <c r="G43">
        <v>-8.0439999999999998E-2</v>
      </c>
      <c r="H43">
        <v>-8.6280000000000003E-3</v>
      </c>
      <c r="I43">
        <v>-8.6999999999999994E-3</v>
      </c>
      <c r="J43">
        <v>2E-3</v>
      </c>
      <c r="K43">
        <v>-5.1000000000000004E-3</v>
      </c>
      <c r="L43">
        <v>2.7000000000000001E-3</v>
      </c>
    </row>
    <row r="44" spans="1:12" hidden="1" x14ac:dyDescent="0.3">
      <c r="A44">
        <v>85753</v>
      </c>
      <c r="B44">
        <v>20080131</v>
      </c>
      <c r="C44" t="s">
        <v>1</v>
      </c>
      <c r="D44" t="s">
        <v>3</v>
      </c>
      <c r="E44">
        <v>15940</v>
      </c>
      <c r="F44">
        <v>33.92</v>
      </c>
      <c r="G44">
        <v>-9.8112000000000005E-2</v>
      </c>
      <c r="H44">
        <v>-6.1163000000000002E-2</v>
      </c>
      <c r="I44">
        <v>-6.3600000000000004E-2</v>
      </c>
      <c r="J44">
        <v>-8.9999999999999993E-3</v>
      </c>
      <c r="K44">
        <v>3.6499999999999998E-2</v>
      </c>
      <c r="L44">
        <v>2.0999999999999999E-3</v>
      </c>
    </row>
    <row r="45" spans="1:12" hidden="1" x14ac:dyDescent="0.3">
      <c r="A45">
        <v>85753</v>
      </c>
      <c r="B45">
        <v>20080229</v>
      </c>
      <c r="C45" t="s">
        <v>1</v>
      </c>
      <c r="D45" t="s">
        <v>3</v>
      </c>
      <c r="E45">
        <v>15940</v>
      </c>
      <c r="F45">
        <v>34.799999999999997</v>
      </c>
      <c r="G45">
        <v>2.5943000000000001E-2</v>
      </c>
      <c r="H45">
        <v>-3.4761E-2</v>
      </c>
      <c r="I45">
        <v>-3.09E-2</v>
      </c>
      <c r="J45">
        <v>-2.3999999999999998E-3</v>
      </c>
      <c r="K45">
        <v>-9.4000000000000004E-3</v>
      </c>
      <c r="L45">
        <v>1.2999999999999999E-3</v>
      </c>
    </row>
    <row r="46" spans="1:12" hidden="1" x14ac:dyDescent="0.3">
      <c r="A46">
        <v>85753</v>
      </c>
      <c r="B46">
        <v>20080331</v>
      </c>
      <c r="C46" t="s">
        <v>1</v>
      </c>
      <c r="D46" t="s">
        <v>3</v>
      </c>
      <c r="E46">
        <v>15940</v>
      </c>
      <c r="F46">
        <v>33.24</v>
      </c>
      <c r="G46">
        <v>-4.4828E-2</v>
      </c>
      <c r="H46">
        <v>-5.96E-3</v>
      </c>
      <c r="I46">
        <v>-9.2999999999999992E-3</v>
      </c>
      <c r="J46">
        <v>9.4999999999999998E-3</v>
      </c>
      <c r="K46">
        <v>-1.4E-3</v>
      </c>
      <c r="L46">
        <v>1.6999999999999999E-3</v>
      </c>
    </row>
    <row r="47" spans="1:12" hidden="1" x14ac:dyDescent="0.3">
      <c r="A47">
        <v>85753</v>
      </c>
      <c r="B47">
        <v>20080430</v>
      </c>
      <c r="C47" t="s">
        <v>1</v>
      </c>
      <c r="D47" t="s">
        <v>3</v>
      </c>
      <c r="E47">
        <v>15940</v>
      </c>
      <c r="F47">
        <v>36.049999999999997</v>
      </c>
      <c r="G47">
        <v>8.4537000000000001E-2</v>
      </c>
      <c r="H47">
        <v>4.7546999999999999E-2</v>
      </c>
      <c r="I47">
        <v>4.5999999999999999E-2</v>
      </c>
      <c r="J47">
        <v>-1.6400000000000001E-2</v>
      </c>
      <c r="K47">
        <v>-9.4999999999999998E-3</v>
      </c>
      <c r="L47">
        <v>1.8E-3</v>
      </c>
    </row>
    <row r="48" spans="1:12" hidden="1" x14ac:dyDescent="0.3">
      <c r="A48">
        <v>85753</v>
      </c>
      <c r="B48">
        <v>20080530</v>
      </c>
      <c r="C48" t="s">
        <v>1</v>
      </c>
      <c r="D48" t="s">
        <v>3</v>
      </c>
      <c r="E48">
        <v>15940</v>
      </c>
      <c r="F48">
        <v>40.04</v>
      </c>
      <c r="G48">
        <v>0.11068</v>
      </c>
      <c r="H48">
        <v>1.0673999999999999E-2</v>
      </c>
      <c r="I48">
        <v>1.8599999999999998E-2</v>
      </c>
      <c r="J48">
        <v>3.2199999999999999E-2</v>
      </c>
      <c r="K48">
        <v>-1.38E-2</v>
      </c>
      <c r="L48">
        <v>1.8E-3</v>
      </c>
    </row>
    <row r="49" spans="1:12" hidden="1" x14ac:dyDescent="0.3">
      <c r="A49">
        <v>85753</v>
      </c>
      <c r="B49">
        <v>20080630</v>
      </c>
      <c r="C49" t="s">
        <v>1</v>
      </c>
      <c r="D49" t="s">
        <v>3</v>
      </c>
      <c r="E49">
        <v>15940</v>
      </c>
      <c r="F49">
        <v>37.799999999999997</v>
      </c>
      <c r="G49">
        <v>-5.5944000000000001E-2</v>
      </c>
      <c r="H49">
        <v>-8.5961999999999997E-2</v>
      </c>
      <c r="I49">
        <v>-8.4400000000000003E-2</v>
      </c>
      <c r="J49">
        <v>1.2800000000000001E-2</v>
      </c>
      <c r="K49">
        <v>-2.4199999999999999E-2</v>
      </c>
      <c r="L49">
        <v>1.6999999999999999E-3</v>
      </c>
    </row>
    <row r="50" spans="1:12" hidden="1" x14ac:dyDescent="0.3">
      <c r="A50">
        <v>85753</v>
      </c>
      <c r="B50">
        <v>20080731</v>
      </c>
      <c r="C50" t="s">
        <v>1</v>
      </c>
      <c r="D50" t="s">
        <v>3</v>
      </c>
      <c r="E50">
        <v>15940</v>
      </c>
      <c r="F50">
        <v>32.54</v>
      </c>
      <c r="G50">
        <v>-0.139153</v>
      </c>
      <c r="H50">
        <v>-9.8589999999999997E-3</v>
      </c>
      <c r="I50">
        <v>-7.7000000000000002E-3</v>
      </c>
      <c r="J50">
        <v>2.4500000000000001E-2</v>
      </c>
      <c r="K50">
        <v>5.8799999999999998E-2</v>
      </c>
      <c r="L50">
        <v>1.5E-3</v>
      </c>
    </row>
    <row r="51" spans="1:12" hidden="1" x14ac:dyDescent="0.3">
      <c r="A51">
        <v>85753</v>
      </c>
      <c r="B51">
        <v>20080829</v>
      </c>
      <c r="C51" t="s">
        <v>1</v>
      </c>
      <c r="D51" t="s">
        <v>3</v>
      </c>
      <c r="E51">
        <v>15940</v>
      </c>
      <c r="F51">
        <v>31.97</v>
      </c>
      <c r="G51">
        <v>-1.7517000000000001E-2</v>
      </c>
      <c r="H51">
        <v>1.2191E-2</v>
      </c>
      <c r="I51">
        <v>1.5299999999999999E-2</v>
      </c>
      <c r="J51">
        <v>3.61E-2</v>
      </c>
      <c r="K51">
        <v>1.52E-2</v>
      </c>
      <c r="L51">
        <v>1.2999999999999999E-3</v>
      </c>
    </row>
    <row r="52" spans="1:12" hidden="1" x14ac:dyDescent="0.3">
      <c r="A52">
        <v>85753</v>
      </c>
      <c r="B52">
        <v>20080930</v>
      </c>
      <c r="C52" t="s">
        <v>1</v>
      </c>
      <c r="D52" t="s">
        <v>3</v>
      </c>
      <c r="E52">
        <v>15940</v>
      </c>
      <c r="F52">
        <v>26.08</v>
      </c>
      <c r="G52">
        <v>-0.18423500000000001</v>
      </c>
      <c r="H52">
        <v>-9.0790999999999997E-2</v>
      </c>
      <c r="I52">
        <v>-9.2399999999999996E-2</v>
      </c>
      <c r="J52">
        <v>-1.1599999999999999E-2</v>
      </c>
      <c r="K52">
        <v>6.3299999999999995E-2</v>
      </c>
      <c r="L52">
        <v>1.5E-3</v>
      </c>
    </row>
    <row r="53" spans="1:12" hidden="1" x14ac:dyDescent="0.3">
      <c r="A53">
        <v>85753</v>
      </c>
      <c r="B53">
        <v>20081031</v>
      </c>
      <c r="C53" t="s">
        <v>1</v>
      </c>
      <c r="D53" t="s">
        <v>3</v>
      </c>
      <c r="E53">
        <v>15940</v>
      </c>
      <c r="F53">
        <v>21.2</v>
      </c>
      <c r="G53">
        <v>-0.18711700000000001</v>
      </c>
      <c r="H53">
        <v>-0.16942499999999999</v>
      </c>
      <c r="I53">
        <v>-0.17230000000000001</v>
      </c>
      <c r="J53">
        <v>-2.3199999999999998E-2</v>
      </c>
      <c r="K53">
        <v>-2.8899999999999999E-2</v>
      </c>
      <c r="L53">
        <v>8.0000000000000004E-4</v>
      </c>
    </row>
    <row r="54" spans="1:12" hidden="1" x14ac:dyDescent="0.3">
      <c r="A54">
        <v>85753</v>
      </c>
      <c r="B54">
        <v>20081128</v>
      </c>
      <c r="C54" t="s">
        <v>1</v>
      </c>
      <c r="D54" t="s">
        <v>3</v>
      </c>
      <c r="E54">
        <v>15940</v>
      </c>
      <c r="F54">
        <v>21.59</v>
      </c>
      <c r="G54">
        <v>1.8395999999999999E-2</v>
      </c>
      <c r="H54">
        <v>-7.4848999999999999E-2</v>
      </c>
      <c r="I54">
        <v>-7.8600000000000003E-2</v>
      </c>
      <c r="J54">
        <v>-2.9600000000000001E-2</v>
      </c>
      <c r="K54">
        <v>-6.0199999999999997E-2</v>
      </c>
      <c r="L54">
        <v>2.9999999999999997E-4</v>
      </c>
    </row>
    <row r="55" spans="1:12" hidden="1" x14ac:dyDescent="0.3">
      <c r="A55">
        <v>85753</v>
      </c>
      <c r="B55">
        <v>20081231</v>
      </c>
      <c r="C55" t="s">
        <v>1</v>
      </c>
      <c r="D55" t="s">
        <v>3</v>
      </c>
      <c r="E55">
        <v>15940</v>
      </c>
      <c r="F55">
        <v>19.079999999999998</v>
      </c>
      <c r="G55">
        <v>-0.116258</v>
      </c>
      <c r="H55">
        <v>7.8220000000000008E-3</v>
      </c>
      <c r="I55">
        <v>1.7399999999999999E-2</v>
      </c>
      <c r="J55">
        <v>3.61E-2</v>
      </c>
      <c r="K55">
        <v>-2.5000000000000001E-3</v>
      </c>
      <c r="L55">
        <v>0</v>
      </c>
    </row>
    <row r="56" spans="1:12" hidden="1" x14ac:dyDescent="0.3">
      <c r="A56">
        <v>85753</v>
      </c>
      <c r="B56">
        <v>20090130</v>
      </c>
      <c r="C56" t="s">
        <v>1</v>
      </c>
      <c r="D56" t="s">
        <v>3</v>
      </c>
      <c r="E56">
        <v>15940</v>
      </c>
      <c r="F56">
        <v>19.309999999999999</v>
      </c>
      <c r="G56">
        <v>1.2054E-2</v>
      </c>
      <c r="H56">
        <v>-8.5656999999999997E-2</v>
      </c>
      <c r="I56">
        <v>-8.1199999999999994E-2</v>
      </c>
      <c r="J56">
        <v>8.0000000000000004E-4</v>
      </c>
      <c r="K56">
        <v>-0.1118</v>
      </c>
      <c r="L56">
        <v>0</v>
      </c>
    </row>
    <row r="57" spans="1:12" hidden="1" x14ac:dyDescent="0.3">
      <c r="A57">
        <v>85753</v>
      </c>
      <c r="B57">
        <v>20090227</v>
      </c>
      <c r="C57" t="s">
        <v>1</v>
      </c>
      <c r="D57" t="s">
        <v>3</v>
      </c>
      <c r="E57">
        <v>15940</v>
      </c>
      <c r="F57">
        <v>19.329999999999998</v>
      </c>
      <c r="G57">
        <v>1.036E-3</v>
      </c>
      <c r="H57">
        <v>-0.109931</v>
      </c>
      <c r="I57">
        <v>-0.10100000000000001</v>
      </c>
      <c r="J57">
        <v>2.2000000000000001E-3</v>
      </c>
      <c r="K57">
        <v>-7.2700000000000001E-2</v>
      </c>
      <c r="L57">
        <v>1E-4</v>
      </c>
    </row>
    <row r="58" spans="1:12" hidden="1" x14ac:dyDescent="0.3">
      <c r="A58">
        <v>85753</v>
      </c>
      <c r="B58">
        <v>20090331</v>
      </c>
      <c r="C58" t="s">
        <v>1</v>
      </c>
      <c r="D58" t="s">
        <v>3</v>
      </c>
      <c r="E58">
        <v>15940</v>
      </c>
      <c r="F58">
        <v>18.87</v>
      </c>
      <c r="G58">
        <v>-2.3796999999999999E-2</v>
      </c>
      <c r="H58">
        <v>8.5404999999999995E-2</v>
      </c>
      <c r="I58">
        <v>8.9499999999999996E-2</v>
      </c>
      <c r="J58">
        <v>-8.0000000000000004E-4</v>
      </c>
      <c r="K58">
        <v>3.56E-2</v>
      </c>
      <c r="L58">
        <v>2.0000000000000001E-4</v>
      </c>
    </row>
    <row r="59" spans="1:12" hidden="1" x14ac:dyDescent="0.3">
      <c r="A59">
        <v>85753</v>
      </c>
      <c r="B59">
        <v>20090430</v>
      </c>
      <c r="C59" t="s">
        <v>1</v>
      </c>
      <c r="D59" t="s">
        <v>3</v>
      </c>
      <c r="E59">
        <v>15940</v>
      </c>
      <c r="F59">
        <v>20.58</v>
      </c>
      <c r="G59">
        <v>9.0620000000000006E-2</v>
      </c>
      <c r="H59">
        <v>9.3924999999999995E-2</v>
      </c>
      <c r="I59">
        <v>0.1019</v>
      </c>
      <c r="J59">
        <v>4.7699999999999999E-2</v>
      </c>
      <c r="K59">
        <v>5.5300000000000002E-2</v>
      </c>
      <c r="L59">
        <v>1E-4</v>
      </c>
    </row>
    <row r="60" spans="1:12" hidden="1" x14ac:dyDescent="0.3">
      <c r="A60">
        <v>85753</v>
      </c>
      <c r="B60">
        <v>20090529</v>
      </c>
      <c r="C60" t="s">
        <v>1</v>
      </c>
      <c r="D60" t="s">
        <v>3</v>
      </c>
      <c r="E60">
        <v>15940</v>
      </c>
      <c r="F60">
        <v>23.41</v>
      </c>
      <c r="G60">
        <v>0.137512</v>
      </c>
      <c r="H60">
        <v>5.3081000000000003E-2</v>
      </c>
      <c r="I60">
        <v>5.21E-2</v>
      </c>
      <c r="J60">
        <v>-2.3400000000000001E-2</v>
      </c>
      <c r="K60">
        <v>-2.3E-3</v>
      </c>
      <c r="L60">
        <v>0</v>
      </c>
    </row>
    <row r="61" spans="1:12" hidden="1" x14ac:dyDescent="0.3">
      <c r="A61">
        <v>85753</v>
      </c>
      <c r="B61">
        <v>20090630</v>
      </c>
      <c r="C61" t="s">
        <v>1</v>
      </c>
      <c r="D61" t="s">
        <v>3</v>
      </c>
      <c r="E61">
        <v>15940</v>
      </c>
      <c r="F61">
        <v>18.52</v>
      </c>
      <c r="G61">
        <v>-0.20888499999999999</v>
      </c>
      <c r="H61">
        <v>1.9599999999999999E-4</v>
      </c>
      <c r="I61">
        <v>4.3E-3</v>
      </c>
      <c r="J61">
        <v>2.6200000000000001E-2</v>
      </c>
      <c r="K61">
        <v>-2.7199999999999998E-2</v>
      </c>
      <c r="L61">
        <v>1E-4</v>
      </c>
    </row>
    <row r="62" spans="1:12" hidden="1" x14ac:dyDescent="0.3">
      <c r="A62">
        <v>85753</v>
      </c>
      <c r="B62">
        <v>20090731</v>
      </c>
      <c r="C62" t="s">
        <v>1</v>
      </c>
      <c r="D62" t="s">
        <v>3</v>
      </c>
      <c r="E62">
        <v>15940</v>
      </c>
      <c r="F62">
        <v>20.440000000000001</v>
      </c>
      <c r="G62">
        <v>0.103672</v>
      </c>
      <c r="H62">
        <v>7.4142E-2</v>
      </c>
      <c r="I62">
        <v>7.7200000000000005E-2</v>
      </c>
      <c r="J62">
        <v>2.07E-2</v>
      </c>
      <c r="K62">
        <v>5.28E-2</v>
      </c>
      <c r="L62">
        <v>1E-4</v>
      </c>
    </row>
    <row r="63" spans="1:12" hidden="1" x14ac:dyDescent="0.3">
      <c r="A63">
        <v>85753</v>
      </c>
      <c r="B63">
        <v>20090831</v>
      </c>
      <c r="C63" t="s">
        <v>1</v>
      </c>
      <c r="D63" t="s">
        <v>3</v>
      </c>
      <c r="E63">
        <v>15940</v>
      </c>
      <c r="F63">
        <v>21.19</v>
      </c>
      <c r="G63">
        <v>3.6693000000000003E-2</v>
      </c>
      <c r="H63">
        <v>3.356E-2</v>
      </c>
      <c r="I63">
        <v>3.3300000000000003E-2</v>
      </c>
      <c r="J63">
        <v>-8.9999999999999993E-3</v>
      </c>
      <c r="K63">
        <v>7.7499999999999999E-2</v>
      </c>
      <c r="L63">
        <v>1E-4</v>
      </c>
    </row>
    <row r="64" spans="1:12" hidden="1" x14ac:dyDescent="0.3">
      <c r="A64">
        <v>85753</v>
      </c>
      <c r="B64">
        <v>20090930</v>
      </c>
      <c r="C64" t="s">
        <v>1</v>
      </c>
      <c r="D64" t="s">
        <v>3</v>
      </c>
      <c r="E64">
        <v>15940</v>
      </c>
      <c r="F64">
        <v>23.69</v>
      </c>
      <c r="G64">
        <v>0.11798</v>
      </c>
      <c r="H64">
        <v>3.5722999999999998E-2</v>
      </c>
      <c r="I64">
        <v>4.0800000000000003E-2</v>
      </c>
      <c r="J64">
        <v>2.46E-2</v>
      </c>
      <c r="K64">
        <v>9.2999999999999992E-3</v>
      </c>
      <c r="L64">
        <v>1E-4</v>
      </c>
    </row>
    <row r="65" spans="1:12" hidden="1" x14ac:dyDescent="0.3">
      <c r="A65">
        <v>85753</v>
      </c>
      <c r="B65">
        <v>20091030</v>
      </c>
      <c r="C65" t="s">
        <v>1</v>
      </c>
      <c r="D65" t="s">
        <v>3</v>
      </c>
      <c r="E65">
        <v>15940</v>
      </c>
      <c r="F65">
        <v>22.81</v>
      </c>
      <c r="G65">
        <v>-3.7146999999999999E-2</v>
      </c>
      <c r="H65">
        <v>-1.9761999999999998E-2</v>
      </c>
      <c r="I65">
        <v>-2.5899999999999999E-2</v>
      </c>
      <c r="J65">
        <v>-4.2299999999999997E-2</v>
      </c>
      <c r="K65">
        <v>-4.1799999999999997E-2</v>
      </c>
      <c r="L65">
        <v>0</v>
      </c>
    </row>
    <row r="66" spans="1:12" hidden="1" x14ac:dyDescent="0.3">
      <c r="A66">
        <v>85753</v>
      </c>
      <c r="B66">
        <v>20091130</v>
      </c>
      <c r="C66" t="s">
        <v>1</v>
      </c>
      <c r="D66" t="s">
        <v>3</v>
      </c>
      <c r="E66">
        <v>15940</v>
      </c>
      <c r="F66">
        <v>22.44</v>
      </c>
      <c r="G66">
        <v>-1.6220999999999999E-2</v>
      </c>
      <c r="H66">
        <v>5.7363999999999998E-2</v>
      </c>
      <c r="I66">
        <v>5.5599999999999997E-2</v>
      </c>
      <c r="J66">
        <v>-2.5000000000000001E-2</v>
      </c>
      <c r="K66">
        <v>-1.6999999999999999E-3</v>
      </c>
      <c r="L66">
        <v>0</v>
      </c>
    </row>
    <row r="67" spans="1:12" hidden="1" x14ac:dyDescent="0.3">
      <c r="A67">
        <v>85753</v>
      </c>
      <c r="B67">
        <v>20091231</v>
      </c>
      <c r="C67" t="s">
        <v>1</v>
      </c>
      <c r="D67" t="s">
        <v>3</v>
      </c>
      <c r="E67">
        <v>15940</v>
      </c>
      <c r="F67">
        <v>24.24</v>
      </c>
      <c r="G67">
        <v>8.0213999999999994E-2</v>
      </c>
      <c r="H67">
        <v>1.7770999999999999E-2</v>
      </c>
      <c r="I67">
        <v>2.75E-2</v>
      </c>
      <c r="J67">
        <v>6.0999999999999999E-2</v>
      </c>
      <c r="K67">
        <v>0</v>
      </c>
      <c r="L67">
        <v>1E-4</v>
      </c>
    </row>
    <row r="68" spans="1:12" hidden="1" x14ac:dyDescent="0.3">
      <c r="A68">
        <v>85753</v>
      </c>
      <c r="B68">
        <v>20100129</v>
      </c>
      <c r="C68" t="s">
        <v>1</v>
      </c>
      <c r="D68" t="s">
        <v>3</v>
      </c>
      <c r="E68">
        <v>15940</v>
      </c>
      <c r="F68">
        <v>22.91</v>
      </c>
      <c r="G68">
        <v>-5.4868E-2</v>
      </c>
      <c r="H68">
        <v>-3.6974E-2</v>
      </c>
      <c r="I68">
        <v>-3.3599999999999998E-2</v>
      </c>
      <c r="J68">
        <v>3.8E-3</v>
      </c>
      <c r="K68">
        <v>3.0000000000000001E-3</v>
      </c>
      <c r="L68">
        <v>0</v>
      </c>
    </row>
    <row r="69" spans="1:12" hidden="1" x14ac:dyDescent="0.3">
      <c r="A69">
        <v>85753</v>
      </c>
      <c r="B69">
        <v>20100226</v>
      </c>
      <c r="C69" t="s">
        <v>1</v>
      </c>
      <c r="D69" t="s">
        <v>3</v>
      </c>
      <c r="E69">
        <v>15940</v>
      </c>
      <c r="F69">
        <v>24.92</v>
      </c>
      <c r="G69">
        <v>8.7734999999999994E-2</v>
      </c>
      <c r="H69">
        <v>2.8514000000000001E-2</v>
      </c>
      <c r="I69">
        <v>3.4000000000000002E-2</v>
      </c>
      <c r="J69">
        <v>1.21E-2</v>
      </c>
      <c r="K69">
        <v>3.1600000000000003E-2</v>
      </c>
      <c r="L69">
        <v>0</v>
      </c>
    </row>
    <row r="70" spans="1:12" hidden="1" x14ac:dyDescent="0.3">
      <c r="A70">
        <v>85753</v>
      </c>
      <c r="B70">
        <v>20100331</v>
      </c>
      <c r="C70" t="s">
        <v>1</v>
      </c>
      <c r="D70" t="s">
        <v>3</v>
      </c>
      <c r="E70">
        <v>15940</v>
      </c>
      <c r="F70">
        <v>26.02</v>
      </c>
      <c r="G70">
        <v>4.4141E-2</v>
      </c>
      <c r="H70">
        <v>5.8796000000000001E-2</v>
      </c>
      <c r="I70">
        <v>6.3100000000000003E-2</v>
      </c>
      <c r="J70">
        <v>1.43E-2</v>
      </c>
      <c r="K70">
        <v>2.1100000000000001E-2</v>
      </c>
      <c r="L70">
        <v>1E-4</v>
      </c>
    </row>
    <row r="71" spans="1:12" hidden="1" x14ac:dyDescent="0.3">
      <c r="A71">
        <v>85753</v>
      </c>
      <c r="B71">
        <v>20100430</v>
      </c>
      <c r="C71" t="s">
        <v>1</v>
      </c>
      <c r="D71" t="s">
        <v>3</v>
      </c>
      <c r="E71">
        <v>15940</v>
      </c>
      <c r="F71">
        <v>27.28</v>
      </c>
      <c r="G71">
        <v>4.8424000000000002E-2</v>
      </c>
      <c r="H71">
        <v>1.4759E-2</v>
      </c>
      <c r="I71">
        <v>0.02</v>
      </c>
      <c r="J71">
        <v>4.9700000000000001E-2</v>
      </c>
      <c r="K71">
        <v>2.81E-2</v>
      </c>
      <c r="L71">
        <v>1E-4</v>
      </c>
    </row>
    <row r="72" spans="1:12" hidden="1" x14ac:dyDescent="0.3">
      <c r="A72">
        <v>85753</v>
      </c>
      <c r="B72">
        <v>20100528</v>
      </c>
      <c r="C72" t="s">
        <v>1</v>
      </c>
      <c r="D72" t="s">
        <v>3</v>
      </c>
      <c r="E72">
        <v>15940</v>
      </c>
      <c r="F72">
        <v>27.91</v>
      </c>
      <c r="G72">
        <v>2.3094E-2</v>
      </c>
      <c r="H72">
        <v>-8.1975999999999993E-2</v>
      </c>
      <c r="I72">
        <v>-7.8899999999999998E-2</v>
      </c>
      <c r="J72">
        <v>5.0000000000000001E-4</v>
      </c>
      <c r="K72">
        <v>-2.3800000000000002E-2</v>
      </c>
      <c r="L72">
        <v>1E-4</v>
      </c>
    </row>
    <row r="73" spans="1:12" hidden="1" x14ac:dyDescent="0.3">
      <c r="A73">
        <v>85753</v>
      </c>
      <c r="B73">
        <v>20100630</v>
      </c>
      <c r="C73" t="s">
        <v>1</v>
      </c>
      <c r="D73" t="s">
        <v>3</v>
      </c>
      <c r="E73">
        <v>15940</v>
      </c>
      <c r="F73">
        <v>26.55</v>
      </c>
      <c r="G73">
        <v>-4.8728E-2</v>
      </c>
      <c r="H73">
        <v>-5.3881999999999999E-2</v>
      </c>
      <c r="I73">
        <v>-5.5599999999999997E-2</v>
      </c>
      <c r="J73">
        <v>-1.9699999999999999E-2</v>
      </c>
      <c r="K73">
        <v>-4.4999999999999998E-2</v>
      </c>
      <c r="L73">
        <v>1E-4</v>
      </c>
    </row>
    <row r="74" spans="1:12" hidden="1" x14ac:dyDescent="0.3">
      <c r="A74">
        <v>85753</v>
      </c>
      <c r="B74">
        <v>20100730</v>
      </c>
      <c r="C74" t="s">
        <v>1</v>
      </c>
      <c r="D74" t="s">
        <v>3</v>
      </c>
      <c r="E74">
        <v>15940</v>
      </c>
      <c r="F74">
        <v>28.15</v>
      </c>
      <c r="G74">
        <v>6.0263999999999998E-2</v>
      </c>
      <c r="H74">
        <v>6.8778000000000006E-2</v>
      </c>
      <c r="I74">
        <v>6.93E-2</v>
      </c>
      <c r="J74">
        <v>1.6999999999999999E-3</v>
      </c>
      <c r="K74">
        <v>-2.5999999999999999E-3</v>
      </c>
      <c r="L74">
        <v>1E-4</v>
      </c>
    </row>
    <row r="75" spans="1:12" hidden="1" x14ac:dyDescent="0.3">
      <c r="A75">
        <v>85753</v>
      </c>
      <c r="B75">
        <v>20100831</v>
      </c>
      <c r="C75" t="s">
        <v>1</v>
      </c>
      <c r="D75" t="s">
        <v>3</v>
      </c>
      <c r="E75">
        <v>15940</v>
      </c>
      <c r="F75">
        <v>29.09</v>
      </c>
      <c r="G75">
        <v>3.3392999999999999E-2</v>
      </c>
      <c r="H75">
        <v>-4.7448999999999998E-2</v>
      </c>
      <c r="I75">
        <v>-4.7699999999999999E-2</v>
      </c>
      <c r="J75">
        <v>-0.03</v>
      </c>
      <c r="K75">
        <v>-1.95E-2</v>
      </c>
      <c r="L75">
        <v>1E-4</v>
      </c>
    </row>
    <row r="76" spans="1:12" hidden="1" x14ac:dyDescent="0.3">
      <c r="A76">
        <v>85753</v>
      </c>
      <c r="B76">
        <v>20100930</v>
      </c>
      <c r="C76" t="s">
        <v>1</v>
      </c>
      <c r="D76" t="s">
        <v>3</v>
      </c>
      <c r="E76">
        <v>15940</v>
      </c>
      <c r="F76">
        <v>31.74</v>
      </c>
      <c r="G76">
        <v>9.1096999999999997E-2</v>
      </c>
      <c r="H76">
        <v>8.7551000000000004E-2</v>
      </c>
      <c r="I76">
        <v>9.5399999999999999E-2</v>
      </c>
      <c r="J76">
        <v>3.9199999999999999E-2</v>
      </c>
      <c r="K76">
        <v>-3.1300000000000001E-2</v>
      </c>
      <c r="L76">
        <v>1E-4</v>
      </c>
    </row>
    <row r="77" spans="1:12" hidden="1" x14ac:dyDescent="0.3">
      <c r="A77">
        <v>85753</v>
      </c>
      <c r="B77">
        <v>20101029</v>
      </c>
      <c r="C77" t="s">
        <v>1</v>
      </c>
      <c r="D77" t="s">
        <v>3</v>
      </c>
      <c r="E77">
        <v>15940</v>
      </c>
      <c r="F77">
        <v>34.75</v>
      </c>
      <c r="G77">
        <v>9.4833000000000001E-2</v>
      </c>
      <c r="H77">
        <v>3.6856E-2</v>
      </c>
      <c r="I77">
        <v>3.8800000000000001E-2</v>
      </c>
      <c r="J77">
        <v>1.1299999999999999E-2</v>
      </c>
      <c r="K77">
        <v>-2.5999999999999999E-2</v>
      </c>
      <c r="L77">
        <v>1E-4</v>
      </c>
    </row>
    <row r="78" spans="1:12" hidden="1" x14ac:dyDescent="0.3">
      <c r="A78">
        <v>85753</v>
      </c>
      <c r="B78">
        <v>20101130</v>
      </c>
      <c r="C78" t="s">
        <v>1</v>
      </c>
      <c r="D78" t="s">
        <v>3</v>
      </c>
      <c r="E78">
        <v>15940</v>
      </c>
      <c r="F78">
        <v>34.31</v>
      </c>
      <c r="G78">
        <v>-1.2662E-2</v>
      </c>
      <c r="H78">
        <v>-2.2899999999999999E-3</v>
      </c>
      <c r="I78">
        <v>6.0000000000000001E-3</v>
      </c>
      <c r="J78">
        <v>3.6999999999999998E-2</v>
      </c>
      <c r="K78">
        <v>-8.9999999999999993E-3</v>
      </c>
      <c r="L78">
        <v>1E-4</v>
      </c>
    </row>
    <row r="79" spans="1:12" hidden="1" x14ac:dyDescent="0.3">
      <c r="A79">
        <v>85753</v>
      </c>
      <c r="B79">
        <v>20101231</v>
      </c>
      <c r="C79" t="s">
        <v>1</v>
      </c>
      <c r="D79" t="s">
        <v>3</v>
      </c>
      <c r="E79">
        <v>15940</v>
      </c>
      <c r="F79">
        <v>32.67</v>
      </c>
      <c r="G79">
        <v>3.9638E-2</v>
      </c>
      <c r="H79">
        <v>6.5299999999999997E-2</v>
      </c>
      <c r="I79">
        <v>6.8199999999999997E-2</v>
      </c>
      <c r="J79">
        <v>6.8999999999999999E-3</v>
      </c>
      <c r="K79">
        <v>3.8199999999999998E-2</v>
      </c>
      <c r="L79">
        <v>1E-4</v>
      </c>
    </row>
    <row r="80" spans="1:12" hidden="1" x14ac:dyDescent="0.3">
      <c r="A80">
        <v>85753</v>
      </c>
      <c r="B80">
        <v>20110131</v>
      </c>
      <c r="C80" t="s">
        <v>1</v>
      </c>
      <c r="D80" t="s">
        <v>3</v>
      </c>
      <c r="E80">
        <v>15940</v>
      </c>
      <c r="F80">
        <v>33.65</v>
      </c>
      <c r="G80">
        <v>2.9996999999999999E-2</v>
      </c>
      <c r="H80">
        <v>2.2645999999999999E-2</v>
      </c>
      <c r="I80">
        <v>1.9900000000000001E-2</v>
      </c>
      <c r="J80">
        <v>-2.47E-2</v>
      </c>
      <c r="K80">
        <v>8.2000000000000007E-3</v>
      </c>
      <c r="L80">
        <v>1E-4</v>
      </c>
    </row>
    <row r="81" spans="1:12" hidden="1" x14ac:dyDescent="0.3">
      <c r="A81">
        <v>85753</v>
      </c>
      <c r="B81">
        <v>20110228</v>
      </c>
      <c r="C81" t="s">
        <v>1</v>
      </c>
      <c r="D81" t="s">
        <v>3</v>
      </c>
      <c r="E81">
        <v>15940</v>
      </c>
      <c r="F81">
        <v>35.29</v>
      </c>
      <c r="G81">
        <v>4.8737000000000003E-2</v>
      </c>
      <c r="H81">
        <v>3.1956999999999999E-2</v>
      </c>
      <c r="I81">
        <v>3.49E-2</v>
      </c>
      <c r="J81">
        <v>1.5299999999999999E-2</v>
      </c>
      <c r="K81">
        <v>1.0999999999999999E-2</v>
      </c>
      <c r="L81">
        <v>1E-4</v>
      </c>
    </row>
    <row r="82" spans="1:12" hidden="1" x14ac:dyDescent="0.3">
      <c r="A82">
        <v>85753</v>
      </c>
      <c r="B82">
        <v>20110331</v>
      </c>
      <c r="C82" t="s">
        <v>1</v>
      </c>
      <c r="D82" t="s">
        <v>3</v>
      </c>
      <c r="E82">
        <v>15940</v>
      </c>
      <c r="F82">
        <v>36.21</v>
      </c>
      <c r="G82">
        <v>2.6069999999999999E-2</v>
      </c>
      <c r="H82">
        <v>-1.047E-3</v>
      </c>
      <c r="I82">
        <v>4.4999999999999997E-3</v>
      </c>
      <c r="J82">
        <v>2.5999999999999999E-2</v>
      </c>
      <c r="K82">
        <v>-1.5800000000000002E-2</v>
      </c>
      <c r="L82">
        <v>1E-4</v>
      </c>
    </row>
    <row r="83" spans="1:12" hidden="1" x14ac:dyDescent="0.3">
      <c r="A83">
        <v>85753</v>
      </c>
      <c r="B83">
        <v>20110429</v>
      </c>
      <c r="C83" t="s">
        <v>1</v>
      </c>
      <c r="D83" t="s">
        <v>3</v>
      </c>
      <c r="E83">
        <v>15940</v>
      </c>
      <c r="F83">
        <v>36.979999999999997</v>
      </c>
      <c r="G83">
        <v>2.1264999999999999E-2</v>
      </c>
      <c r="H83">
        <v>2.8494999999999999E-2</v>
      </c>
      <c r="I83">
        <v>2.9000000000000001E-2</v>
      </c>
      <c r="J83">
        <v>-3.3999999999999998E-3</v>
      </c>
      <c r="K83">
        <v>-2.52E-2</v>
      </c>
      <c r="L83">
        <v>0</v>
      </c>
    </row>
    <row r="84" spans="1:12" hidden="1" x14ac:dyDescent="0.3">
      <c r="A84">
        <v>85753</v>
      </c>
      <c r="B84">
        <v>20110531</v>
      </c>
      <c r="C84" t="s">
        <v>1</v>
      </c>
      <c r="D84" t="s">
        <v>3</v>
      </c>
      <c r="E84">
        <v>15940</v>
      </c>
      <c r="F84">
        <v>35.020000000000003</v>
      </c>
      <c r="G84">
        <v>2.1363E-2</v>
      </c>
      <c r="H84">
        <v>-1.3501000000000001E-2</v>
      </c>
      <c r="I84">
        <v>-1.2699999999999999E-2</v>
      </c>
      <c r="J84">
        <v>-7.0000000000000001E-3</v>
      </c>
      <c r="K84">
        <v>-2.0799999999999999E-2</v>
      </c>
      <c r="L84">
        <v>0</v>
      </c>
    </row>
    <row r="85" spans="1:12" hidden="1" x14ac:dyDescent="0.3">
      <c r="A85">
        <v>85753</v>
      </c>
      <c r="B85">
        <v>20110630</v>
      </c>
      <c r="C85" t="s">
        <v>1</v>
      </c>
      <c r="D85" t="s">
        <v>3</v>
      </c>
      <c r="E85">
        <v>15940</v>
      </c>
      <c r="F85">
        <v>33.46</v>
      </c>
      <c r="G85">
        <v>-4.4546000000000002E-2</v>
      </c>
      <c r="H85">
        <v>-1.8258E-2</v>
      </c>
      <c r="I85">
        <v>-1.7500000000000002E-2</v>
      </c>
      <c r="J85">
        <v>-1.6000000000000001E-3</v>
      </c>
      <c r="K85">
        <v>-3.2000000000000002E-3</v>
      </c>
      <c r="L85">
        <v>0</v>
      </c>
    </row>
    <row r="86" spans="1:12" hidden="1" x14ac:dyDescent="0.3">
      <c r="A86">
        <v>85753</v>
      </c>
      <c r="B86">
        <v>20110729</v>
      </c>
      <c r="C86" t="s">
        <v>1</v>
      </c>
      <c r="D86" t="s">
        <v>3</v>
      </c>
      <c r="E86">
        <v>15940</v>
      </c>
      <c r="F86">
        <v>31.21</v>
      </c>
      <c r="G86">
        <v>-6.7243999999999998E-2</v>
      </c>
      <c r="H86">
        <v>-2.1474E-2</v>
      </c>
      <c r="I86">
        <v>-2.3599999999999999E-2</v>
      </c>
      <c r="J86">
        <v>-1.35E-2</v>
      </c>
      <c r="K86">
        <v>-1.21E-2</v>
      </c>
      <c r="L86">
        <v>0</v>
      </c>
    </row>
    <row r="87" spans="1:12" hidden="1" x14ac:dyDescent="0.3">
      <c r="A87">
        <v>85753</v>
      </c>
      <c r="B87">
        <v>20110831</v>
      </c>
      <c r="C87" t="s">
        <v>1</v>
      </c>
      <c r="D87" t="s">
        <v>3</v>
      </c>
      <c r="E87">
        <v>15940</v>
      </c>
      <c r="F87">
        <v>31.15</v>
      </c>
      <c r="G87">
        <v>-1.9220000000000001E-3</v>
      </c>
      <c r="H87">
        <v>-5.6791000000000001E-2</v>
      </c>
      <c r="I87">
        <v>-5.9900000000000002E-2</v>
      </c>
      <c r="J87">
        <v>-3.0499999999999999E-2</v>
      </c>
      <c r="K87">
        <v>-2.4799999999999999E-2</v>
      </c>
      <c r="L87">
        <v>1E-4</v>
      </c>
    </row>
    <row r="88" spans="1:12" hidden="1" x14ac:dyDescent="0.3">
      <c r="A88">
        <v>85753</v>
      </c>
      <c r="B88">
        <v>20110930</v>
      </c>
      <c r="C88" t="s">
        <v>1</v>
      </c>
      <c r="D88" t="s">
        <v>3</v>
      </c>
      <c r="E88">
        <v>15940</v>
      </c>
      <c r="F88">
        <v>28.61</v>
      </c>
      <c r="G88">
        <v>-8.1541000000000002E-2</v>
      </c>
      <c r="H88">
        <v>-7.1762000000000006E-2</v>
      </c>
      <c r="I88">
        <v>-7.5899999999999995E-2</v>
      </c>
      <c r="J88">
        <v>-3.5299999999999998E-2</v>
      </c>
      <c r="K88">
        <v>-1.41E-2</v>
      </c>
      <c r="L88">
        <v>0</v>
      </c>
    </row>
    <row r="89" spans="1:12" hidden="1" x14ac:dyDescent="0.3">
      <c r="A89">
        <v>85753</v>
      </c>
      <c r="B89">
        <v>20111031</v>
      </c>
      <c r="C89" t="s">
        <v>1</v>
      </c>
      <c r="D89" t="s">
        <v>3</v>
      </c>
      <c r="E89">
        <v>15940</v>
      </c>
      <c r="F89">
        <v>32.090000000000003</v>
      </c>
      <c r="G89">
        <v>0.12163599999999999</v>
      </c>
      <c r="H89">
        <v>0.107723</v>
      </c>
      <c r="I89">
        <v>0.1135</v>
      </c>
      <c r="J89">
        <v>3.4200000000000001E-2</v>
      </c>
      <c r="K89">
        <v>-1.8E-3</v>
      </c>
      <c r="L89">
        <v>0</v>
      </c>
    </row>
    <row r="90" spans="1:12" hidden="1" x14ac:dyDescent="0.3">
      <c r="A90">
        <v>85753</v>
      </c>
      <c r="B90">
        <v>20111130</v>
      </c>
      <c r="C90" t="s">
        <v>1</v>
      </c>
      <c r="D90" t="s">
        <v>3</v>
      </c>
      <c r="E90">
        <v>15940</v>
      </c>
      <c r="F90">
        <v>33.58</v>
      </c>
      <c r="G90">
        <v>4.6432000000000001E-2</v>
      </c>
      <c r="H90">
        <v>-5.0590000000000001E-3</v>
      </c>
      <c r="I90">
        <v>-2.8E-3</v>
      </c>
      <c r="J90">
        <v>-1.6999999999999999E-3</v>
      </c>
      <c r="K90">
        <v>-3.3999999999999998E-3</v>
      </c>
      <c r="L90">
        <v>0</v>
      </c>
    </row>
    <row r="91" spans="1:12" hidden="1" x14ac:dyDescent="0.3">
      <c r="A91">
        <v>85753</v>
      </c>
      <c r="B91">
        <v>20111230</v>
      </c>
      <c r="C91" t="s">
        <v>1</v>
      </c>
      <c r="D91" t="s">
        <v>3</v>
      </c>
      <c r="E91">
        <v>15940</v>
      </c>
      <c r="F91">
        <v>35.72</v>
      </c>
      <c r="G91">
        <v>6.3728000000000007E-2</v>
      </c>
      <c r="H91">
        <v>8.5330000000000007E-3</v>
      </c>
      <c r="I91">
        <v>7.4000000000000003E-3</v>
      </c>
      <c r="J91">
        <v>-7.0000000000000001E-3</v>
      </c>
      <c r="K91">
        <v>1.77E-2</v>
      </c>
      <c r="L91">
        <v>0</v>
      </c>
    </row>
    <row r="92" spans="1:12" hidden="1" x14ac:dyDescent="0.3">
      <c r="A92">
        <v>85753</v>
      </c>
      <c r="B92">
        <v>20120131</v>
      </c>
      <c r="C92" t="s">
        <v>1</v>
      </c>
      <c r="D92" t="s">
        <v>3</v>
      </c>
      <c r="E92">
        <v>15940</v>
      </c>
      <c r="F92">
        <v>37.04</v>
      </c>
      <c r="G92">
        <v>3.6954000000000001E-2</v>
      </c>
      <c r="H92">
        <v>4.3582999999999997E-2</v>
      </c>
      <c r="I92">
        <v>5.0500000000000003E-2</v>
      </c>
      <c r="J92">
        <v>2.1499999999999998E-2</v>
      </c>
      <c r="K92">
        <v>-1.1299999999999999E-2</v>
      </c>
      <c r="L92">
        <v>0</v>
      </c>
    </row>
    <row r="93" spans="1:12" hidden="1" x14ac:dyDescent="0.3">
      <c r="A93">
        <v>85753</v>
      </c>
      <c r="B93">
        <v>20120229</v>
      </c>
      <c r="C93" t="s">
        <v>1</v>
      </c>
      <c r="D93" t="s">
        <v>3</v>
      </c>
      <c r="E93">
        <v>15940</v>
      </c>
      <c r="F93">
        <v>36.950000000000003</v>
      </c>
      <c r="G93">
        <v>-2.4299999999999999E-3</v>
      </c>
      <c r="H93">
        <v>4.0589E-2</v>
      </c>
      <c r="I93">
        <v>4.4200000000000003E-2</v>
      </c>
      <c r="J93">
        <v>-1.7500000000000002E-2</v>
      </c>
      <c r="K93">
        <v>8.0000000000000004E-4</v>
      </c>
      <c r="L93">
        <v>0</v>
      </c>
    </row>
    <row r="94" spans="1:12" hidden="1" x14ac:dyDescent="0.3">
      <c r="A94">
        <v>85753</v>
      </c>
      <c r="B94">
        <v>20120330</v>
      </c>
      <c r="C94" t="s">
        <v>1</v>
      </c>
      <c r="D94" t="s">
        <v>3</v>
      </c>
      <c r="E94">
        <v>15940</v>
      </c>
      <c r="F94">
        <v>38.35</v>
      </c>
      <c r="G94">
        <v>3.7888999999999999E-2</v>
      </c>
      <c r="H94">
        <v>3.1331999999999999E-2</v>
      </c>
      <c r="I94">
        <v>3.1099999999999999E-2</v>
      </c>
      <c r="J94">
        <v>-6.1999999999999998E-3</v>
      </c>
      <c r="K94">
        <v>9.1999999999999998E-3</v>
      </c>
      <c r="L94">
        <v>0</v>
      </c>
    </row>
    <row r="95" spans="1:12" hidden="1" x14ac:dyDescent="0.3">
      <c r="A95">
        <v>85753</v>
      </c>
      <c r="B95">
        <v>20120430</v>
      </c>
      <c r="C95" t="s">
        <v>1</v>
      </c>
      <c r="D95" t="s">
        <v>3</v>
      </c>
      <c r="E95">
        <v>15940</v>
      </c>
      <c r="F95">
        <v>41.11</v>
      </c>
      <c r="G95">
        <v>7.1969000000000005E-2</v>
      </c>
      <c r="H95">
        <v>-7.4970000000000002E-3</v>
      </c>
      <c r="I95">
        <v>-8.5000000000000006E-3</v>
      </c>
      <c r="J95">
        <v>-5.1999999999999998E-3</v>
      </c>
      <c r="K95">
        <v>-4.7999999999999996E-3</v>
      </c>
      <c r="L95">
        <v>0</v>
      </c>
    </row>
    <row r="96" spans="1:12" hidden="1" x14ac:dyDescent="0.3">
      <c r="A96">
        <v>85753</v>
      </c>
      <c r="B96">
        <v>20120531</v>
      </c>
      <c r="C96" t="s">
        <v>1</v>
      </c>
      <c r="D96" t="s">
        <v>3</v>
      </c>
      <c r="E96">
        <v>15940</v>
      </c>
      <c r="F96">
        <v>38.229999999999997</v>
      </c>
      <c r="G96">
        <v>-7.0055999999999993E-2</v>
      </c>
      <c r="H96">
        <v>-6.2650999999999998E-2</v>
      </c>
      <c r="I96">
        <v>-6.1899999999999997E-2</v>
      </c>
      <c r="J96">
        <v>0</v>
      </c>
      <c r="K96">
        <v>-5.8999999999999999E-3</v>
      </c>
      <c r="L96">
        <v>1E-4</v>
      </c>
    </row>
    <row r="97" spans="1:12" hidden="1" x14ac:dyDescent="0.3">
      <c r="A97">
        <v>85753</v>
      </c>
      <c r="B97">
        <v>20120629</v>
      </c>
      <c r="C97" t="s">
        <v>1</v>
      </c>
      <c r="D97" t="s">
        <v>3</v>
      </c>
      <c r="E97">
        <v>15940</v>
      </c>
      <c r="F97">
        <v>43.57</v>
      </c>
      <c r="G97">
        <v>0.139681</v>
      </c>
      <c r="H97">
        <v>3.9555E-2</v>
      </c>
      <c r="I97">
        <v>3.8899999999999997E-2</v>
      </c>
      <c r="J97">
        <v>7.6E-3</v>
      </c>
      <c r="K97">
        <v>4.4000000000000003E-3</v>
      </c>
      <c r="L97">
        <v>0</v>
      </c>
    </row>
    <row r="98" spans="1:12" hidden="1" x14ac:dyDescent="0.3">
      <c r="A98">
        <v>85753</v>
      </c>
      <c r="B98">
        <v>20120731</v>
      </c>
      <c r="C98" t="s">
        <v>1</v>
      </c>
      <c r="D98" t="s">
        <v>3</v>
      </c>
      <c r="E98">
        <v>15940</v>
      </c>
      <c r="F98">
        <v>44.42</v>
      </c>
      <c r="G98">
        <v>1.9508999999999999E-2</v>
      </c>
      <c r="H98">
        <v>1.2598E-2</v>
      </c>
      <c r="I98">
        <v>7.9000000000000008E-3</v>
      </c>
      <c r="J98">
        <v>-2.6100000000000002E-2</v>
      </c>
      <c r="K98">
        <v>-2.7000000000000001E-3</v>
      </c>
      <c r="L98">
        <v>0</v>
      </c>
    </row>
    <row r="99" spans="1:12" hidden="1" x14ac:dyDescent="0.3">
      <c r="A99">
        <v>85753</v>
      </c>
      <c r="B99">
        <v>20120831</v>
      </c>
      <c r="C99" t="s">
        <v>1</v>
      </c>
      <c r="D99" t="s">
        <v>3</v>
      </c>
      <c r="E99">
        <v>15940</v>
      </c>
      <c r="F99">
        <v>47.68</v>
      </c>
      <c r="G99">
        <v>7.3389999999999997E-2</v>
      </c>
      <c r="H99">
        <v>1.9762999999999999E-2</v>
      </c>
      <c r="I99">
        <v>2.5499999999999998E-2</v>
      </c>
      <c r="J99">
        <v>4.0000000000000001E-3</v>
      </c>
      <c r="K99">
        <v>1.3100000000000001E-2</v>
      </c>
      <c r="L99">
        <v>1E-4</v>
      </c>
    </row>
    <row r="100" spans="1:12" hidden="1" x14ac:dyDescent="0.3">
      <c r="A100">
        <v>85753</v>
      </c>
      <c r="B100">
        <v>20120928</v>
      </c>
      <c r="C100" t="s">
        <v>1</v>
      </c>
      <c r="D100" t="s">
        <v>3</v>
      </c>
      <c r="E100">
        <v>15940</v>
      </c>
      <c r="F100">
        <v>48.69</v>
      </c>
      <c r="G100">
        <v>2.1183E-2</v>
      </c>
      <c r="H100">
        <v>2.4236000000000001E-2</v>
      </c>
      <c r="I100">
        <v>2.7300000000000001E-2</v>
      </c>
      <c r="J100">
        <v>4.8999999999999998E-3</v>
      </c>
      <c r="K100">
        <v>1.5299999999999999E-2</v>
      </c>
      <c r="L100">
        <v>1E-4</v>
      </c>
    </row>
    <row r="101" spans="1:12" hidden="1" x14ac:dyDescent="0.3">
      <c r="A101">
        <v>85753</v>
      </c>
      <c r="B101">
        <v>20121031</v>
      </c>
      <c r="C101" t="s">
        <v>1</v>
      </c>
      <c r="D101" t="s">
        <v>3</v>
      </c>
      <c r="E101">
        <v>15940</v>
      </c>
      <c r="F101">
        <v>37.07</v>
      </c>
      <c r="G101">
        <v>-0.238653</v>
      </c>
      <c r="H101">
        <v>-1.9789000000000001E-2</v>
      </c>
      <c r="I101">
        <v>-1.7600000000000001E-2</v>
      </c>
      <c r="J101">
        <v>-1.15E-2</v>
      </c>
      <c r="K101">
        <v>3.7900000000000003E-2</v>
      </c>
      <c r="L101">
        <v>1E-4</v>
      </c>
    </row>
    <row r="102" spans="1:12" hidden="1" x14ac:dyDescent="0.3">
      <c r="A102">
        <v>85753</v>
      </c>
      <c r="B102">
        <v>20121130</v>
      </c>
      <c r="C102" t="s">
        <v>1</v>
      </c>
      <c r="D102" t="s">
        <v>3</v>
      </c>
      <c r="E102">
        <v>15940</v>
      </c>
      <c r="F102">
        <v>34.15</v>
      </c>
      <c r="G102">
        <v>-7.8770000000000007E-2</v>
      </c>
      <c r="H102">
        <v>2.8470000000000001E-3</v>
      </c>
      <c r="I102">
        <v>7.7999999999999996E-3</v>
      </c>
      <c r="J102">
        <v>5.8999999999999999E-3</v>
      </c>
      <c r="K102">
        <v>-9.7000000000000003E-3</v>
      </c>
      <c r="L102">
        <v>1E-4</v>
      </c>
    </row>
    <row r="103" spans="1:12" hidden="1" x14ac:dyDescent="0.3">
      <c r="A103">
        <v>85753</v>
      </c>
      <c r="B103">
        <v>20121231</v>
      </c>
      <c r="C103" t="s">
        <v>1</v>
      </c>
      <c r="D103" t="s">
        <v>3</v>
      </c>
      <c r="E103">
        <v>15940</v>
      </c>
      <c r="F103">
        <v>38.82</v>
      </c>
      <c r="G103">
        <v>0.13675000000000001</v>
      </c>
      <c r="H103">
        <v>7.0679999999999996E-3</v>
      </c>
      <c r="I103">
        <v>1.18E-2</v>
      </c>
      <c r="J103">
        <v>1.4800000000000001E-2</v>
      </c>
      <c r="K103">
        <v>3.5799999999999998E-2</v>
      </c>
      <c r="L103">
        <v>1E-4</v>
      </c>
    </row>
    <row r="104" spans="1:12" hidden="1" x14ac:dyDescent="0.3">
      <c r="A104">
        <v>85753</v>
      </c>
      <c r="B104">
        <v>20130131</v>
      </c>
      <c r="C104" t="s">
        <v>1</v>
      </c>
      <c r="D104" t="s">
        <v>3</v>
      </c>
      <c r="E104">
        <v>15940</v>
      </c>
      <c r="F104">
        <v>43.41</v>
      </c>
      <c r="G104">
        <v>0.118238</v>
      </c>
      <c r="H104">
        <v>5.0428000000000001E-2</v>
      </c>
      <c r="I104">
        <v>5.57E-2</v>
      </c>
      <c r="J104">
        <v>3.8999999999999998E-3</v>
      </c>
      <c r="K104">
        <v>9.4999999999999998E-3</v>
      </c>
      <c r="L104">
        <v>0</v>
      </c>
    </row>
    <row r="105" spans="1:12" hidden="1" x14ac:dyDescent="0.3">
      <c r="A105">
        <v>85753</v>
      </c>
      <c r="B105">
        <v>20130228</v>
      </c>
      <c r="C105" t="s">
        <v>1</v>
      </c>
      <c r="D105" t="s">
        <v>3</v>
      </c>
      <c r="E105">
        <v>15940</v>
      </c>
      <c r="F105">
        <v>45.81</v>
      </c>
      <c r="G105">
        <v>5.5287000000000003E-2</v>
      </c>
      <c r="H105">
        <v>1.1061E-2</v>
      </c>
      <c r="I105">
        <v>1.29E-2</v>
      </c>
      <c r="J105">
        <v>-4.4999999999999997E-3</v>
      </c>
      <c r="K105">
        <v>2.9999999999999997E-4</v>
      </c>
      <c r="L105">
        <v>0</v>
      </c>
    </row>
    <row r="106" spans="1:12" hidden="1" x14ac:dyDescent="0.3">
      <c r="A106">
        <v>85753</v>
      </c>
      <c r="B106">
        <v>20130328</v>
      </c>
      <c r="C106" t="s">
        <v>1</v>
      </c>
      <c r="D106" t="s">
        <v>3</v>
      </c>
      <c r="E106">
        <v>15940</v>
      </c>
      <c r="F106">
        <v>47.27</v>
      </c>
      <c r="G106">
        <v>3.1870999999999997E-2</v>
      </c>
      <c r="H106">
        <v>3.5987999999999999E-2</v>
      </c>
      <c r="I106">
        <v>4.0300000000000002E-2</v>
      </c>
      <c r="J106">
        <v>8.0999999999999996E-3</v>
      </c>
      <c r="K106">
        <v>-3.0000000000000001E-3</v>
      </c>
      <c r="L106">
        <v>0</v>
      </c>
    </row>
    <row r="107" spans="1:12" hidden="1" x14ac:dyDescent="0.3">
      <c r="A107">
        <v>85753</v>
      </c>
      <c r="B107">
        <v>20130430</v>
      </c>
      <c r="C107" t="s">
        <v>1</v>
      </c>
      <c r="D107" t="s">
        <v>3</v>
      </c>
      <c r="E107">
        <v>15940</v>
      </c>
      <c r="F107">
        <v>46.07</v>
      </c>
      <c r="G107">
        <v>-2.5385999999999999E-2</v>
      </c>
      <c r="H107">
        <v>1.8086000000000001E-2</v>
      </c>
      <c r="I107">
        <v>1.55E-2</v>
      </c>
      <c r="J107">
        <v>-2.4199999999999999E-2</v>
      </c>
      <c r="K107">
        <v>6.1999999999999998E-3</v>
      </c>
      <c r="L107">
        <v>0</v>
      </c>
    </row>
    <row r="108" spans="1:12" hidden="1" x14ac:dyDescent="0.3">
      <c r="A108">
        <v>85753</v>
      </c>
      <c r="B108">
        <v>20130531</v>
      </c>
      <c r="C108" t="s">
        <v>1</v>
      </c>
      <c r="D108" t="s">
        <v>3</v>
      </c>
      <c r="E108">
        <v>15940</v>
      </c>
      <c r="F108">
        <v>47.04</v>
      </c>
      <c r="G108">
        <v>2.1055000000000001E-2</v>
      </c>
      <c r="H108">
        <v>2.0763E-2</v>
      </c>
      <c r="I108">
        <v>2.8000000000000001E-2</v>
      </c>
      <c r="J108">
        <v>1.66E-2</v>
      </c>
      <c r="K108">
        <v>2.5999999999999999E-2</v>
      </c>
      <c r="L108">
        <v>0</v>
      </c>
    </row>
    <row r="109" spans="1:12" hidden="1" x14ac:dyDescent="0.3">
      <c r="A109">
        <v>85753</v>
      </c>
      <c r="B109">
        <v>20130628</v>
      </c>
      <c r="C109" t="s">
        <v>1</v>
      </c>
      <c r="D109" t="s">
        <v>3</v>
      </c>
      <c r="E109">
        <v>15940</v>
      </c>
      <c r="F109">
        <v>44.66</v>
      </c>
      <c r="G109">
        <v>-5.0595000000000001E-2</v>
      </c>
      <c r="H109">
        <v>-1.4999E-2</v>
      </c>
      <c r="I109">
        <v>-1.2E-2</v>
      </c>
      <c r="J109">
        <v>1.17E-2</v>
      </c>
      <c r="K109">
        <v>-1.6999999999999999E-3</v>
      </c>
      <c r="L109">
        <v>0</v>
      </c>
    </row>
    <row r="110" spans="1:12" hidden="1" x14ac:dyDescent="0.3">
      <c r="A110">
        <v>85753</v>
      </c>
      <c r="B110">
        <v>20130731</v>
      </c>
      <c r="C110" t="s">
        <v>1</v>
      </c>
      <c r="D110" t="s">
        <v>3</v>
      </c>
      <c r="E110">
        <v>15940</v>
      </c>
      <c r="F110">
        <v>47.84</v>
      </c>
      <c r="G110">
        <v>7.1205000000000004E-2</v>
      </c>
      <c r="H110">
        <v>4.9461999999999999E-2</v>
      </c>
      <c r="I110">
        <v>5.6500000000000002E-2</v>
      </c>
      <c r="J110">
        <v>1.8599999999999998E-2</v>
      </c>
      <c r="K110">
        <v>5.5999999999999999E-3</v>
      </c>
      <c r="L110">
        <v>0</v>
      </c>
    </row>
    <row r="111" spans="1:12" hidden="1" x14ac:dyDescent="0.3">
      <c r="A111">
        <v>85753</v>
      </c>
      <c r="B111">
        <v>20130830</v>
      </c>
      <c r="C111" t="s">
        <v>1</v>
      </c>
      <c r="D111" t="s">
        <v>3</v>
      </c>
      <c r="E111">
        <v>15940</v>
      </c>
      <c r="F111">
        <v>47.99</v>
      </c>
      <c r="G111">
        <v>3.1350000000000002E-3</v>
      </c>
      <c r="H111">
        <v>-3.1297999999999999E-2</v>
      </c>
      <c r="I111">
        <v>-2.7099999999999999E-2</v>
      </c>
      <c r="J111">
        <v>3.0999999999999999E-3</v>
      </c>
      <c r="K111">
        <v>-2.7799999999999998E-2</v>
      </c>
      <c r="L111">
        <v>0</v>
      </c>
    </row>
    <row r="112" spans="1:12" hidden="1" x14ac:dyDescent="0.3">
      <c r="A112">
        <v>85753</v>
      </c>
      <c r="B112">
        <v>20130930</v>
      </c>
      <c r="C112" t="s">
        <v>1</v>
      </c>
      <c r="D112" t="s">
        <v>3</v>
      </c>
      <c r="E112">
        <v>15940</v>
      </c>
      <c r="F112">
        <v>50.89</v>
      </c>
      <c r="G112">
        <v>6.0428999999999997E-2</v>
      </c>
      <c r="H112">
        <v>2.9749000000000001E-2</v>
      </c>
      <c r="I112">
        <v>3.7699999999999997E-2</v>
      </c>
      <c r="J112">
        <v>2.92E-2</v>
      </c>
      <c r="K112">
        <v>-1.1900000000000001E-2</v>
      </c>
      <c r="L112">
        <v>0</v>
      </c>
    </row>
    <row r="113" spans="1:12" hidden="1" x14ac:dyDescent="0.3">
      <c r="A113">
        <v>85753</v>
      </c>
      <c r="B113">
        <v>20131031</v>
      </c>
      <c r="C113" t="s">
        <v>1</v>
      </c>
      <c r="D113" t="s">
        <v>3</v>
      </c>
      <c r="E113">
        <v>15940</v>
      </c>
      <c r="F113">
        <v>54.28</v>
      </c>
      <c r="G113">
        <v>6.6614000000000007E-2</v>
      </c>
      <c r="H113">
        <v>4.4595999999999997E-2</v>
      </c>
      <c r="I113">
        <v>4.1799999999999997E-2</v>
      </c>
      <c r="J113">
        <v>-1.5100000000000001E-2</v>
      </c>
      <c r="K113">
        <v>1.14E-2</v>
      </c>
      <c r="L113">
        <v>0</v>
      </c>
    </row>
    <row r="114" spans="1:12" hidden="1" x14ac:dyDescent="0.3">
      <c r="A114">
        <v>85753</v>
      </c>
      <c r="B114">
        <v>20131129</v>
      </c>
      <c r="C114" t="s">
        <v>1</v>
      </c>
      <c r="D114" t="s">
        <v>3</v>
      </c>
      <c r="E114">
        <v>15940</v>
      </c>
      <c r="F114">
        <v>56.86</v>
      </c>
      <c r="G114">
        <v>4.7530999999999997E-2</v>
      </c>
      <c r="H114">
        <v>2.8049000000000001E-2</v>
      </c>
      <c r="I114">
        <v>3.1199999999999999E-2</v>
      </c>
      <c r="J114">
        <v>1.2200000000000001E-2</v>
      </c>
      <c r="K114">
        <v>2.3999999999999998E-3</v>
      </c>
      <c r="L114">
        <v>0</v>
      </c>
    </row>
    <row r="115" spans="1:12" hidden="1" x14ac:dyDescent="0.3">
      <c r="A115">
        <v>85753</v>
      </c>
      <c r="B115">
        <v>20131231</v>
      </c>
      <c r="C115" t="s">
        <v>1</v>
      </c>
      <c r="D115" t="s">
        <v>3</v>
      </c>
      <c r="E115">
        <v>15940</v>
      </c>
      <c r="F115">
        <v>59.78</v>
      </c>
      <c r="G115">
        <v>5.1353999999999997E-2</v>
      </c>
      <c r="H115">
        <v>2.3563000000000001E-2</v>
      </c>
      <c r="I115">
        <v>2.81E-2</v>
      </c>
      <c r="J115">
        <v>-5.0000000000000001E-3</v>
      </c>
      <c r="K115">
        <v>-3.0999999999999999E-3</v>
      </c>
      <c r="L115">
        <v>0</v>
      </c>
    </row>
    <row r="116" spans="1:12" hidden="1" x14ac:dyDescent="0.3">
      <c r="A116">
        <v>85753</v>
      </c>
      <c r="B116">
        <v>20140131</v>
      </c>
      <c r="C116" t="s">
        <v>1</v>
      </c>
      <c r="D116" t="s">
        <v>3</v>
      </c>
      <c r="E116">
        <v>15940</v>
      </c>
      <c r="F116">
        <v>58.75</v>
      </c>
      <c r="G116">
        <v>-1.7229999999999999E-2</v>
      </c>
      <c r="H116">
        <v>-3.5582999999999997E-2</v>
      </c>
      <c r="I116">
        <v>-3.32E-2</v>
      </c>
      <c r="J116">
        <v>8.5000000000000006E-3</v>
      </c>
      <c r="K116">
        <v>-2.0899999999999998E-2</v>
      </c>
      <c r="L116">
        <v>0</v>
      </c>
    </row>
    <row r="117" spans="1:12" hidden="1" x14ac:dyDescent="0.3">
      <c r="A117">
        <v>85753</v>
      </c>
      <c r="B117">
        <v>20140228</v>
      </c>
      <c r="C117" t="s">
        <v>1</v>
      </c>
      <c r="D117" t="s">
        <v>3</v>
      </c>
      <c r="E117">
        <v>15940</v>
      </c>
      <c r="F117">
        <v>55.11</v>
      </c>
      <c r="G117">
        <v>-6.1956999999999998E-2</v>
      </c>
      <c r="H117">
        <v>4.3117000000000003E-2</v>
      </c>
      <c r="I117">
        <v>4.65E-2</v>
      </c>
      <c r="J117">
        <v>3.3999999999999998E-3</v>
      </c>
      <c r="K117">
        <v>-4.0000000000000001E-3</v>
      </c>
      <c r="L117">
        <v>0</v>
      </c>
    </row>
    <row r="118" spans="1:12" hidden="1" x14ac:dyDescent="0.3">
      <c r="A118">
        <v>85753</v>
      </c>
      <c r="B118">
        <v>20140331</v>
      </c>
      <c r="C118" t="s">
        <v>1</v>
      </c>
      <c r="D118" t="s">
        <v>3</v>
      </c>
      <c r="E118">
        <v>15940</v>
      </c>
      <c r="F118">
        <v>53.91</v>
      </c>
      <c r="G118">
        <v>-2.1774999999999999E-2</v>
      </c>
      <c r="H118">
        <v>6.9319999999999998E-3</v>
      </c>
      <c r="I118">
        <v>4.3E-3</v>
      </c>
      <c r="J118">
        <v>-1.89E-2</v>
      </c>
      <c r="K118">
        <v>5.0900000000000001E-2</v>
      </c>
      <c r="L118">
        <v>0</v>
      </c>
    </row>
    <row r="119" spans="1:12" hidden="1" x14ac:dyDescent="0.3">
      <c r="A119">
        <v>85753</v>
      </c>
      <c r="B119">
        <v>20140430</v>
      </c>
      <c r="C119" t="s">
        <v>1</v>
      </c>
      <c r="D119" t="s">
        <v>3</v>
      </c>
      <c r="E119">
        <v>15940</v>
      </c>
      <c r="F119">
        <v>47.18</v>
      </c>
      <c r="G119">
        <v>-0.124838</v>
      </c>
      <c r="H119">
        <v>6.2009999999999999E-3</v>
      </c>
      <c r="I119">
        <v>-1.9E-3</v>
      </c>
      <c r="J119">
        <v>-4.24E-2</v>
      </c>
      <c r="K119">
        <v>1.14E-2</v>
      </c>
      <c r="L119">
        <v>0</v>
      </c>
    </row>
    <row r="120" spans="1:12" hidden="1" x14ac:dyDescent="0.3">
      <c r="A120">
        <v>85753</v>
      </c>
      <c r="B120">
        <v>20140530</v>
      </c>
      <c r="C120" t="s">
        <v>1</v>
      </c>
      <c r="D120" t="s">
        <v>3</v>
      </c>
      <c r="E120">
        <v>15940</v>
      </c>
      <c r="F120">
        <v>50.08</v>
      </c>
      <c r="G120">
        <v>6.1467000000000001E-2</v>
      </c>
      <c r="H120">
        <v>2.103E-2</v>
      </c>
      <c r="I120">
        <v>2.06E-2</v>
      </c>
      <c r="J120">
        <v>-1.8599999999999998E-2</v>
      </c>
      <c r="K120">
        <v>-2.7000000000000001E-3</v>
      </c>
      <c r="L120">
        <v>0</v>
      </c>
    </row>
    <row r="121" spans="1:12" hidden="1" x14ac:dyDescent="0.3">
      <c r="A121">
        <v>85753</v>
      </c>
      <c r="B121">
        <v>20140630</v>
      </c>
      <c r="C121" t="s">
        <v>1</v>
      </c>
      <c r="D121" t="s">
        <v>3</v>
      </c>
      <c r="E121">
        <v>15940</v>
      </c>
      <c r="F121">
        <v>48.81</v>
      </c>
      <c r="G121">
        <v>-2.5359E-2</v>
      </c>
      <c r="H121">
        <v>1.9057999999999999E-2</v>
      </c>
      <c r="I121">
        <v>2.6100000000000002E-2</v>
      </c>
      <c r="J121">
        <v>3.0800000000000001E-2</v>
      </c>
      <c r="K121">
        <v>-7.4000000000000003E-3</v>
      </c>
      <c r="L121">
        <v>0</v>
      </c>
    </row>
    <row r="122" spans="1:12" hidden="1" x14ac:dyDescent="0.3">
      <c r="A122">
        <v>85753</v>
      </c>
      <c r="B122">
        <v>20140731</v>
      </c>
      <c r="C122" t="s">
        <v>1</v>
      </c>
      <c r="D122" t="s">
        <v>3</v>
      </c>
      <c r="E122">
        <v>15940</v>
      </c>
      <c r="F122">
        <v>54.05</v>
      </c>
      <c r="G122">
        <v>0.10735500000000001</v>
      </c>
      <c r="H122">
        <v>-1.508E-2</v>
      </c>
      <c r="I122">
        <v>-2.0400000000000001E-2</v>
      </c>
      <c r="J122">
        <v>-4.2500000000000003E-2</v>
      </c>
      <c r="K122">
        <v>1E-4</v>
      </c>
      <c r="L122">
        <v>0</v>
      </c>
    </row>
    <row r="123" spans="1:12" hidden="1" x14ac:dyDescent="0.3">
      <c r="A123">
        <v>85753</v>
      </c>
      <c r="B123">
        <v>20140829</v>
      </c>
      <c r="C123" t="s">
        <v>1</v>
      </c>
      <c r="D123" t="s">
        <v>3</v>
      </c>
      <c r="E123">
        <v>15940</v>
      </c>
      <c r="F123">
        <v>57.075000000000003</v>
      </c>
      <c r="G123">
        <v>5.5967000000000003E-2</v>
      </c>
      <c r="H123">
        <v>3.7655000000000001E-2</v>
      </c>
      <c r="I123">
        <v>4.24E-2</v>
      </c>
      <c r="J123">
        <v>3.5999999999999999E-3</v>
      </c>
      <c r="K123">
        <v>-5.8999999999999999E-3</v>
      </c>
      <c r="L123">
        <v>0</v>
      </c>
    </row>
    <row r="124" spans="1:12" hidden="1" x14ac:dyDescent="0.3">
      <c r="A124">
        <v>85753</v>
      </c>
      <c r="B124">
        <v>20140930</v>
      </c>
      <c r="C124" t="s">
        <v>1</v>
      </c>
      <c r="D124" t="s">
        <v>3</v>
      </c>
      <c r="E124">
        <v>15940</v>
      </c>
      <c r="F124">
        <v>55.12</v>
      </c>
      <c r="G124">
        <v>-3.4252999999999999E-2</v>
      </c>
      <c r="H124">
        <v>-1.5514E-2</v>
      </c>
      <c r="I124">
        <v>-1.9699999999999999E-2</v>
      </c>
      <c r="J124">
        <v>-3.8300000000000001E-2</v>
      </c>
      <c r="K124">
        <v>-1.23E-2</v>
      </c>
      <c r="L124">
        <v>0</v>
      </c>
    </row>
    <row r="125" spans="1:12" hidden="1" x14ac:dyDescent="0.3">
      <c r="A125">
        <v>85753</v>
      </c>
      <c r="B125">
        <v>20141031</v>
      </c>
      <c r="C125" t="s">
        <v>1</v>
      </c>
      <c r="D125" t="s">
        <v>3</v>
      </c>
      <c r="E125">
        <v>15940</v>
      </c>
      <c r="F125">
        <v>59.76</v>
      </c>
      <c r="G125">
        <v>8.4180000000000005E-2</v>
      </c>
      <c r="H125">
        <v>2.3200999999999999E-2</v>
      </c>
      <c r="I125">
        <v>2.52E-2</v>
      </c>
      <c r="J125">
        <v>4.2099999999999999E-2</v>
      </c>
      <c r="K125">
        <v>-1.7000000000000001E-2</v>
      </c>
      <c r="L125">
        <v>0</v>
      </c>
    </row>
    <row r="126" spans="1:12" hidden="1" x14ac:dyDescent="0.3">
      <c r="A126">
        <v>85753</v>
      </c>
      <c r="B126">
        <v>20141128</v>
      </c>
      <c r="C126" t="s">
        <v>1</v>
      </c>
      <c r="D126" t="s">
        <v>3</v>
      </c>
      <c r="E126">
        <v>15940</v>
      </c>
      <c r="F126">
        <v>60.1</v>
      </c>
      <c r="G126">
        <v>5.6889999999999996E-3</v>
      </c>
      <c r="H126">
        <v>2.4534E-2</v>
      </c>
      <c r="I126">
        <v>2.5499999999999998E-2</v>
      </c>
      <c r="J126">
        <v>-2.0899999999999998E-2</v>
      </c>
      <c r="K126">
        <v>-0.03</v>
      </c>
      <c r="L126">
        <v>0</v>
      </c>
    </row>
    <row r="127" spans="1:12" hidden="1" x14ac:dyDescent="0.3">
      <c r="A127">
        <v>85753</v>
      </c>
      <c r="B127">
        <v>20141231</v>
      </c>
      <c r="C127" t="s">
        <v>1</v>
      </c>
      <c r="D127" t="s">
        <v>3</v>
      </c>
      <c r="E127">
        <v>15940</v>
      </c>
      <c r="F127">
        <v>57</v>
      </c>
      <c r="G127">
        <v>-5.1581000000000002E-2</v>
      </c>
      <c r="H127">
        <v>-4.189E-3</v>
      </c>
      <c r="I127">
        <v>-5.9999999999999995E-4</v>
      </c>
      <c r="J127">
        <v>2.5499999999999998E-2</v>
      </c>
      <c r="K127">
        <v>2.06E-2</v>
      </c>
      <c r="L127">
        <v>0</v>
      </c>
    </row>
    <row r="128" spans="1:12" hidden="1" x14ac:dyDescent="0.3">
      <c r="A128">
        <v>85753</v>
      </c>
      <c r="B128">
        <v>20150130</v>
      </c>
      <c r="C128" t="s">
        <v>1</v>
      </c>
      <c r="D128" t="s">
        <v>3</v>
      </c>
      <c r="E128">
        <v>15940</v>
      </c>
      <c r="F128">
        <v>54.48</v>
      </c>
      <c r="G128">
        <v>-4.4211E-2</v>
      </c>
      <c r="H128">
        <v>-3.1040999999999999E-2</v>
      </c>
      <c r="I128">
        <v>-3.1099999999999999E-2</v>
      </c>
      <c r="J128">
        <v>-5.5999999999999999E-3</v>
      </c>
      <c r="K128">
        <v>-3.4799999999999998E-2</v>
      </c>
      <c r="L128">
        <v>0</v>
      </c>
    </row>
    <row r="129" spans="1:12" hidden="1" x14ac:dyDescent="0.3">
      <c r="A129">
        <v>85753</v>
      </c>
      <c r="B129">
        <v>20150227</v>
      </c>
      <c r="C129" t="s">
        <v>1</v>
      </c>
      <c r="D129" t="s">
        <v>3</v>
      </c>
      <c r="E129">
        <v>15940</v>
      </c>
      <c r="F129">
        <v>64.02</v>
      </c>
      <c r="G129">
        <v>0.17510999999999999</v>
      </c>
      <c r="H129">
        <v>5.4892999999999997E-2</v>
      </c>
      <c r="I129">
        <v>6.13E-2</v>
      </c>
      <c r="J129">
        <v>4.8999999999999998E-3</v>
      </c>
      <c r="K129">
        <v>-1.8100000000000002E-2</v>
      </c>
      <c r="L129">
        <v>0</v>
      </c>
    </row>
    <row r="130" spans="1:12" hidden="1" x14ac:dyDescent="0.3">
      <c r="A130">
        <v>85753</v>
      </c>
      <c r="B130">
        <v>20150331</v>
      </c>
      <c r="C130" t="s">
        <v>1</v>
      </c>
      <c r="D130" t="s">
        <v>3</v>
      </c>
      <c r="E130">
        <v>15940</v>
      </c>
      <c r="F130">
        <v>66.97</v>
      </c>
      <c r="G130">
        <v>4.6079000000000002E-2</v>
      </c>
      <c r="H130">
        <v>-1.7395999999999998E-2</v>
      </c>
      <c r="I130">
        <v>-1.12E-2</v>
      </c>
      <c r="J130">
        <v>3.0300000000000001E-2</v>
      </c>
      <c r="K130">
        <v>-4.5999999999999999E-3</v>
      </c>
      <c r="L130">
        <v>0</v>
      </c>
    </row>
    <row r="131" spans="1:12" hidden="1" x14ac:dyDescent="0.3">
      <c r="A131">
        <v>85753</v>
      </c>
      <c r="B131">
        <v>20150430</v>
      </c>
      <c r="C131" t="s">
        <v>1</v>
      </c>
      <c r="D131" t="s">
        <v>3</v>
      </c>
      <c r="E131">
        <v>15940</v>
      </c>
      <c r="F131">
        <v>63.51</v>
      </c>
      <c r="G131">
        <v>-5.1665000000000003E-2</v>
      </c>
      <c r="H131">
        <v>8.5210000000000008E-3</v>
      </c>
      <c r="I131">
        <v>5.8999999999999999E-3</v>
      </c>
      <c r="J131">
        <v>-2.98E-2</v>
      </c>
      <c r="K131">
        <v>1.8499999999999999E-2</v>
      </c>
      <c r="L131">
        <v>0</v>
      </c>
    </row>
    <row r="132" spans="1:12" hidden="1" x14ac:dyDescent="0.3">
      <c r="A132">
        <v>85753</v>
      </c>
      <c r="B132">
        <v>20150529</v>
      </c>
      <c r="C132" t="s">
        <v>1</v>
      </c>
      <c r="D132" t="s">
        <v>3</v>
      </c>
      <c r="E132">
        <v>15940</v>
      </c>
      <c r="F132">
        <v>63.19</v>
      </c>
      <c r="G132">
        <v>-5.0390000000000001E-3</v>
      </c>
      <c r="H132">
        <v>1.0491E-2</v>
      </c>
      <c r="I132">
        <v>1.3599999999999999E-2</v>
      </c>
      <c r="J132">
        <v>8.6999999999999994E-3</v>
      </c>
      <c r="K132">
        <v>-1.37E-2</v>
      </c>
      <c r="L132">
        <v>0</v>
      </c>
    </row>
    <row r="133" spans="1:12" hidden="1" x14ac:dyDescent="0.3">
      <c r="A133">
        <v>85753</v>
      </c>
      <c r="B133">
        <v>20150630</v>
      </c>
      <c r="C133" t="s">
        <v>1</v>
      </c>
      <c r="D133" t="s">
        <v>3</v>
      </c>
      <c r="E133">
        <v>15940</v>
      </c>
      <c r="F133">
        <v>61.72</v>
      </c>
      <c r="G133">
        <v>-2.3262999999999999E-2</v>
      </c>
      <c r="H133">
        <v>-2.1011999999999999E-2</v>
      </c>
      <c r="I133">
        <v>-1.5299999999999999E-2</v>
      </c>
      <c r="J133">
        <v>2.8299999999999999E-2</v>
      </c>
      <c r="K133">
        <v>-7.9000000000000008E-3</v>
      </c>
      <c r="L133">
        <v>0</v>
      </c>
    </row>
    <row r="134" spans="1:12" hidden="1" x14ac:dyDescent="0.3">
      <c r="A134">
        <v>85753</v>
      </c>
      <c r="B134">
        <v>20150731</v>
      </c>
      <c r="C134" t="s">
        <v>1</v>
      </c>
      <c r="D134" t="s">
        <v>3</v>
      </c>
      <c r="E134">
        <v>15940</v>
      </c>
      <c r="F134">
        <v>70.94</v>
      </c>
      <c r="G134">
        <v>0.14938399999999999</v>
      </c>
      <c r="H134">
        <v>1.9741999999999999E-2</v>
      </c>
      <c r="I134">
        <v>1.54E-2</v>
      </c>
      <c r="J134">
        <v>-4.1500000000000002E-2</v>
      </c>
      <c r="K134">
        <v>-4.1200000000000001E-2</v>
      </c>
      <c r="L134">
        <v>0</v>
      </c>
    </row>
    <row r="135" spans="1:12" hidden="1" x14ac:dyDescent="0.3">
      <c r="A135">
        <v>85753</v>
      </c>
      <c r="B135">
        <v>20150831</v>
      </c>
      <c r="C135" t="s">
        <v>1</v>
      </c>
      <c r="D135" t="s">
        <v>3</v>
      </c>
      <c r="E135">
        <v>15940</v>
      </c>
      <c r="F135">
        <v>68.94</v>
      </c>
      <c r="G135">
        <v>-2.8192999999999999E-2</v>
      </c>
      <c r="H135">
        <v>-6.2580999999999998E-2</v>
      </c>
      <c r="I135">
        <v>-6.0400000000000002E-2</v>
      </c>
      <c r="J135">
        <v>4.8999999999999998E-3</v>
      </c>
      <c r="K135">
        <v>2.6599999999999999E-2</v>
      </c>
      <c r="L135">
        <v>0</v>
      </c>
    </row>
    <row r="136" spans="1:12" hidden="1" x14ac:dyDescent="0.3">
      <c r="A136">
        <v>85753</v>
      </c>
      <c r="B136">
        <v>20150930</v>
      </c>
      <c r="C136" t="s">
        <v>1</v>
      </c>
      <c r="D136" t="s">
        <v>3</v>
      </c>
      <c r="E136">
        <v>15940</v>
      </c>
      <c r="F136">
        <v>70.56</v>
      </c>
      <c r="G136">
        <v>2.3498999999999999E-2</v>
      </c>
      <c r="H136">
        <v>-2.6443000000000001E-2</v>
      </c>
      <c r="I136">
        <v>-3.0800000000000001E-2</v>
      </c>
      <c r="J136">
        <v>-2.64E-2</v>
      </c>
      <c r="K136">
        <v>5.3E-3</v>
      </c>
      <c r="L136">
        <v>0</v>
      </c>
    </row>
    <row r="137" spans="1:12" hidden="1" x14ac:dyDescent="0.3">
      <c r="A137">
        <v>85753</v>
      </c>
      <c r="B137">
        <v>20151030</v>
      </c>
      <c r="C137" t="s">
        <v>1</v>
      </c>
      <c r="D137" t="s">
        <v>3</v>
      </c>
      <c r="E137">
        <v>15940</v>
      </c>
      <c r="F137">
        <v>80.599999999999994</v>
      </c>
      <c r="G137">
        <v>0.14229</v>
      </c>
      <c r="H137">
        <v>8.2983000000000001E-2</v>
      </c>
      <c r="I137">
        <v>7.7499999999999999E-2</v>
      </c>
      <c r="J137">
        <v>-1.9699999999999999E-2</v>
      </c>
      <c r="K137">
        <v>-6.9999999999999999E-4</v>
      </c>
      <c r="L137">
        <v>0</v>
      </c>
    </row>
    <row r="138" spans="1:12" hidden="1" x14ac:dyDescent="0.3">
      <c r="A138">
        <v>85753</v>
      </c>
      <c r="B138">
        <v>20151130</v>
      </c>
      <c r="C138" t="s">
        <v>1</v>
      </c>
      <c r="D138" t="s">
        <v>3</v>
      </c>
      <c r="E138">
        <v>15940</v>
      </c>
      <c r="F138">
        <v>89.44</v>
      </c>
      <c r="G138">
        <v>0.109677</v>
      </c>
      <c r="H138">
        <v>5.0500000000000002E-4</v>
      </c>
      <c r="I138">
        <v>5.5999999999999999E-3</v>
      </c>
      <c r="J138">
        <v>3.6400000000000002E-2</v>
      </c>
      <c r="K138">
        <v>-5.1000000000000004E-3</v>
      </c>
      <c r="L138">
        <v>0</v>
      </c>
    </row>
    <row r="139" spans="1:12" hidden="1" x14ac:dyDescent="0.3">
      <c r="A139">
        <v>85753</v>
      </c>
      <c r="B139">
        <v>20151231</v>
      </c>
      <c r="C139" t="s">
        <v>1</v>
      </c>
      <c r="D139" t="s">
        <v>3</v>
      </c>
      <c r="E139">
        <v>15940</v>
      </c>
      <c r="F139">
        <v>87.36</v>
      </c>
      <c r="G139">
        <v>-2.3255999999999999E-2</v>
      </c>
      <c r="H139">
        <v>-1.753E-2</v>
      </c>
      <c r="I139">
        <v>-2.1700000000000001E-2</v>
      </c>
      <c r="J139">
        <v>-2.8299999999999999E-2</v>
      </c>
      <c r="K139">
        <v>-2.5899999999999999E-2</v>
      </c>
      <c r="L139">
        <v>1E-4</v>
      </c>
    </row>
    <row r="140" spans="1:12" hidden="1" x14ac:dyDescent="0.3">
      <c r="A140">
        <v>85753</v>
      </c>
      <c r="B140">
        <v>20160129</v>
      </c>
      <c r="C140" t="s">
        <v>1</v>
      </c>
      <c r="D140" t="s">
        <v>3</v>
      </c>
      <c r="E140">
        <v>15940</v>
      </c>
      <c r="F140">
        <v>75.599999999999994</v>
      </c>
      <c r="G140">
        <v>-0.13461500000000001</v>
      </c>
      <c r="H140">
        <v>-5.0735000000000002E-2</v>
      </c>
      <c r="I140">
        <v>-5.7700000000000001E-2</v>
      </c>
      <c r="J140">
        <v>-3.3500000000000002E-2</v>
      </c>
      <c r="K140">
        <v>2.0799999999999999E-2</v>
      </c>
      <c r="L140">
        <v>1E-4</v>
      </c>
    </row>
    <row r="141" spans="1:12" hidden="1" x14ac:dyDescent="0.3">
      <c r="A141">
        <v>85753</v>
      </c>
      <c r="B141">
        <v>20160229</v>
      </c>
      <c r="C141" t="s">
        <v>1</v>
      </c>
      <c r="D141" t="s">
        <v>3</v>
      </c>
      <c r="E141">
        <v>15940</v>
      </c>
      <c r="F141">
        <v>84.49</v>
      </c>
      <c r="G141">
        <v>0.117593</v>
      </c>
      <c r="H141">
        <v>-4.1279999999999997E-3</v>
      </c>
      <c r="I141">
        <v>-6.9999999999999999E-4</v>
      </c>
      <c r="J141">
        <v>7.9000000000000008E-3</v>
      </c>
      <c r="K141">
        <v>-5.0000000000000001E-3</v>
      </c>
      <c r="L141">
        <v>2.0000000000000001E-4</v>
      </c>
    </row>
    <row r="142" spans="1:12" hidden="1" x14ac:dyDescent="0.3">
      <c r="A142">
        <v>85753</v>
      </c>
      <c r="B142">
        <v>20160331</v>
      </c>
      <c r="C142" t="s">
        <v>1</v>
      </c>
      <c r="D142" t="s">
        <v>3</v>
      </c>
      <c r="E142">
        <v>15940</v>
      </c>
      <c r="F142">
        <v>88.54</v>
      </c>
      <c r="G142">
        <v>4.7934999999999998E-2</v>
      </c>
      <c r="H142">
        <v>6.5990999999999994E-2</v>
      </c>
      <c r="I142">
        <v>6.9599999999999995E-2</v>
      </c>
      <c r="J142">
        <v>8.6999999999999994E-3</v>
      </c>
      <c r="K142">
        <v>1.1599999999999999E-2</v>
      </c>
      <c r="L142">
        <v>2.0000000000000001E-4</v>
      </c>
    </row>
    <row r="143" spans="1:12" hidden="1" x14ac:dyDescent="0.3">
      <c r="A143">
        <v>85753</v>
      </c>
      <c r="B143">
        <v>20160429</v>
      </c>
      <c r="C143" t="s">
        <v>1</v>
      </c>
      <c r="D143" t="s">
        <v>3</v>
      </c>
      <c r="E143">
        <v>15940</v>
      </c>
      <c r="F143">
        <v>86.4</v>
      </c>
      <c r="G143">
        <v>-2.4170000000000001E-2</v>
      </c>
      <c r="H143">
        <v>2.699E-3</v>
      </c>
      <c r="I143">
        <v>9.1999999999999998E-3</v>
      </c>
      <c r="J143">
        <v>6.8999999999999999E-3</v>
      </c>
      <c r="K143">
        <v>3.2599999999999997E-2</v>
      </c>
      <c r="L143">
        <v>1E-4</v>
      </c>
    </row>
    <row r="144" spans="1:12" hidden="1" x14ac:dyDescent="0.3">
      <c r="A144">
        <v>85753</v>
      </c>
      <c r="B144">
        <v>20160531</v>
      </c>
      <c r="C144" t="s">
        <v>1</v>
      </c>
      <c r="D144" t="s">
        <v>3</v>
      </c>
      <c r="E144">
        <v>15940</v>
      </c>
      <c r="F144">
        <v>85.46</v>
      </c>
      <c r="G144">
        <v>-1.0880000000000001E-2</v>
      </c>
      <c r="H144">
        <v>1.5329000000000001E-2</v>
      </c>
      <c r="I144">
        <v>1.78E-2</v>
      </c>
      <c r="J144">
        <v>-2.7000000000000001E-3</v>
      </c>
      <c r="K144">
        <v>-1.8100000000000002E-2</v>
      </c>
      <c r="L144">
        <v>1E-4</v>
      </c>
    </row>
    <row r="145" spans="1:12" hidden="1" x14ac:dyDescent="0.3">
      <c r="A145">
        <v>85753</v>
      </c>
      <c r="B145">
        <v>20160630</v>
      </c>
      <c r="C145" t="s">
        <v>1</v>
      </c>
      <c r="D145" t="s">
        <v>3</v>
      </c>
      <c r="E145">
        <v>15940</v>
      </c>
      <c r="F145">
        <v>86.46</v>
      </c>
      <c r="G145">
        <v>1.1701E-2</v>
      </c>
      <c r="H145">
        <v>9.0600000000000001E-4</v>
      </c>
      <c r="I145">
        <v>-5.0000000000000001E-4</v>
      </c>
      <c r="J145">
        <v>6.4999999999999997E-3</v>
      </c>
      <c r="K145">
        <v>-1.47E-2</v>
      </c>
      <c r="L145">
        <v>2.0000000000000001E-4</v>
      </c>
    </row>
    <row r="146" spans="1:12" hidden="1" x14ac:dyDescent="0.3">
      <c r="A146">
        <v>85753</v>
      </c>
      <c r="B146">
        <v>20160729</v>
      </c>
      <c r="C146" t="s">
        <v>1</v>
      </c>
      <c r="D146" t="s">
        <v>3</v>
      </c>
      <c r="E146">
        <v>15940</v>
      </c>
      <c r="F146">
        <v>86.61</v>
      </c>
      <c r="G146">
        <v>1.735E-3</v>
      </c>
      <c r="H146">
        <v>3.5610000000000003E-2</v>
      </c>
      <c r="I146">
        <v>3.95E-2</v>
      </c>
      <c r="J146">
        <v>2.64E-2</v>
      </c>
      <c r="K146">
        <v>-1.11E-2</v>
      </c>
      <c r="L146">
        <v>2.0000000000000001E-4</v>
      </c>
    </row>
    <row r="147" spans="1:12" hidden="1" x14ac:dyDescent="0.3">
      <c r="A147">
        <v>85753</v>
      </c>
      <c r="B147">
        <v>20160831</v>
      </c>
      <c r="C147" t="s">
        <v>1</v>
      </c>
      <c r="D147" t="s">
        <v>3</v>
      </c>
      <c r="E147">
        <v>15940</v>
      </c>
      <c r="F147">
        <v>74.45</v>
      </c>
      <c r="G147">
        <v>-0.1404</v>
      </c>
      <c r="H147">
        <v>-1.219E-3</v>
      </c>
      <c r="I147">
        <v>5.0000000000000001E-3</v>
      </c>
      <c r="J147">
        <v>1.1599999999999999E-2</v>
      </c>
      <c r="K147">
        <v>3.3399999999999999E-2</v>
      </c>
      <c r="L147">
        <v>2.0000000000000001E-4</v>
      </c>
    </row>
    <row r="148" spans="1:12" hidden="1" x14ac:dyDescent="0.3">
      <c r="A148">
        <v>85753</v>
      </c>
      <c r="B148">
        <v>20160930</v>
      </c>
      <c r="C148" t="s">
        <v>1</v>
      </c>
      <c r="D148" t="s">
        <v>3</v>
      </c>
      <c r="E148">
        <v>15940</v>
      </c>
      <c r="F148">
        <v>78.239999999999995</v>
      </c>
      <c r="G148">
        <v>5.0907000000000001E-2</v>
      </c>
      <c r="H148">
        <v>-1.2340000000000001E-3</v>
      </c>
      <c r="I148">
        <v>2.5000000000000001E-3</v>
      </c>
      <c r="J148">
        <v>2.0199999999999999E-2</v>
      </c>
      <c r="K148">
        <v>-1.49E-2</v>
      </c>
      <c r="L148">
        <v>2.0000000000000001E-4</v>
      </c>
    </row>
    <row r="149" spans="1:12" hidden="1" x14ac:dyDescent="0.3">
      <c r="A149">
        <v>85753</v>
      </c>
      <c r="B149">
        <v>20161031</v>
      </c>
      <c r="C149" t="s">
        <v>1</v>
      </c>
      <c r="D149" t="s">
        <v>3</v>
      </c>
      <c r="E149">
        <v>15940</v>
      </c>
      <c r="F149">
        <v>84.02</v>
      </c>
      <c r="G149">
        <v>7.3874999999999996E-2</v>
      </c>
      <c r="H149">
        <v>-1.9425999999999999E-2</v>
      </c>
      <c r="I149">
        <v>-2.0199999999999999E-2</v>
      </c>
      <c r="J149">
        <v>-4.3900000000000002E-2</v>
      </c>
      <c r="K149">
        <v>4.1599999999999998E-2</v>
      </c>
      <c r="L149">
        <v>2.0000000000000001E-4</v>
      </c>
    </row>
    <row r="150" spans="1:12" hidden="1" x14ac:dyDescent="0.3">
      <c r="A150">
        <v>85753</v>
      </c>
      <c r="B150">
        <v>20161130</v>
      </c>
      <c r="C150" t="s">
        <v>1</v>
      </c>
      <c r="D150" t="s">
        <v>3</v>
      </c>
      <c r="E150">
        <v>15940</v>
      </c>
      <c r="F150">
        <v>78.849999999999994</v>
      </c>
      <c r="G150">
        <v>-6.1532999999999997E-2</v>
      </c>
      <c r="H150">
        <v>3.4174000000000003E-2</v>
      </c>
      <c r="I150">
        <v>4.8599999999999997E-2</v>
      </c>
      <c r="J150">
        <v>5.4699999999999999E-2</v>
      </c>
      <c r="K150">
        <v>8.2900000000000001E-2</v>
      </c>
      <c r="L150">
        <v>1E-4</v>
      </c>
    </row>
    <row r="151" spans="1:12" hidden="1" x14ac:dyDescent="0.3">
      <c r="A151">
        <v>85753</v>
      </c>
      <c r="B151">
        <v>20161230</v>
      </c>
      <c r="C151" t="s">
        <v>1</v>
      </c>
      <c r="D151" t="s">
        <v>3</v>
      </c>
      <c r="E151">
        <v>15940</v>
      </c>
      <c r="F151">
        <v>76.069999999999993</v>
      </c>
      <c r="G151">
        <v>-3.5256999999999997E-2</v>
      </c>
      <c r="H151">
        <v>1.8200999999999998E-2</v>
      </c>
      <c r="I151">
        <v>1.8200000000000001E-2</v>
      </c>
      <c r="J151">
        <v>1E-3</v>
      </c>
      <c r="K151">
        <v>3.5799999999999998E-2</v>
      </c>
      <c r="L151">
        <v>2.9999999999999997E-4</v>
      </c>
    </row>
    <row r="152" spans="1:12" hidden="1" x14ac:dyDescent="0.3">
      <c r="A152">
        <v>85753</v>
      </c>
      <c r="B152">
        <v>20170131</v>
      </c>
      <c r="C152" t="s">
        <v>1</v>
      </c>
      <c r="D152" t="s">
        <v>3</v>
      </c>
      <c r="E152">
        <v>15940</v>
      </c>
      <c r="F152">
        <v>80.209999999999994</v>
      </c>
      <c r="G152">
        <v>5.4424E-2</v>
      </c>
      <c r="H152">
        <v>1.7884000000000001E-2</v>
      </c>
      <c r="I152">
        <v>1.9400000000000001E-2</v>
      </c>
      <c r="J152">
        <v>-1.04E-2</v>
      </c>
      <c r="K152">
        <v>-2.7799999999999998E-2</v>
      </c>
      <c r="L152">
        <v>4.0000000000000002E-4</v>
      </c>
    </row>
    <row r="153" spans="1:12" hidden="1" x14ac:dyDescent="0.3">
      <c r="A153">
        <v>85753</v>
      </c>
      <c r="B153">
        <v>20170228</v>
      </c>
      <c r="C153" t="s">
        <v>1</v>
      </c>
      <c r="D153" t="s">
        <v>3</v>
      </c>
      <c r="E153">
        <v>15940</v>
      </c>
      <c r="F153">
        <v>82.47</v>
      </c>
      <c r="G153">
        <v>2.8176E-2</v>
      </c>
      <c r="H153">
        <v>3.7198000000000002E-2</v>
      </c>
      <c r="I153">
        <v>3.5700000000000003E-2</v>
      </c>
      <c r="J153">
        <v>-2.0199999999999999E-2</v>
      </c>
      <c r="K153">
        <v>-1.7899999999999999E-2</v>
      </c>
      <c r="L153">
        <v>4.0000000000000002E-4</v>
      </c>
    </row>
    <row r="154" spans="1:12" hidden="1" x14ac:dyDescent="0.3">
      <c r="A154">
        <v>85753</v>
      </c>
      <c r="B154">
        <v>20170331</v>
      </c>
      <c r="C154" t="s">
        <v>1</v>
      </c>
      <c r="D154" t="s">
        <v>3</v>
      </c>
      <c r="E154">
        <v>15940</v>
      </c>
      <c r="F154">
        <v>87.11</v>
      </c>
      <c r="G154">
        <v>5.6263000000000001E-2</v>
      </c>
      <c r="H154">
        <v>-3.8900000000000002E-4</v>
      </c>
      <c r="I154">
        <v>1.6999999999999999E-3</v>
      </c>
      <c r="J154">
        <v>1.2E-2</v>
      </c>
      <c r="K154">
        <v>-3.1699999999999999E-2</v>
      </c>
      <c r="L154">
        <v>2.9999999999999997E-4</v>
      </c>
    </row>
    <row r="155" spans="1:12" hidden="1" x14ac:dyDescent="0.3">
      <c r="A155">
        <v>85753</v>
      </c>
      <c r="B155">
        <v>20170428</v>
      </c>
      <c r="C155" t="s">
        <v>1</v>
      </c>
      <c r="D155" t="s">
        <v>3</v>
      </c>
      <c r="E155">
        <v>15940</v>
      </c>
      <c r="F155">
        <v>88.92</v>
      </c>
      <c r="G155">
        <v>2.0778000000000001E-2</v>
      </c>
      <c r="H155">
        <v>9.0910000000000001E-3</v>
      </c>
      <c r="I155">
        <v>1.09E-2</v>
      </c>
      <c r="J155">
        <v>7.1000000000000004E-3</v>
      </c>
      <c r="K155">
        <v>-1.8700000000000001E-2</v>
      </c>
      <c r="L155">
        <v>5.0000000000000001E-4</v>
      </c>
    </row>
    <row r="156" spans="1:12" hidden="1" x14ac:dyDescent="0.3">
      <c r="A156">
        <v>85753</v>
      </c>
      <c r="B156">
        <v>20170531</v>
      </c>
      <c r="C156" t="s">
        <v>1</v>
      </c>
      <c r="D156" t="s">
        <v>3</v>
      </c>
      <c r="E156">
        <v>15940</v>
      </c>
      <c r="F156">
        <v>90.16</v>
      </c>
      <c r="G156">
        <v>1.3945000000000001E-2</v>
      </c>
      <c r="H156">
        <v>1.1575999999999999E-2</v>
      </c>
      <c r="I156">
        <v>1.06E-2</v>
      </c>
      <c r="J156">
        <v>-2.5399999999999999E-2</v>
      </c>
      <c r="K156">
        <v>-3.78E-2</v>
      </c>
      <c r="L156">
        <v>5.9999999999999995E-4</v>
      </c>
    </row>
    <row r="157" spans="1:12" hidden="1" x14ac:dyDescent="0.3">
      <c r="A157">
        <v>85753</v>
      </c>
      <c r="B157">
        <v>20170630</v>
      </c>
      <c r="C157" t="s">
        <v>1</v>
      </c>
      <c r="D157" t="s">
        <v>3</v>
      </c>
      <c r="E157">
        <v>15940</v>
      </c>
      <c r="F157">
        <v>92.96</v>
      </c>
      <c r="G157">
        <v>3.1056E-2</v>
      </c>
      <c r="H157">
        <v>4.8139999999999997E-3</v>
      </c>
      <c r="I157">
        <v>7.7999999999999996E-3</v>
      </c>
      <c r="J157">
        <v>2.1700000000000001E-2</v>
      </c>
      <c r="K157">
        <v>1.35E-2</v>
      </c>
      <c r="L157">
        <v>5.9999999999999995E-4</v>
      </c>
    </row>
    <row r="158" spans="1:12" hidden="1" x14ac:dyDescent="0.3">
      <c r="A158">
        <v>85753</v>
      </c>
      <c r="B158">
        <v>20170731</v>
      </c>
      <c r="C158" t="s">
        <v>1</v>
      </c>
      <c r="D158" t="s">
        <v>3</v>
      </c>
      <c r="E158">
        <v>15940</v>
      </c>
      <c r="F158">
        <v>101.17</v>
      </c>
      <c r="G158">
        <v>8.8317999999999994E-2</v>
      </c>
      <c r="H158">
        <v>1.9349000000000002E-2</v>
      </c>
      <c r="I158">
        <v>1.8700000000000001E-2</v>
      </c>
      <c r="J158">
        <v>-1.41E-2</v>
      </c>
      <c r="K158">
        <v>-2.8999999999999998E-3</v>
      </c>
      <c r="L158">
        <v>6.9999999999999999E-4</v>
      </c>
    </row>
    <row r="159" spans="1:12" hidden="1" x14ac:dyDescent="0.3">
      <c r="A159">
        <v>85753</v>
      </c>
      <c r="B159">
        <v>20170831</v>
      </c>
      <c r="C159" t="s">
        <v>1</v>
      </c>
      <c r="D159" t="s">
        <v>3</v>
      </c>
      <c r="E159">
        <v>15940</v>
      </c>
      <c r="F159">
        <v>103.75</v>
      </c>
      <c r="G159">
        <v>2.5502E-2</v>
      </c>
      <c r="H159">
        <v>5.4600000000000004E-4</v>
      </c>
      <c r="I159">
        <v>1.6000000000000001E-3</v>
      </c>
      <c r="J159">
        <v>-1.67E-2</v>
      </c>
      <c r="K159">
        <v>-2.24E-2</v>
      </c>
      <c r="L159">
        <v>8.9999999999999998E-4</v>
      </c>
    </row>
    <row r="160" spans="1:12" hidden="1" x14ac:dyDescent="0.3">
      <c r="A160">
        <v>85753</v>
      </c>
      <c r="B160">
        <v>20170929</v>
      </c>
      <c r="C160" t="s">
        <v>1</v>
      </c>
      <c r="D160" t="s">
        <v>3</v>
      </c>
      <c r="E160">
        <v>15940</v>
      </c>
      <c r="F160">
        <v>106.39</v>
      </c>
      <c r="G160">
        <v>2.5446E-2</v>
      </c>
      <c r="H160">
        <v>1.9303000000000001E-2</v>
      </c>
      <c r="I160">
        <v>2.5100000000000001E-2</v>
      </c>
      <c r="J160">
        <v>4.5499999999999999E-2</v>
      </c>
      <c r="K160">
        <v>3.0300000000000001E-2</v>
      </c>
      <c r="L160">
        <v>8.9999999999999998E-4</v>
      </c>
    </row>
    <row r="161" spans="1:12" hidden="1" x14ac:dyDescent="0.3">
      <c r="A161">
        <v>85753</v>
      </c>
      <c r="B161">
        <v>20171031</v>
      </c>
      <c r="C161" t="s">
        <v>1</v>
      </c>
      <c r="D161" t="s">
        <v>3</v>
      </c>
      <c r="E161">
        <v>15940</v>
      </c>
      <c r="F161">
        <v>107.52</v>
      </c>
      <c r="G161">
        <v>1.0621E-2</v>
      </c>
      <c r="H161">
        <v>2.2187999999999999E-2</v>
      </c>
      <c r="I161">
        <v>2.2499999999999999E-2</v>
      </c>
      <c r="J161">
        <v>-1.9400000000000001E-2</v>
      </c>
      <c r="K161">
        <v>-5.0000000000000001E-4</v>
      </c>
      <c r="L161">
        <v>8.9999999999999998E-4</v>
      </c>
    </row>
    <row r="162" spans="1:12" hidden="1" x14ac:dyDescent="0.3">
      <c r="A162">
        <v>85753</v>
      </c>
      <c r="B162">
        <v>20171130</v>
      </c>
      <c r="C162" t="s">
        <v>1</v>
      </c>
      <c r="D162" t="s">
        <v>3</v>
      </c>
      <c r="E162">
        <v>15940</v>
      </c>
      <c r="F162">
        <v>115.1</v>
      </c>
      <c r="G162">
        <v>7.0499000000000006E-2</v>
      </c>
      <c r="H162">
        <v>2.8083E-2</v>
      </c>
      <c r="I162">
        <v>3.1199999999999999E-2</v>
      </c>
      <c r="J162">
        <v>-6.4999999999999997E-3</v>
      </c>
      <c r="K162">
        <v>-4.0000000000000002E-4</v>
      </c>
      <c r="L162">
        <v>8.0000000000000004E-4</v>
      </c>
    </row>
    <row r="163" spans="1:12" hidden="1" x14ac:dyDescent="0.3">
      <c r="A163">
        <v>85753</v>
      </c>
      <c r="B163">
        <v>20171229</v>
      </c>
      <c r="C163" t="s">
        <v>1</v>
      </c>
      <c r="D163" t="s">
        <v>3</v>
      </c>
      <c r="E163">
        <v>15940</v>
      </c>
      <c r="F163">
        <v>114.44</v>
      </c>
      <c r="G163">
        <v>-5.7340000000000004E-3</v>
      </c>
      <c r="H163">
        <v>9.8320000000000005E-3</v>
      </c>
      <c r="I163">
        <v>1.06E-2</v>
      </c>
      <c r="J163">
        <v>-1.2800000000000001E-2</v>
      </c>
      <c r="K163">
        <v>1.4E-3</v>
      </c>
      <c r="L163">
        <v>8.9999999999999998E-4</v>
      </c>
    </row>
    <row r="164" spans="1:12" hidden="1" x14ac:dyDescent="0.3">
      <c r="A164">
        <v>85753</v>
      </c>
      <c r="B164">
        <v>20180131</v>
      </c>
      <c r="C164" t="s">
        <v>1</v>
      </c>
      <c r="D164" t="s">
        <v>3</v>
      </c>
      <c r="E164">
        <v>15940</v>
      </c>
      <c r="F164">
        <v>114.92</v>
      </c>
      <c r="G164">
        <v>4.1939999999999998E-3</v>
      </c>
      <c r="H164">
        <v>5.6179E-2</v>
      </c>
      <c r="I164">
        <v>5.5800000000000002E-2</v>
      </c>
      <c r="J164">
        <v>-3.0300000000000001E-2</v>
      </c>
      <c r="K164">
        <v>-1.37E-2</v>
      </c>
      <c r="L164">
        <v>1.1000000000000001E-3</v>
      </c>
    </row>
    <row r="165" spans="1:12" hidden="1" x14ac:dyDescent="0.3">
      <c r="A165">
        <v>85753</v>
      </c>
      <c r="B165">
        <v>20180228</v>
      </c>
      <c r="C165" t="s">
        <v>1</v>
      </c>
      <c r="D165" t="s">
        <v>3</v>
      </c>
      <c r="E165">
        <v>15940</v>
      </c>
      <c r="F165">
        <v>116.02</v>
      </c>
      <c r="G165">
        <v>9.5720000000000006E-3</v>
      </c>
      <c r="H165">
        <v>-3.8947000000000002E-2</v>
      </c>
      <c r="I165">
        <v>-3.6499999999999998E-2</v>
      </c>
      <c r="J165">
        <v>2.5999999999999999E-3</v>
      </c>
      <c r="K165">
        <v>-1.1900000000000001E-2</v>
      </c>
      <c r="L165">
        <v>1.1000000000000001E-3</v>
      </c>
    </row>
    <row r="166" spans="1:12" hidden="1" x14ac:dyDescent="0.3">
      <c r="A166">
        <v>85753</v>
      </c>
      <c r="B166">
        <v>20180329</v>
      </c>
      <c r="C166" t="s">
        <v>1</v>
      </c>
      <c r="D166" t="s">
        <v>3</v>
      </c>
      <c r="E166">
        <v>15940</v>
      </c>
      <c r="F166">
        <v>118.56</v>
      </c>
      <c r="G166">
        <v>2.1892999999999999E-2</v>
      </c>
      <c r="H166">
        <v>-2.6884999999999999E-2</v>
      </c>
      <c r="I166">
        <v>-2.35E-2</v>
      </c>
      <c r="J166">
        <v>3.95E-2</v>
      </c>
      <c r="K166">
        <v>-1.1999999999999999E-3</v>
      </c>
      <c r="L166">
        <v>1.1999999999999999E-3</v>
      </c>
    </row>
    <row r="167" spans="1:12" hidden="1" x14ac:dyDescent="0.3">
      <c r="A167">
        <v>85753</v>
      </c>
      <c r="B167">
        <v>20180430</v>
      </c>
      <c r="C167" t="s">
        <v>1</v>
      </c>
      <c r="D167" t="s">
        <v>3</v>
      </c>
      <c r="E167">
        <v>15940</v>
      </c>
      <c r="F167">
        <v>117.42</v>
      </c>
      <c r="G167">
        <v>-9.6150000000000003E-3</v>
      </c>
      <c r="H167">
        <v>2.7190000000000001E-3</v>
      </c>
      <c r="I167">
        <v>2.8999999999999998E-3</v>
      </c>
      <c r="J167">
        <v>1.12E-2</v>
      </c>
      <c r="K167">
        <v>5.4000000000000003E-3</v>
      </c>
      <c r="L167">
        <v>1.4E-3</v>
      </c>
    </row>
    <row r="168" spans="1:12" hidden="1" x14ac:dyDescent="0.3">
      <c r="A168">
        <v>85753</v>
      </c>
      <c r="B168">
        <v>20180531</v>
      </c>
      <c r="C168" t="s">
        <v>1</v>
      </c>
      <c r="D168" t="s">
        <v>3</v>
      </c>
      <c r="E168">
        <v>15940</v>
      </c>
      <c r="F168">
        <v>130.44</v>
      </c>
      <c r="G168">
        <v>0.110884</v>
      </c>
      <c r="H168">
        <v>2.1607999999999999E-2</v>
      </c>
      <c r="I168">
        <v>2.6499999999999999E-2</v>
      </c>
      <c r="J168">
        <v>5.2299999999999999E-2</v>
      </c>
      <c r="K168">
        <v>-3.1600000000000003E-2</v>
      </c>
      <c r="L168">
        <v>1.4E-3</v>
      </c>
    </row>
    <row r="169" spans="1:12" hidden="1" x14ac:dyDescent="0.3">
      <c r="A169">
        <v>85753</v>
      </c>
      <c r="B169">
        <v>20180629</v>
      </c>
      <c r="C169" t="s">
        <v>1</v>
      </c>
      <c r="D169" t="s">
        <v>3</v>
      </c>
      <c r="E169">
        <v>15940</v>
      </c>
      <c r="F169">
        <v>137.41999999999999</v>
      </c>
      <c r="G169">
        <v>5.3511000000000003E-2</v>
      </c>
      <c r="H169">
        <v>4.8419999999999999E-3</v>
      </c>
      <c r="I169">
        <v>4.7999999999999996E-3</v>
      </c>
      <c r="J169">
        <v>1.18E-2</v>
      </c>
      <c r="K169">
        <v>-2.3800000000000002E-2</v>
      </c>
      <c r="L169">
        <v>1.4E-3</v>
      </c>
    </row>
    <row r="170" spans="1:12" hidden="1" x14ac:dyDescent="0.3">
      <c r="A170">
        <v>85753</v>
      </c>
      <c r="B170">
        <v>20180731</v>
      </c>
      <c r="C170" t="s">
        <v>1</v>
      </c>
      <c r="D170" t="s">
        <v>3</v>
      </c>
      <c r="E170">
        <v>15940</v>
      </c>
      <c r="F170">
        <v>145.22999999999999</v>
      </c>
      <c r="G170">
        <v>5.6833000000000002E-2</v>
      </c>
      <c r="H170">
        <v>3.6021999999999998E-2</v>
      </c>
      <c r="I170">
        <v>3.1899999999999998E-2</v>
      </c>
      <c r="J170">
        <v>-2.1700000000000001E-2</v>
      </c>
      <c r="K170">
        <v>4.3E-3</v>
      </c>
      <c r="L170">
        <v>1.6000000000000001E-3</v>
      </c>
    </row>
    <row r="171" spans="1:12" hidden="1" x14ac:dyDescent="0.3">
      <c r="A171">
        <v>85753</v>
      </c>
      <c r="B171">
        <v>20180831</v>
      </c>
      <c r="C171" t="s">
        <v>1</v>
      </c>
      <c r="D171" t="s">
        <v>3</v>
      </c>
      <c r="E171">
        <v>15940</v>
      </c>
      <c r="F171">
        <v>158.61000000000001</v>
      </c>
      <c r="G171">
        <v>9.2130000000000004E-2</v>
      </c>
      <c r="H171">
        <v>3.0263000000000002E-2</v>
      </c>
      <c r="I171">
        <v>3.44E-2</v>
      </c>
      <c r="J171">
        <v>1.15E-2</v>
      </c>
      <c r="K171">
        <v>-4.0800000000000003E-2</v>
      </c>
      <c r="L171">
        <v>1.6000000000000001E-3</v>
      </c>
    </row>
    <row r="172" spans="1:12" hidden="1" x14ac:dyDescent="0.3">
      <c r="A172">
        <v>85753</v>
      </c>
      <c r="B172">
        <v>20180928</v>
      </c>
      <c r="C172" t="s">
        <v>1</v>
      </c>
      <c r="D172" t="s">
        <v>3</v>
      </c>
      <c r="E172">
        <v>15940</v>
      </c>
      <c r="F172">
        <v>160.12</v>
      </c>
      <c r="G172">
        <v>9.5200000000000007E-3</v>
      </c>
      <c r="H172">
        <v>4.2940000000000001E-3</v>
      </c>
      <c r="I172">
        <v>5.9999999999999995E-4</v>
      </c>
      <c r="J172">
        <v>-2.3699999999999999E-2</v>
      </c>
      <c r="K172">
        <v>-1.2999999999999999E-2</v>
      </c>
      <c r="L172">
        <v>1.5E-3</v>
      </c>
    </row>
    <row r="173" spans="1:12" hidden="1" x14ac:dyDescent="0.3">
      <c r="A173">
        <v>85753</v>
      </c>
      <c r="B173">
        <v>20181031</v>
      </c>
      <c r="C173" t="s">
        <v>1</v>
      </c>
      <c r="D173" t="s">
        <v>3</v>
      </c>
      <c r="E173">
        <v>15940</v>
      </c>
      <c r="F173">
        <v>142.53998999999999</v>
      </c>
      <c r="G173">
        <v>-0.109793</v>
      </c>
      <c r="H173">
        <v>-6.9403000000000006E-2</v>
      </c>
      <c r="I173">
        <v>-7.6799999999999993E-2</v>
      </c>
      <c r="J173">
        <v>-4.7600000000000003E-2</v>
      </c>
      <c r="K173">
        <v>3.44E-2</v>
      </c>
      <c r="L173">
        <v>1.9E-3</v>
      </c>
    </row>
    <row r="174" spans="1:12" hidden="1" x14ac:dyDescent="0.3">
      <c r="A174">
        <v>85753</v>
      </c>
      <c r="B174">
        <v>20181130</v>
      </c>
      <c r="C174" t="s">
        <v>1</v>
      </c>
      <c r="D174" t="s">
        <v>3</v>
      </c>
      <c r="E174">
        <v>15940</v>
      </c>
      <c r="F174">
        <v>156.06</v>
      </c>
      <c r="G174">
        <v>9.4851000000000005E-2</v>
      </c>
      <c r="H174">
        <v>1.7859E-2</v>
      </c>
      <c r="I174">
        <v>1.6899999999999998E-2</v>
      </c>
      <c r="J174">
        <v>-7.9000000000000008E-3</v>
      </c>
      <c r="K174">
        <v>2.5000000000000001E-3</v>
      </c>
      <c r="L174">
        <v>1.8E-3</v>
      </c>
    </row>
    <row r="175" spans="1:12" hidden="1" x14ac:dyDescent="0.3">
      <c r="A175">
        <v>85753</v>
      </c>
      <c r="B175">
        <v>20181231</v>
      </c>
      <c r="C175" t="s">
        <v>1</v>
      </c>
      <c r="D175" t="s">
        <v>3</v>
      </c>
      <c r="E175">
        <v>15940</v>
      </c>
      <c r="F175">
        <v>148.28998999999999</v>
      </c>
      <c r="G175">
        <v>-4.9789E-2</v>
      </c>
      <c r="H175">
        <v>-9.1776999999999997E-2</v>
      </c>
      <c r="I175">
        <v>-9.5500000000000002E-2</v>
      </c>
      <c r="J175">
        <v>-2.63E-2</v>
      </c>
      <c r="K175">
        <v>-1.47E-2</v>
      </c>
      <c r="L175">
        <v>1.9E-3</v>
      </c>
    </row>
    <row r="176" spans="1:12" hidden="1" x14ac:dyDescent="0.3">
      <c r="A176">
        <v>85753</v>
      </c>
      <c r="B176">
        <v>20190131</v>
      </c>
      <c r="C176" t="s">
        <v>1</v>
      </c>
      <c r="D176" t="s">
        <v>3</v>
      </c>
      <c r="E176">
        <v>15940</v>
      </c>
      <c r="F176">
        <v>169.27</v>
      </c>
      <c r="G176">
        <v>0.14147999999999999</v>
      </c>
      <c r="H176">
        <v>7.8684000000000004E-2</v>
      </c>
      <c r="I176">
        <v>8.4099999999999994E-2</v>
      </c>
      <c r="J176">
        <v>3.0099999999999998E-2</v>
      </c>
      <c r="K176">
        <v>-6.1999999999999998E-3</v>
      </c>
      <c r="L176">
        <v>2.0999999999999999E-3</v>
      </c>
    </row>
    <row r="177" spans="1:12" hidden="1" x14ac:dyDescent="0.3">
      <c r="A177">
        <v>85753</v>
      </c>
      <c r="B177">
        <v>20190228</v>
      </c>
      <c r="C177" t="s">
        <v>1</v>
      </c>
      <c r="D177" t="s">
        <v>3</v>
      </c>
      <c r="E177">
        <v>15940</v>
      </c>
      <c r="F177">
        <v>178.03998999999999</v>
      </c>
      <c r="G177">
        <v>5.1811000000000003E-2</v>
      </c>
      <c r="H177">
        <v>2.9728999999999998E-2</v>
      </c>
      <c r="I177">
        <v>3.4000000000000002E-2</v>
      </c>
      <c r="J177">
        <v>2.06E-2</v>
      </c>
      <c r="K177">
        <v>-2.8400000000000002E-2</v>
      </c>
      <c r="L177">
        <v>1.8E-3</v>
      </c>
    </row>
    <row r="178" spans="1:12" hidden="1" x14ac:dyDescent="0.3">
      <c r="A178">
        <v>85753</v>
      </c>
      <c r="B178">
        <v>20190329</v>
      </c>
      <c r="C178" t="s">
        <v>1</v>
      </c>
      <c r="D178" t="s">
        <v>3</v>
      </c>
      <c r="E178">
        <v>15940</v>
      </c>
      <c r="F178">
        <v>181.56</v>
      </c>
      <c r="G178">
        <v>1.9771E-2</v>
      </c>
      <c r="H178">
        <v>1.7923999999999999E-2</v>
      </c>
      <c r="I178">
        <v>1.0999999999999999E-2</v>
      </c>
      <c r="J178">
        <v>-3.1300000000000001E-2</v>
      </c>
      <c r="K178">
        <v>-4.07E-2</v>
      </c>
      <c r="L178">
        <v>1.9E-3</v>
      </c>
    </row>
    <row r="179" spans="1:12" hidden="1" x14ac:dyDescent="0.3">
      <c r="A179">
        <v>85753</v>
      </c>
      <c r="B179">
        <v>20190430</v>
      </c>
      <c r="C179" t="s">
        <v>1</v>
      </c>
      <c r="D179" t="s">
        <v>3</v>
      </c>
      <c r="E179">
        <v>15940</v>
      </c>
      <c r="F179">
        <v>197.45</v>
      </c>
      <c r="G179">
        <v>8.7519E-2</v>
      </c>
      <c r="H179">
        <v>3.9313000000000001E-2</v>
      </c>
      <c r="I179">
        <v>3.9600000000000003E-2</v>
      </c>
      <c r="J179">
        <v>-1.6799999999999999E-2</v>
      </c>
      <c r="K179">
        <v>1.9300000000000001E-2</v>
      </c>
      <c r="L179">
        <v>2.0999999999999999E-3</v>
      </c>
    </row>
    <row r="180" spans="1:12" hidden="1" x14ac:dyDescent="0.3">
      <c r="A180">
        <v>85753</v>
      </c>
      <c r="B180">
        <v>20190531</v>
      </c>
      <c r="C180" t="s">
        <v>1</v>
      </c>
      <c r="D180" t="s">
        <v>3</v>
      </c>
      <c r="E180">
        <v>15940</v>
      </c>
      <c r="F180">
        <v>194.98</v>
      </c>
      <c r="G180">
        <v>-1.251E-2</v>
      </c>
      <c r="H180">
        <v>-6.5778000000000003E-2</v>
      </c>
      <c r="I180">
        <v>-6.9400000000000003E-2</v>
      </c>
      <c r="J180">
        <v>-1.2E-2</v>
      </c>
      <c r="K180">
        <v>-2.3900000000000001E-2</v>
      </c>
      <c r="L180">
        <v>2.0999999999999999E-3</v>
      </c>
    </row>
    <row r="181" spans="1:12" hidden="1" x14ac:dyDescent="0.3">
      <c r="A181">
        <v>85753</v>
      </c>
      <c r="B181">
        <v>20190628</v>
      </c>
      <c r="C181" t="s">
        <v>1</v>
      </c>
      <c r="D181" t="s">
        <v>3</v>
      </c>
      <c r="E181">
        <v>15940</v>
      </c>
      <c r="F181">
        <v>209.16</v>
      </c>
      <c r="G181">
        <v>7.2724999999999998E-2</v>
      </c>
      <c r="H181">
        <v>6.8930000000000005E-2</v>
      </c>
      <c r="I181">
        <v>6.93E-2</v>
      </c>
      <c r="J181">
        <v>3.3999999999999998E-3</v>
      </c>
      <c r="K181">
        <v>-1.0800000000000001E-2</v>
      </c>
      <c r="L181">
        <v>1.8E-3</v>
      </c>
    </row>
    <row r="182" spans="1:12" hidden="1" x14ac:dyDescent="0.3">
      <c r="A182">
        <v>85753</v>
      </c>
      <c r="B182">
        <v>20190731</v>
      </c>
      <c r="C182" t="s">
        <v>1</v>
      </c>
      <c r="D182" t="s">
        <v>3</v>
      </c>
      <c r="E182">
        <v>15940</v>
      </c>
      <c r="F182">
        <v>211.09</v>
      </c>
      <c r="G182">
        <v>9.2270000000000008E-3</v>
      </c>
      <c r="H182">
        <v>1.3128000000000001E-2</v>
      </c>
      <c r="I182">
        <v>1.1900000000000001E-2</v>
      </c>
      <c r="J182">
        <v>-2.07E-2</v>
      </c>
      <c r="K182">
        <v>1.4E-3</v>
      </c>
      <c r="L182">
        <v>1.9E-3</v>
      </c>
    </row>
    <row r="183" spans="1:12" hidden="1" x14ac:dyDescent="0.3">
      <c r="A183">
        <v>85753</v>
      </c>
      <c r="B183">
        <v>20190830</v>
      </c>
      <c r="C183" t="s">
        <v>1</v>
      </c>
      <c r="D183" t="s">
        <v>3</v>
      </c>
      <c r="E183">
        <v>15940</v>
      </c>
      <c r="F183">
        <v>203.85001</v>
      </c>
      <c r="G183">
        <v>-3.4298000000000002E-2</v>
      </c>
      <c r="H183">
        <v>-1.8092E-2</v>
      </c>
      <c r="I183">
        <v>-2.58E-2</v>
      </c>
      <c r="J183">
        <v>-2.41E-2</v>
      </c>
      <c r="K183">
        <v>-4.99E-2</v>
      </c>
      <c r="L183">
        <v>1.6000000000000001E-3</v>
      </c>
    </row>
    <row r="184" spans="1:12" x14ac:dyDescent="0.3">
      <c r="A184">
        <v>85753</v>
      </c>
      <c r="B184">
        <v>20190930</v>
      </c>
      <c r="C184" t="s">
        <v>1</v>
      </c>
      <c r="D184" t="s">
        <v>3</v>
      </c>
      <c r="E184">
        <v>15940</v>
      </c>
      <c r="F184">
        <v>188.63</v>
      </c>
      <c r="G184">
        <v>-7.4662999999999993E-2</v>
      </c>
      <c r="H184">
        <v>1.7180999999999998E-2</v>
      </c>
      <c r="I184">
        <v>1.44E-2</v>
      </c>
      <c r="J184">
        <v>-8.9999999999999993E-3</v>
      </c>
      <c r="K184">
        <v>6.7100000000000007E-2</v>
      </c>
      <c r="L184">
        <v>1.8E-3</v>
      </c>
    </row>
    <row r="185" spans="1:12" x14ac:dyDescent="0.3">
      <c r="A185">
        <v>85753</v>
      </c>
      <c r="B185">
        <v>20191031</v>
      </c>
      <c r="C185" t="s">
        <v>1</v>
      </c>
      <c r="D185" t="s">
        <v>3</v>
      </c>
      <c r="E185">
        <v>15940</v>
      </c>
      <c r="F185">
        <v>190.02</v>
      </c>
      <c r="G185">
        <v>7.3689999999999997E-3</v>
      </c>
      <c r="H185">
        <v>2.0431999999999999E-2</v>
      </c>
      <c r="I185">
        <v>2.06E-2</v>
      </c>
      <c r="J185">
        <v>2.5000000000000001E-3</v>
      </c>
      <c r="K185">
        <v>-2.07E-2</v>
      </c>
      <c r="L185">
        <v>1.5E-3</v>
      </c>
    </row>
    <row r="186" spans="1:12" x14ac:dyDescent="0.3">
      <c r="A186">
        <v>85753</v>
      </c>
      <c r="B186">
        <v>20191129</v>
      </c>
      <c r="C186" t="s">
        <v>1</v>
      </c>
      <c r="D186" t="s">
        <v>3</v>
      </c>
      <c r="E186">
        <v>15940</v>
      </c>
      <c r="F186">
        <v>190.74001000000001</v>
      </c>
      <c r="G186">
        <v>3.7889999999999998E-3</v>
      </c>
      <c r="H186">
        <v>3.4047000000000001E-2</v>
      </c>
      <c r="I186">
        <v>3.8699999999999998E-2</v>
      </c>
      <c r="J186">
        <v>8.6999999999999994E-3</v>
      </c>
      <c r="K186">
        <v>-1.8599999999999998E-2</v>
      </c>
      <c r="L186">
        <v>1.1999999999999999E-3</v>
      </c>
    </row>
    <row r="187" spans="1:12" x14ac:dyDescent="0.3">
      <c r="A187">
        <v>85753</v>
      </c>
      <c r="B187">
        <v>20191231</v>
      </c>
      <c r="C187" t="s">
        <v>1</v>
      </c>
      <c r="D187" t="s">
        <v>3</v>
      </c>
      <c r="E187">
        <v>15940</v>
      </c>
      <c r="F187">
        <v>192.67999</v>
      </c>
      <c r="G187">
        <v>1.0170999999999999E-2</v>
      </c>
      <c r="H187">
        <v>2.8590000000000001E-2</v>
      </c>
      <c r="I187">
        <v>2.7699999999999999E-2</v>
      </c>
      <c r="J187">
        <v>6.7999999999999996E-3</v>
      </c>
      <c r="K187">
        <v>1.83E-2</v>
      </c>
      <c r="L187">
        <v>1.4E-3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E599-EBFA-416F-917B-AD891D97052D}">
  <dimension ref="A1:E11"/>
  <sheetViews>
    <sheetView tabSelected="1" workbookViewId="0">
      <selection activeCell="B10" sqref="B10"/>
    </sheetView>
  </sheetViews>
  <sheetFormatPr defaultRowHeight="14.4" x14ac:dyDescent="0.3"/>
  <cols>
    <col min="2" max="2" width="15.5546875" customWidth="1"/>
  </cols>
  <sheetData>
    <row r="1" spans="1:5" ht="15.6" x14ac:dyDescent="0.3">
      <c r="A1" s="190" t="s">
        <v>470</v>
      </c>
      <c r="B1" s="190"/>
      <c r="C1" s="185"/>
      <c r="D1" s="185"/>
      <c r="E1" s="185"/>
    </row>
    <row r="2" spans="1:5" ht="15.6" x14ac:dyDescent="0.3">
      <c r="A2" s="189"/>
      <c r="B2" s="189"/>
      <c r="C2" s="186" t="s">
        <v>471</v>
      </c>
      <c r="D2" s="186" t="s">
        <v>472</v>
      </c>
      <c r="E2" s="186" t="s">
        <v>473</v>
      </c>
    </row>
    <row r="3" spans="1:5" x14ac:dyDescent="0.3">
      <c r="A3" s="192" t="s">
        <v>474</v>
      </c>
      <c r="B3" s="192"/>
      <c r="C3" s="184"/>
      <c r="D3" s="184"/>
      <c r="E3" s="184"/>
    </row>
    <row r="4" spans="1:5" x14ac:dyDescent="0.3">
      <c r="A4" s="191"/>
      <c r="B4" s="191" t="s">
        <v>475</v>
      </c>
      <c r="C4" s="181">
        <v>7.0000000000000007E-2</v>
      </c>
      <c r="D4" s="187">
        <v>0.03</v>
      </c>
      <c r="E4" s="187">
        <v>9.5000000000000001E-2</v>
      </c>
    </row>
    <row r="5" spans="1:5" x14ac:dyDescent="0.3">
      <c r="A5" s="191"/>
      <c r="B5" s="191" t="s">
        <v>476</v>
      </c>
      <c r="C5" s="182">
        <v>0.12859999999999999</v>
      </c>
      <c r="D5" s="188">
        <v>0.16</v>
      </c>
      <c r="E5" s="188">
        <v>0.1</v>
      </c>
    </row>
    <row r="6" spans="1:5" x14ac:dyDescent="0.3">
      <c r="A6" s="191"/>
      <c r="B6" s="191" t="s">
        <v>477</v>
      </c>
      <c r="C6" s="194">
        <v>14</v>
      </c>
      <c r="D6" s="193">
        <v>10</v>
      </c>
      <c r="E6" s="193">
        <v>16</v>
      </c>
    </row>
    <row r="7" spans="1:5" x14ac:dyDescent="0.3">
      <c r="A7" s="192" t="s">
        <v>478</v>
      </c>
      <c r="B7" s="192"/>
      <c r="C7" s="184"/>
      <c r="D7" s="184"/>
      <c r="E7" s="184"/>
    </row>
    <row r="8" spans="1:5" x14ac:dyDescent="0.3">
      <c r="A8" s="191"/>
      <c r="B8" s="191" t="s">
        <v>479</v>
      </c>
      <c r="C8" s="195">
        <v>77.489999999999995</v>
      </c>
      <c r="D8" s="183">
        <v>56.914999999999999</v>
      </c>
      <c r="E8" s="183">
        <v>102.6965</v>
      </c>
    </row>
    <row r="9" spans="1:5" x14ac:dyDescent="0.3">
      <c r="A9" s="196" t="s">
        <v>480</v>
      </c>
      <c r="B9" s="196"/>
      <c r="C9" s="196"/>
      <c r="D9" s="196"/>
      <c r="E9" s="196"/>
    </row>
    <row r="10" spans="1:5" x14ac:dyDescent="0.3">
      <c r="A10" s="196" t="s">
        <v>481</v>
      </c>
      <c r="B10" s="196"/>
      <c r="C10" s="196"/>
      <c r="D10" s="196"/>
      <c r="E10" s="196"/>
    </row>
    <row r="11" spans="1:5" x14ac:dyDescent="0.3">
      <c r="A11" s="196" t="s">
        <v>482</v>
      </c>
      <c r="B11" s="196"/>
      <c r="C11" s="196"/>
      <c r="D11" s="196"/>
      <c r="E11" s="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Tear Sheet</vt:lpstr>
      <vt:lpstr>Proforma</vt:lpstr>
      <vt:lpstr>Financials</vt:lpstr>
      <vt:lpstr>CAPM and FF3</vt:lpstr>
      <vt:lpstr>PPE Sales</vt:lpstr>
      <vt:lpstr>sales trend</vt:lpstr>
      <vt:lpstr>monthly data</vt:lpstr>
      <vt:lpstr>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jinhao hu</cp:lastModifiedBy>
  <dcterms:created xsi:type="dcterms:W3CDTF">2020-04-19T02:08:23Z</dcterms:created>
  <dcterms:modified xsi:type="dcterms:W3CDTF">2020-04-20T02:02:44Z</dcterms:modified>
</cp:coreProperties>
</file>