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Dataset Finders" sheetId="2" r:id="rId4"/>
    <sheet state="visible" name="Agriculture" sheetId="3" r:id="rId5"/>
    <sheet state="visible" name="Computer Vision" sheetId="4" r:id="rId6"/>
    <sheet state="visible" name="Demographic" sheetId="5" r:id="rId7"/>
    <sheet state="visible" name="Ecommerce" sheetId="6" r:id="rId8"/>
    <sheet state="visible" name="Finance" sheetId="7" r:id="rId9"/>
    <sheet state="visible" name="Legal" sheetId="8" r:id="rId10"/>
    <sheet state="visible" name="Life Sciences" sheetId="9" r:id="rId11"/>
    <sheet state="visible" name="NLP" sheetId="10" r:id="rId12"/>
    <sheet state="visible" name="Social Media" sheetId="11" r:id="rId13"/>
    <sheet state="visible" name="Sports" sheetId="12" r:id="rId14"/>
    <sheet state="visible" name="Miscellaneous" sheetId="13" r:id="rId15"/>
  </sheets>
  <definedNames>
    <definedName hidden="1" localSheetId="2" name="_xlnm._FilterDatabase">Agriculture!$A$1:$C$14</definedName>
    <definedName hidden="1" localSheetId="1" name="_xlnm._FilterDatabase">'Dataset Finders'!$A$1:$D$25</definedName>
    <definedName hidden="1" localSheetId="4" name="_xlnm._FilterDatabase">Demographic!$A$1:$C$19</definedName>
    <definedName hidden="1" localSheetId="5" name="_xlnm._FilterDatabase">Ecommerce!$A$1:$D$29</definedName>
    <definedName hidden="1" localSheetId="3" name="_xlnm._FilterDatabase">'Computer Vision'!$A$1:$D$33</definedName>
    <definedName hidden="1" localSheetId="7" name="_xlnm._FilterDatabase">Legal!$A$1:$C$11</definedName>
    <definedName hidden="1" localSheetId="6" name="_xlnm._FilterDatabase">Finance!$A$1:$C$26</definedName>
    <definedName hidden="1" localSheetId="10" name="_xlnm._FilterDatabase">'Social Media'!$A$1:$D$9</definedName>
    <definedName hidden="1" localSheetId="8" name="_xlnm._FilterDatabase">'Life Sciences'!$A$1:$C$20</definedName>
    <definedName hidden="1" localSheetId="11" name="_xlnm._FilterDatabase">Sports!$A$1:$D$21</definedName>
    <definedName hidden="1" localSheetId="12" name="_xlnm._FilterDatabase">Miscellaneous!$A$1:$C$17</definedName>
    <definedName hidden="1" localSheetId="9" name="_xlnm._FilterDatabase">NLP!$A$1:$D$124</definedName>
  </definedNames>
  <calcPr/>
</workbook>
</file>

<file path=xl/sharedStrings.xml><?xml version="1.0" encoding="utf-8"?>
<sst xmlns="http://schemas.openxmlformats.org/spreadsheetml/2006/main" count="1119" uniqueCount="520">
  <si>
    <t>Dataset</t>
  </si>
  <si>
    <t>Description</t>
  </si>
  <si>
    <t>Category</t>
  </si>
  <si>
    <t>Sub-category</t>
  </si>
  <si>
    <t>World Bank Open Data</t>
  </si>
  <si>
    <t>Open Datasets for Machine Learning - Master List</t>
  </si>
  <si>
    <t>This spreadsheet contains 300+ open datasets for machine learning, organized by industry and use case.</t>
  </si>
  <si>
    <t>Access to over 3 million time-series and cross sectional data relating to food and agriculture. Contains data for 200 countries and more than 200 primary products and inputs.</t>
  </si>
  <si>
    <t>Datasets covering population demographics and a huge number of economic and development indicators from across the world.</t>
  </si>
  <si>
    <t>Quick Links:</t>
  </si>
  <si>
    <t>Dataset Finder</t>
  </si>
  <si>
    <t>Agriculture</t>
  </si>
  <si>
    <t>Demographic</t>
  </si>
  <si>
    <t>EU Open Data Portal</t>
  </si>
  <si>
    <t>Dataset Finders</t>
  </si>
  <si>
    <t>This data set is having historical prices of Fruits and vegetables in Bengaluru, India from 2010-2018.</t>
  </si>
  <si>
    <t>The EU Open Data Portal gives access to open data published by EU institutions and agencies about the economy, as well as employment, science, environment, and education.</t>
  </si>
  <si>
    <t>Describes the Agriculture Crops Cultivation/Production in India from 2001-2014.</t>
  </si>
  <si>
    <t>CIA World Factbook</t>
  </si>
  <si>
    <t>The China agricultural and economic database is a collection of agricultural-related data from official statistical publications of the People’s Republic of China.</t>
  </si>
  <si>
    <t>Computer Vision</t>
  </si>
  <si>
    <t>Economic stats of countries, as well as other stats on demographics, geography, communications, and military.</t>
  </si>
  <si>
    <t>Contains food and agriculture data for over 245 countries and territories, from 1961-2013. This dataset provides an insight on our worldwide food production – focusing on a comparison between food produced for human consumption and feed produced for animals.</t>
  </si>
  <si>
    <t>Released by the US Department of Agriculture, this dataset contains records on meat production and quality as far back as 1930.</t>
  </si>
  <si>
    <t>Ecommerce</t>
  </si>
  <si>
    <t>The Census Bureau’s web-based, self-service tool to search a variety of population, economic, geographic and housing information.</t>
  </si>
  <si>
    <t>Finance</t>
  </si>
  <si>
    <t>Prices with USDA WASDE Monthly Projections for various U.S. crops. The USDA data was acquired by downloading all the historical WASDE reports starting from 2008-2018.</t>
  </si>
  <si>
    <t>Data about population health, diseases, drugs, health plans and more collected from the FDA drug database, USDA Food composition database and more.</t>
  </si>
  <si>
    <t>Quandl</t>
  </si>
  <si>
    <t>Legal</t>
  </si>
  <si>
    <t>Life Sciences</t>
  </si>
  <si>
    <t>This dataset includes annual county-level pesticide use estimates for 423 pesticides (active ingredients) applied to agricultural crops grown in the contiguous United States.</t>
  </si>
  <si>
    <t>NLP</t>
  </si>
  <si>
    <t>A good source for economic and financial data – useful for building models to predict economic indicators or stock prices.</t>
  </si>
  <si>
    <t>Financial / Economic</t>
  </si>
  <si>
    <t>IMF Data</t>
  </si>
  <si>
    <t>Social Media</t>
  </si>
  <si>
    <t>The National Agricultural Statics Service (NASS) publishes data about varying aspects of the agricultural industry. Since 1997, the service has compiled data regarding the value per acre of farmland in each state/region in the United States.</t>
  </si>
  <si>
    <t>Miscellaneous</t>
  </si>
  <si>
    <t xml:space="preserve">DISCLAIMER: This information is not to be published, disseminated, distributed, or otherwise transferred without written permission from Lionbridge.
</t>
  </si>
  <si>
    <t>The International Monetary Fund publishes data on international finances, debt rates, foreign exchange reserves, commodity prices and investments.</t>
  </si>
  <si>
    <t>A dataset of 5,539 images of crop and weed seedlings belonging to 12 species. Each class contains rgb images that show plants at different growth stages. The images are in various sizes and are in png format.</t>
  </si>
  <si>
    <t>American Economic Association (AEA)</t>
  </si>
  <si>
    <t>Looking for custom data for your project?</t>
  </si>
  <si>
    <t>A dataset containing over 275 variables for researchers to study the interaction of access to healthy food options, demographic factors and economic indicators to inform policymakers.</t>
  </si>
  <si>
    <t>A good source to find US macroeconomic data.</t>
  </si>
  <si>
    <t>Eurostat Comext</t>
  </si>
  <si>
    <t>Statistics on four feed grains (corn, grain sorghum, barley, and oats), foreign coarse grains, hay, and related items</t>
  </si>
  <si>
    <t>Lionbridge AI provides custom human-annotated datasets for machine learning. 
We can help you design custom workflows, source qualified workers and more.</t>
  </si>
  <si>
    <t>Data on fertilizer consumption in the United States from 1960-2012 by plant nutrient and major selected product, as well as consumption of mixed fertilizers, secondary nutrients, and micronutrients.</t>
  </si>
  <si>
    <t>Datasets on trade flows since 1988, organized by commodity.</t>
  </si>
  <si>
    <t>Kaggle</t>
  </si>
  <si>
    <t>A data science site that contains a variety of externally-contributed interesting datasets.</t>
  </si>
  <si>
    <t>General</t>
  </si>
  <si>
    <t>UCI Machine Learning Repository</t>
  </si>
  <si>
    <t>One of the oldest sources of datasets on the web, and a great first stop when looking for interesting datasets. Although the data sets are user-contributed, and thus have varying levels of cleanliness, the vast majority are clean. You can download data directly from the UCI Machine Learning repository, without registration.</t>
  </si>
  <si>
    <t>Gengo.ai has compiled lists of open datasets that are available for free download online. We’ve sorted the best datasets by genre, such as audio datasets and cryptocurrency datasets. You can also order custom datasets for your unique machine learning projects.</t>
  </si>
  <si>
    <t>Current affairs website that provides the public with the data used for its articles and infographics. It got its start as a polling aggregator solely focused on political topics but has since branched out to cover sports, societal matters, and more. See also the FiveThirtyEight GitHub.</t>
  </si>
  <si>
    <t>Amazon Web Services</t>
  </si>
  <si>
    <t>Amazon makes large datasets available on its Amazon Web Services platform. You can download the data and work with it on your own computer, or analyze the data in the cloud using EC2 and Hadoop.</t>
  </si>
  <si>
    <t>Subreddit dedicated to sharing, finding, and discussing datasets with other Redditors.</t>
  </si>
  <si>
    <t>Data.gov</t>
  </si>
  <si>
    <t>This site makes it possible to download data from multiple US government agencies. Data can range from government budgets to school performance scores. Be warned though: much of the data requires additional research.</t>
  </si>
  <si>
    <t>Government</t>
  </si>
  <si>
    <t>Apertio</t>
  </si>
  <si>
    <t>Apertio Technologies has built the industry’s first global database and search engine for open government data. The database covers over 2,000 open data sites and trillions of records worldwide.</t>
  </si>
  <si>
    <t>Labelme</t>
  </si>
  <si>
    <t>USDA pricing data on livestock, poultry, and grain. Contains complete unrestricted public access to aggregated data sets for Livestock Mandatory Reporting (LMR) data and Dairy Mandatory Price Reporting (DMPR) Programs since 2010.</t>
  </si>
  <si>
    <t>Social computing data repository</t>
  </si>
  <si>
    <t>Datasets from multiple sources such as Twitter and YouTube, in varying sizes.</t>
  </si>
  <si>
    <t>Stanford large network dataset collection (SNAP)</t>
  </si>
  <si>
    <t>A wide range of datasets of varying size, from different sources such as Facebook and Reddit, so you can find the one that best fits your project needs. In addition, SNAP is a library that allows for easy integration and analysis of large networks in general, including the SNAP datasets.</t>
  </si>
  <si>
    <t>Network repository</t>
  </si>
  <si>
    <t>A large dataset of annotated images.</t>
  </si>
  <si>
    <t>Images</t>
  </si>
  <si>
    <t>ImageNet</t>
  </si>
  <si>
    <t>Includes social networks, web graphs, bio and brain networks, etc. They also have interactive visual analytic tools to compare and explore the various social networks.</t>
  </si>
  <si>
    <t>DATA GO JP</t>
  </si>
  <si>
    <t>The de-facto image dataset for new algorithms. Is organized according to the WordNet hierarchy, in which each node of the hierarchy is depicted by hundreds and thousands of images.</t>
  </si>
  <si>
    <t>LSUN</t>
  </si>
  <si>
    <t>The Japanese government’s catalogue site provides public datasets as part of its mission to improve the economy and standard of living for Japanese citizens.</t>
  </si>
  <si>
    <t>Japanese</t>
  </si>
  <si>
    <t>National Information Research Data Repository</t>
  </si>
  <si>
    <t>This site includes datasets that Japan’s National Information Research Group is currently working on, or preparing to work on in the near future.</t>
  </si>
  <si>
    <t>Link Data</t>
  </si>
  <si>
    <t>Scene understanding with many ancillary tasks (room layout estimation, saliency prediction, etc.)</t>
  </si>
  <si>
    <t>MS COCO</t>
  </si>
  <si>
    <t>Support site where you can convert table data into RDF files and make them public.</t>
  </si>
  <si>
    <t>The US National Center for Education Statistics</t>
  </si>
  <si>
    <t>Generic image understanding and captioning.</t>
  </si>
  <si>
    <t>COIL100</t>
  </si>
  <si>
    <t>Data on educational institutions and education demographics from the US and around the world.</t>
  </si>
  <si>
    <t>The UK Data Service</t>
  </si>
  <si>
    <t>100 different objects imaged at every angle in a 360 rotation.</t>
  </si>
  <si>
    <t>Visual Genome</t>
  </si>
  <si>
    <t>The UK’s largest collection of social, economic and population data.</t>
  </si>
  <si>
    <t>Data USA</t>
  </si>
  <si>
    <t>A comprehensive visualization of US public data.</t>
  </si>
  <si>
    <t>Very detailed visual knowledge base with captioning of ~100K images.</t>
  </si>
  <si>
    <t>Google’s Open Images</t>
  </si>
  <si>
    <t>Population, racial/ethnic demographic information, employment and commuting characteristics for New York City neighborhoods.</t>
  </si>
  <si>
    <t>A collection of 9 million URLs to images “that have been annotated with labels spanning over 6,000 categories” under Creative Commons.</t>
  </si>
  <si>
    <t>A wide variety of population, health, economic, geographic and housing information about the United States to individuals, businesses, governments, and organizations.</t>
  </si>
  <si>
    <t>Labelled Faces in the Wild</t>
  </si>
  <si>
    <t>Public assistance in the United States with initial coverage of the WIC Program. Files may include participation data and spending for state WIC programs, and poverty data for each state from 2012–2016.</t>
  </si>
  <si>
    <t>The demographics for 23 Silicon Valley tech companies, including factors like race, gender and salary.</t>
  </si>
  <si>
    <t>13,000 labeled images of human faces, for use in developing applications that involve facial recognition.</t>
  </si>
  <si>
    <t>A database for the latest sex-disaggregated data and gender statistics covering demography, education, health, access to economic opportunities, public life and decision-making, and agency.</t>
  </si>
  <si>
    <t>Stanford Dogs Dataset</t>
  </si>
  <si>
    <t>Data derived from Census Block Group Data for 13 different coastal geographies.</t>
  </si>
  <si>
    <t>A centralized, integrated view of loans and grants during their complete life cycle, from aid approval through disbursement, repayment, deferment, delinquency, and closure.</t>
  </si>
  <si>
    <t>Contains 20,580 images and 120 different dog breed categories.</t>
  </si>
  <si>
    <t>This study provides detailed tabulations of individual income tax return data at the state and ZIP code level.</t>
  </si>
  <si>
    <t>Indoor Scene Recognition</t>
  </si>
  <si>
    <t>Women, Infant, and Child: Data on weight status for children aged 3 months to 4 years old from Women, Infant, and Children Participant and Program Characteristics (WIC-PC).</t>
  </si>
  <si>
    <t>23,000 Customer Reviews and Ratings. Because this is real commercial data, it has been anonymized, and references to the company in the review text and body have been replaced with “retailer”.</t>
  </si>
  <si>
    <t>Customer Reviews</t>
  </si>
  <si>
    <t>Demographic data collected from a survey of subscribers of the subreddit /r/ForeverAlone</t>
  </si>
  <si>
    <t>A very specific dataset, useful as most scene recognition models are better ‘outside’. Contains 67 Indoor categories, and a total of 15620 images.</t>
  </si>
  <si>
    <t>Lego Bricks</t>
  </si>
  <si>
    <t>This retail dataset is used for authorship identification in online Writeprint which is a new research field of pattern recognition.</t>
  </si>
  <si>
    <t>A slightly older retail dataset that contains product reviews data by product type and rating.</t>
  </si>
  <si>
    <t>Contains 6400 images of 16 different Lego bricks classified by folders and computer rendered using Blender.</t>
  </si>
  <si>
    <t>A list of over 7,000 online reviews from 50 electronic products.</t>
  </si>
  <si>
    <t>A list of 71,045 online reviews from 1,000 different products.</t>
  </si>
  <si>
    <t>National estimates of total annual sales, e-commerce sales, end-of-year inventories, inventory-to-sales ratios, purchases, total operating expenses, inventories held outside the United States.</t>
  </si>
  <si>
    <t>Provides a detailed portrait of business activities in industries and communities once every five years, from the national to the local level.</t>
  </si>
  <si>
    <t>Youtube-8M</t>
  </si>
  <si>
    <t>Surveys used different measures of economic activity such as shipments for manufacturing, sales for wholesale and retail trade, and revenues for service industries.</t>
  </si>
  <si>
    <t>The value of imports, exports and trade surplus, volume indices, unadjusted and seasonally adjusted; price and terms of trade indices; imports and exports classified by commodity, and by country of origin or destination.</t>
  </si>
  <si>
    <t>Census data showing total ecommerce sales by merchandise line and compound annual growth rate from 1999-2</t>
  </si>
  <si>
    <t>A retail dataset consisting of 60,000 training images and 10,000 test images of fashion products across 10 classes.</t>
  </si>
  <si>
    <t>Product</t>
  </si>
  <si>
    <t>A large-scale labeled dataset that consists of millions of YouTube video IDs, with annotations of over 3,800+ visual entities.</t>
  </si>
  <si>
    <t>Data from 600,000+ innerwear products extracted from popular retail sites. It includes product description, price, category, rating and more.</t>
  </si>
  <si>
    <t>Scene-centric database with 205 scene categories and 2.5 million images with a category label.</t>
  </si>
  <si>
    <t>A list of over 7,000 electronic products with 10 fields of pricing information.</t>
  </si>
  <si>
    <t>Face dataset with more than 200,000 celebrity images, each with 40 attribute annotations.</t>
  </si>
  <si>
    <t>A list of 10,000 men’s shoes and the various prices at which they are sold.</t>
  </si>
  <si>
    <t xml:space="preserve"> A collection of datasets spanning over 1 million images of plants. Can choose from 11 species of plants.</t>
  </si>
  <si>
    <t>A list of 10,000 women’s shoes and the various prices at which they are sold.</t>
  </si>
  <si>
    <t>Dataset contains random objects from home, mostly from kitchen, bathroom and living-room.</t>
  </si>
  <si>
    <t>500 SKUs and their descriptions from an outdoor apparel brand’s product catalog.</t>
  </si>
  <si>
    <t>Contains 60000 32×32 colour images in 10 classes.</t>
  </si>
  <si>
    <t>A retail dataset of 22,000 fashion products on Amazon.</t>
  </si>
  <si>
    <t>Contains 163 car makes with 1,716 car models, with each car model labeled with five attributes, including maximum speed, displacement, number of doors, number of seats, and type of car.</t>
  </si>
  <si>
    <t>This retail dataset contains images from E-commerce sites with bounding boxes drawn around shirts, jackets, sunglasses etc. It has 907 items, of which 504 items have been manually labeled.</t>
  </si>
  <si>
    <t>This set contains image URLs, rank on page, a description for each product, the search query that led to each result, and more from five major English-language ecommerce sites.</t>
  </si>
  <si>
    <t>Search Relevance</t>
  </si>
  <si>
    <t>VQA is a dataset containing open-ended questions about 265,016 images. The questions asked require an understanding of vision and language.</t>
  </si>
  <si>
    <t>Berkeley DeepDrive BDD100k</t>
  </si>
  <si>
    <t>A retail dataset containing manually labeled search queries on bestbuy.com. The search queries have phrases labeled into various important entities like Brand, Model name, Category Name &amp; etc.</t>
  </si>
  <si>
    <t>Amazon Reviews</t>
  </si>
  <si>
    <t>Data from Ethereum, an open-source, public, blockchain-based distributed computing platform. Contains data from launch (July 2015) to March 2018</t>
  </si>
  <si>
    <t>Currently the largest dataset for self-driving AI. Contains over 100,000 videos of over 1,100-hour driving experiences across different times of the day and weather conditions. The annotated images come from New York and San Francisco areas.</t>
  </si>
  <si>
    <t>Self-driving</t>
  </si>
  <si>
    <t>Baidu Apolloscapes</t>
  </si>
  <si>
    <t>CSV files for bitcoin exchanges from Jan 2012 to July 2018, with by-the-minute updates of OHLC (Open, High, Low, Close), Volume in BTC and currency, as well as weighted bitcoin price.</t>
  </si>
  <si>
    <t>Contains around 35 million reviews from Amazon spanning 18 years. Data include product and user information, ratings, and the plaintext review.</t>
  </si>
  <si>
    <t>Sentiment Analysis</t>
  </si>
  <si>
    <t>Multi-Domain Sentiment Dataset</t>
  </si>
  <si>
    <t>Prices, charting and market analysis from 65 of the top crypto exchanges globally. Also provides an API from which to access data</t>
  </si>
  <si>
    <t>Large dataset that defines 26 different semantic items such as cars, bicycles, pedestrians, buildings, street lights, etc.</t>
  </si>
  <si>
    <t>Comma.ai</t>
  </si>
  <si>
    <t>Historical pricing data as tracked by CoinMarketCapfor the top 100 cryptocurrencies by market capitalization as of September 22, 2017, and is current to that date.</t>
  </si>
  <si>
    <t>Delivers market, mining, and alternative cryptocurrency data from hundreds of sources.</t>
  </si>
  <si>
    <t>More than 7 hours of highway driving. Details include car’s speed, acceleration, steering angle, and GPS coordinates.</t>
  </si>
  <si>
    <t>Containing product reviews numbering in the hundreds of thousands, this dataset has positive and negative files for a range of different Amazon product types.</t>
  </si>
  <si>
    <t>Exactly what the title suggests. Offers a host of free datasets of historical prices for cryptocurrencies on various trading platforms.</t>
  </si>
  <si>
    <t>Oxford’s Robotic Car</t>
  </si>
  <si>
    <t>Amazon product data</t>
  </si>
  <si>
    <t>A crypto exchange platform that also provides API for data mining.</t>
  </si>
  <si>
    <t>Price data on nearly 2,500 cryptocurrencies worldwide.</t>
  </si>
  <si>
    <t>Over 100 repetitions of the same route through Oxford, UK, captured over a period of a year. The dataset captures different combinations of weather, traffic and pedestrians, along with long-term changes such as construction and roadworks.</t>
  </si>
  <si>
    <t>Stanford professor Julian McAuley has made ‘small’ subsets of a 142.8 million Amazon review dataset available to download here.</t>
  </si>
  <si>
    <t>Dataset on Crypto-kitties in CSV format in blocks of a thousand kitties each.</t>
  </si>
  <si>
    <t>Cityscape Dataset</t>
  </si>
  <si>
    <t>Google Books Ngrams</t>
  </si>
  <si>
    <t>Provides daily end-of-day datasets on Bitcoin trading. APIs deliverreal-time and historic crypto data from 200+ exchanges.</t>
  </si>
  <si>
    <t>Provides data on different global cryptocurrencies exchanges. CSV files updated almost daily on a cumulative basis.</t>
  </si>
  <si>
    <t>A collection of words from Google books.</t>
  </si>
  <si>
    <t>Text</t>
  </si>
  <si>
    <t>A large dataset that records urban street scenes in 50 different cities.</t>
  </si>
  <si>
    <t>CSSAD Dataset</t>
  </si>
  <si>
    <t>Offers high quality datasets on a per-month pricing model. Data is available in both RAW (Every Trade) and OHLCV (Open, High, Low, Close, Volume) format as a tab-delimited CSV file.</t>
  </si>
  <si>
    <t>Financial Times Market Data</t>
  </si>
  <si>
    <t>This is a transnational dataset that contains all the transactions during an eight month period (01/12/2010-09/12/2011) for a UK-based online retail company.</t>
  </si>
  <si>
    <t>Transaction</t>
  </si>
  <si>
    <t>A Brazilian public retail dataset of anonymized orders made at Olist (100k orders) from 2016 to 2018 made at multiple marketplaces.</t>
  </si>
  <si>
    <t>This dataset is useful for perception and navigation of autonomous vehicles. The dataset skews heavily on roads found in the developed world.</t>
  </si>
  <si>
    <t>KUL Belgium Traffic Sign Dataset</t>
  </si>
  <si>
    <t>Up to date information on financial markets from around the world, including stock price indexes, commodities and foreign exchange.</t>
  </si>
  <si>
    <t>Retail dataset that contains eBay auction data on Cartier wristwatches, Xbox game consoles, Palm Pilot M515 PDAs, and Swarovski beads.</t>
  </si>
  <si>
    <t>School system finances</t>
  </si>
  <si>
    <t>Collected from a real-world ecommerce website, this retail dataset contains information on visitor behavior including events like clicks, add to carts, and transactions.</t>
  </si>
  <si>
    <t>More than 10000+ traffic sign annotations from thousands of physically distinct traffic signs in the Flanders region in Belgium.</t>
  </si>
  <si>
    <t>MIT AGE Lab</t>
  </si>
  <si>
    <t>A survey of the finances of school systems in the US.</t>
  </si>
  <si>
    <t>US Stock Data</t>
  </si>
  <si>
    <t>A sample of the 1,000+ hours of multi-sensor driving datasets collected at AgeLab.</t>
  </si>
  <si>
    <t>LISA: Laboratory for Intelligent &amp; Safe Automobiles, UC San Diego Datasets</t>
  </si>
  <si>
    <t>Historical data of US stocks since 2009, updated daily.</t>
  </si>
  <si>
    <t>CBOE Volatility Index (VIX)</t>
  </si>
  <si>
    <t>This dataset includes traffic signs, vehicles detection, traffic lights, and trajectory patterns.</t>
  </si>
  <si>
    <t>Comic book walls in Brussels</t>
  </si>
  <si>
    <t>The CBOE Volatility Index (VIX) is a key measure of market expectations of near-term volatility conveyed by S&amp;P. This is a time-series dataset including daily open, close, high and low.</t>
  </si>
  <si>
    <t>Dow Jones Weekly Returns</t>
  </si>
  <si>
    <t>lists the location of all the painted comic-book walls in Brussels, as well as their characters and the cartoonists who created them.</t>
  </si>
  <si>
    <t>One of the largest public multimedia datasets ever released, this dataset includes 99.3 million images and 0.7 million videos, all from Flickr and all under Creative Commons licensing.</t>
  </si>
  <si>
    <t>Dataset includes percentage of return that stock has each week, for the purpose of training your algorithm to determine which stock will produce the greatest rate of return in the following week.</t>
  </si>
  <si>
    <t>EconData</t>
  </si>
  <si>
    <t>Thousands of economic time series, produced by US government agencies and distributed in various formats and media. Data has been organized in a standard, highly efficient, easy-to-use form for personal computers and made publicly available through the site.</t>
  </si>
  <si>
    <t>Simfin</t>
  </si>
  <si>
    <t>Data from financial statements uploaded on the SEC website, cleaned and organized in a single document that you can download and work with in a matter of seconds.</t>
  </si>
  <si>
    <t>Saudi Arabia Public Debt</t>
  </si>
  <si>
    <t>Data on Saudi Arabia Public Debt for 2005-2017 provided from Saudi Arabian Monetary Agency.</t>
  </si>
  <si>
    <t>A textual corpus of 4000 legal cases for automatic summarization and citation analysis. For each document we collect catchphrases, citations sentences, citation catchphrases and citation classes.</t>
  </si>
  <si>
    <t>AssetMarco</t>
  </si>
  <si>
    <t>The United States DOJ released a high-value data inventory in 2013, which includes raw datasets such as crime related data, statistical reports, and more.</t>
  </si>
  <si>
    <t>The SCDB contains over two hundred pieces of information about each case decided by the Court between the 1791 and 2017.</t>
  </si>
  <si>
    <t>Macroeconomic database that includes 25,000+ indicators for 120+ countries.</t>
  </si>
  <si>
    <t>Following 360 years of United States caselaw, Caselaw Access Project (CAP) API and bulk data services includes 40 million pages of U.S. court decisions and almost 6.5 million individual cases.</t>
  </si>
  <si>
    <t>Here you can find data on law enforcement agencies, jails, parole and probation agencies and courts.</t>
  </si>
  <si>
    <t>contains decision-making data on 110,000+ decisions by federal district court judges handed down from 1927 to 2012.</t>
  </si>
  <si>
    <t>Covers over 74k cases across 52 years and over 5 million relevant documents. 5 different files detail the litigating parties, their attorneys, results, locations, and dates.</t>
  </si>
  <si>
    <t>OASIS</t>
  </si>
  <si>
    <t>contains a collection of publicly accessible, connected database tables for empirical analysis of the international patent system.</t>
  </si>
  <si>
    <t>data on crime rates and law enforcement employment in the state of California.</t>
  </si>
  <si>
    <t>The CFPB maintains a database of credit card agreements from hundreds of card issuers.</t>
  </si>
  <si>
    <t>The Open Access Series of Imaging Studies (OASIS) is a project aimed at making neuroimaging datasets of the brain freely available to the scientific community. They compile and freely distribute neuroimaging datasets, with the hope of aiding future discoveries in basic and clinical neuroscience.</t>
  </si>
  <si>
    <t>OpenfMRI</t>
  </si>
  <si>
    <t>Magnetic resonance imaging (MRI) datasets openly available to the research community.</t>
  </si>
  <si>
    <t>ADNI</t>
  </si>
  <si>
    <t>Alzheimer’s Disease Neuroimaging Initiative (ADNI) researchers collect several types of data from volunteer study participants. The data is available for free to authorized investigators, but requires an application and prior approval.</t>
  </si>
  <si>
    <t>HealthData.gov</t>
  </si>
  <si>
    <t>Datasets from across the American Federal Government with the goal of improving health across the American population.</t>
  </si>
  <si>
    <t>Big Cities Health Inventory Data Platform</t>
  </si>
  <si>
    <t>Health data from 26 cities, for 34 health indicators, across 6 demographic indicators.</t>
  </si>
  <si>
    <t>Chronic Disease Data</t>
  </si>
  <si>
    <t>Data on chronic disease indicators throughout the US.</t>
  </si>
  <si>
    <t>Human Mortality Database</t>
  </si>
  <si>
    <t>2000 HUB5 English</t>
  </si>
  <si>
    <t>Mortality and population data for over 35 countries.</t>
  </si>
  <si>
    <t>MHealth (Mobile Health) Dataset</t>
  </si>
  <si>
    <t>English speech data derived from 40 telephone conversations.</t>
  </si>
  <si>
    <t>Audio</t>
  </si>
  <si>
    <t>LibriSpeech</t>
  </si>
  <si>
    <t>Body motion and vital signs recordings for ten volunteers of diverse profile, while performing physical activities.</t>
  </si>
  <si>
    <t>Medicare Provider Utilization and Payment Data</t>
  </si>
  <si>
    <t>Audiobooks data set. Contains 500 hours of audiobooks read by multiple speakers, organized by chapters of the book.</t>
  </si>
  <si>
    <t>1.7 Billion JSON objects complete with the comment, score, author, subreddit, position in comment tree and other fields that are available through Reddit’s API.</t>
  </si>
  <si>
    <t>TED-LIUM</t>
  </si>
  <si>
    <t>Reddit</t>
  </si>
  <si>
    <t>Data on services and procedures that physicians and other healthcare professionals provided to Medicare beneficiaries.</t>
  </si>
  <si>
    <t>This dataset is a small portion of the enormous 1.7 billion Reddit comments dataset. You can find all the comments from May 2015 on scripts for natural language processing (NLP).</t>
  </si>
  <si>
    <t>Life Science Database Archive</t>
  </si>
  <si>
    <t>This dataset is estimated to comprise about 20-30% of all public tweets posted over the 7-month period between June 1 and December 31, 2009.</t>
  </si>
  <si>
    <t>Twitter</t>
  </si>
  <si>
    <t>A collection of 1495 TED talk audio recordings.</t>
  </si>
  <si>
    <t>Free Spoken Digit Dataset</t>
  </si>
  <si>
    <t>Datasets generated by life scientists in Japan in a long-term and stable state as national public goods. The Archive makes it easier for many people to search datasets by metadata in a unified format, and to access and download the datasets with clear use terms.</t>
  </si>
  <si>
    <t>Chronic disease data</t>
  </si>
  <si>
    <t>With emoticons removed and six formatting categories, this collection of 160,000 tweets is particularly useful for brand management and polling purposes.</t>
  </si>
  <si>
    <t>A collection of 1500 recordings of spoken digits in English.</t>
  </si>
  <si>
    <t>TIMIT</t>
  </si>
  <si>
    <t>This dataset on Kaggle includes over 3 million tweets and replies from the biggest brands on Twitter.</t>
  </si>
  <si>
    <t>This dataset is a collection of scraped public twitter updates used in coordination with an academic project to study the geolocation data related to twittering.</t>
  </si>
  <si>
    <t>Data on chronic disease indicators in areas across the US.</t>
  </si>
  <si>
    <t>GEO Datasets</t>
  </si>
  <si>
    <t>Twitter analysis tool that includes a section where different, complete large datasets are regularly uploaded in a ready-to-use format.</t>
  </si>
  <si>
    <t>A collection of recordings of 630 speakers of American English.</t>
  </si>
  <si>
    <t>This is a large-scale labeled video dataset that consists of millions of YouTube video IDs, with high-quality machine-generated annotations from a diverse vocabulary of 3,800+ visual entities.</t>
  </si>
  <si>
    <t>YouTube</t>
  </si>
  <si>
    <t>This database stores curated gene expression datasets, as well as original series and platform records in the gene expression omnibus (GEO) repository.</t>
  </si>
  <si>
    <t>1000 Genomes Project</t>
  </si>
  <si>
    <t>An expanding ontology of 632 audio event classes and a collection of 2,084,320 human-labeled 10-second sound clips drawn from YouTube videos.</t>
  </si>
  <si>
    <t>Carefully segmented and aligned corpus of approximately 1000 hours of 16kHz read English speech, derived from read audiobooks.</t>
  </si>
  <si>
    <t>The 1000 Genomes Project is an international collaboration which has established the most detailed catalog of human genetic variation. The final phase of the project sequenced over 2,500 individuals from 26 different populations around the world.</t>
  </si>
  <si>
    <t>Genome in a Bottle</t>
  </si>
  <si>
    <t>6,000 events of surveillance applications, namely glass breaking, gunshots, and screams. The events are divided into a training set composed of 4,200 events and a test set composed of 1,800 events.</t>
  </si>
  <si>
    <t>This dataset was created to solve the task of identifying spoken digits in audio samples.</t>
  </si>
  <si>
    <t>40,000 spoken captions of 8,000 natural images. This corpus was collected in 2015 to investigate multimodal learning schemes for unsupervised speech pattern discovery.</t>
  </si>
  <si>
    <t>Dataset includes several reference genomes to enable translation of whole human genome sequencing to clinical practice.</t>
  </si>
  <si>
    <t>Medicare Hospital Quality</t>
  </si>
  <si>
    <t>Data on ballroom dancing, such as in online lessons. Characteristic excerpts and tempi of dance styles are provided in real audio format.</t>
  </si>
  <si>
    <t>Corpus of aligned spoken Wikipedia articles from the English, German, and Dutch Wikipedia. Hundreds of hours of aligned audio, and annotations can be mapped back to the original html.</t>
  </si>
  <si>
    <t>Audio-visual dataset consisting of short clips of human speech, extracted from interview videos uploaded to YouTube.</t>
  </si>
  <si>
    <t>Dataset for music analysis that consists of full-length and HQ audio, pre-computed features, and track and user-level metadata.</t>
  </si>
  <si>
    <t>Freely-available collection of audio features and metadata for a million contemporary popular music tracts.</t>
  </si>
  <si>
    <t>Platform for the collaborative creation of audio collections labeled by humans and based on Freesound content.</t>
  </si>
  <si>
    <t>Datasets used and collected for the Detection and Classification of Acoustic Scenes and Events (DCASE) challenge.</t>
  </si>
  <si>
    <t>This corpus includes Wikipedia articles, manually-generated factoid questions from them, and manually-generated answers to these questions, for use in academic research.</t>
  </si>
  <si>
    <t>Chatbots</t>
  </si>
  <si>
    <t>A publicly available set of question and sentence pairs, collected and annotated for research on open-domain question answering. In order to reflect the true information need of general users, we used Bing query logs as the question source. Each question is linked to a Wikipedia page that potentially has the answer.</t>
  </si>
  <si>
    <t>This page features manually curated QA datasets from Yahoo Answers from Yahoo.</t>
  </si>
  <si>
    <t>TREC has had a question answering track since 1999. In each track, the task was defined such that the systems were to retrieve small snippets of text that contained an answer for open-domain, closed-class questions.</t>
  </si>
  <si>
    <t>Consists of almost one million two-person conversations extracted from the Ubuntu chat logs, used to receive technical support for various Ubuntu-related problems. The full dataset contains 930,000 dialogues and over 100,000,000 words</t>
  </si>
  <si>
    <t>A collection of travel-related customer service data from four sources. The conversation logs of three commercial customer service IVAs and the Airline forums on TripAdvisor.com during August 2016.</t>
  </si>
  <si>
    <t>Lahman’s Baseball Database</t>
  </si>
  <si>
    <t>This automatically generated IRC chat log is available in RDF, back to 2004, on a daily basis, including time stamps and nicknames.</t>
  </si>
  <si>
    <t>This corpus contains a large metadata-rich collection of fictional conversations extracted from raw movie scripts: 220,579 conversational exchanges between 10,292 pairs of movie characters involving 9,035 characters from 617 movies.</t>
  </si>
  <si>
    <t>The dataset contains more than 2000 dialogues for PersonaChat taskwhere human evaluators recruited via the crowd sourcing platform Yandex.Toloka chatted with bots submitted by teams.</t>
  </si>
  <si>
    <t>This dataset includes approximately 249,000 words of transcription, audio, and timestamps at the level of individual intonation units.</t>
  </si>
  <si>
    <t>This corpus consists of 10,567 posts out of approximately 500,000 posts gathered from various online chat services in accordance with their terms of service.</t>
  </si>
  <si>
    <t>A complete history of major league baseball stats from 1871 to 2018, including batting and pitching stats, standings, team stats, managerial records, post-season data, and more.</t>
  </si>
  <si>
    <t>Sports</t>
  </si>
  <si>
    <t>Open dialogue dataset where the conversation aims at accomplishing a task or taking a decision – specifically, finding flights and a hotel. The dataset contains complex conversations and decision-making covering 250+ hotels, flights, and destinations.</t>
  </si>
  <si>
    <t>Baseball</t>
  </si>
  <si>
    <t>NBA shot logs</t>
  </si>
  <si>
    <t>Official datasets used on the Medicare.gov Hospital Compare Website provided by the Centers for Medicare &amp; Medicaid Services. These data allow you to compare the quality of care at over 4,000 Medicare-certified hospitals across the country.</t>
  </si>
  <si>
    <t>Healthcare Cost and Utilization Project (HCUP)</t>
  </si>
  <si>
    <t>This corpus was created for social media text normalization and translation. It is built by randomly selecting 2,000 messages from the NUS English SMS corpus and then translated into formal Chinese.</t>
  </si>
  <si>
    <t>These datasets, available in English and Italian, contain negative feedbacks from customers where they state reasons for dissatisfaction with a given company.</t>
  </si>
  <si>
    <t>Resources for Natural Language Processing</t>
  </si>
  <si>
    <t>Data on shots taken during the 2014-2015 season, which player took the shot, where on the floor was the shot taken from, who was the nearest defender, how far away was the nearest defender, time on the shot clock, and much more.</t>
  </si>
  <si>
    <t>Basketball</t>
  </si>
  <si>
    <t>NBA Player of the Week Data</t>
  </si>
  <si>
    <t>Datasets contain encounter-level information on impatient stays, emergency department visits, and ambulatory surgery in US hospitals.</t>
  </si>
  <si>
    <t>MIMIC Critical Care Database</t>
  </si>
  <si>
    <t>Datasets for natural language processing, provided by Kyoto University. For example, there are annotated datasets of online text literature and articles from Mainichi Shinbun, a major Japanese newspaper.</t>
  </si>
  <si>
    <t>Aozora Book Collection</t>
  </si>
  <si>
    <t>MIMIC is an openly available dataset developed by the MIT Lab for Computational Physiology, comprising unidentified health data associated with approximately 40,000 critical care patients. The dataset includes demographics, vital signs, laboratory tests, medications, and more.</t>
  </si>
  <si>
    <t>Player of the week data from 1984-5 to 2018-9 seasons, scraped from the Basketball real gm site.</t>
  </si>
  <si>
    <t>SEER cancer incidence</t>
  </si>
  <si>
    <t>Online books in text, xhtml, and html form, with the author’s permission. You can also download the dataset on GitHub.</t>
  </si>
  <si>
    <t>Aozora Book Collection Morphological Analysis Data</t>
  </si>
  <si>
    <t>Data about cancer incidences segmented by demographic groups such as age, race, and gender, provided by the US government.</t>
  </si>
  <si>
    <t>BROAD Institute Cancer Program Datasets</t>
  </si>
  <si>
    <t>Dataset of 11,176 pieces from the Aoyama Book Collection that have undergone morphological analysis. You can use this for business purposes with a CC license.</t>
  </si>
  <si>
    <t>Daily Fantasy Basketball</t>
  </si>
  <si>
    <t>Kanjivg-radical</t>
  </si>
  <si>
    <t>Dataset of Japanese kanji and the different parts that make up kanji. For example, the Japanese kanji [脳] is made up three different parts: [月] [⺍] [凶]. You can use this dataset to search for Japanese kanji that you don’t know how to read, based on the parts.</t>
  </si>
  <si>
    <t>Data categorized by project such as brain cancer, leukemia, melanoma, etc.</t>
  </si>
  <si>
    <t>Livedoor News Corpusニュースコーパス</t>
  </si>
  <si>
    <t>This dataset contains 20 days of DraftKings NBA fantasy basketball contest data scraped at the end of 2017.</t>
  </si>
  <si>
    <t>NCAA Basketball</t>
  </si>
  <si>
    <t>Livedoor is a Japanese news site. The dataset includes news articles from nine different categories.</t>
  </si>
  <si>
    <t>Japan Meteorology Agency</t>
  </si>
  <si>
    <t>This dataset contains data about NCAA Basketball teams, teams, and games. It covers play-by-play and box scores from 2009 and final scores from 1996.</t>
  </si>
  <si>
    <t>NFLsavant.com</t>
  </si>
  <si>
    <t>Download past Japanese meteorological data in csv format.</t>
  </si>
  <si>
    <t>A website dedicated to providing NFL statistics in a simple interface. All data is compiled from publicly available NFL play-by-play data.</t>
  </si>
  <si>
    <t>Corpus for entity classification with enhanced and popular features by Natural Language Processing applied to the data set.</t>
  </si>
  <si>
    <t>Football</t>
  </si>
  <si>
    <t>Named Entity Recognition (NER)</t>
  </si>
  <si>
    <t>Detailed NFL Play-by-Play Data 2009-2018</t>
  </si>
  <si>
    <t>By the Informatics for Integrating Biology &amp; the Bedside (i2b2) center, these clinical datasets were created for named entity recognition.</t>
  </si>
  <si>
    <t>Regular season plays from 2009-2016 containing information on: players, game situation, results, and advanced metrics such as expected point and win probability values.</t>
  </si>
  <si>
    <t>NFL Draft Outcomes</t>
  </si>
  <si>
    <t>Dataset that contains 1,393 English news articles with annotated entities LOC (location), ORG (organization), PER (person) and MISC (miscellaneous).</t>
  </si>
  <si>
    <t>Medical data tagged with protein/DNA/RNA/cell line/cell type (2,404 MEDLINE abstracts)</t>
  </si>
  <si>
    <t>All players selected in the NFL Draft from 1985-2015 including outcome statistics.</t>
  </si>
  <si>
    <t>NHL Game Data</t>
  </si>
  <si>
    <t>Document annotation dataset to be used to perform NER on resumes from indeed.com</t>
  </si>
  <si>
    <t>Over 500,000 email messages tagged with names, dates and times.</t>
  </si>
  <si>
    <t>A semantically tagged training and test corpus in BIO format. The eng corpus are simple queries, and the trivia10k13 corpus are more complex queries.</t>
  </si>
  <si>
    <t>Game, team, player and play data including x,y coordinates measured for each game in the NHL in the past 6 years.</t>
  </si>
  <si>
    <t>Hockey</t>
  </si>
  <si>
    <t>Ergast Formula One Dataset</t>
  </si>
  <si>
    <t>An annotated corpus using GMB (Groningen Meaning Bank) corpus for entity classification with enhanced and popular features by Natural Language Processing applied to the data set.</t>
  </si>
  <si>
    <t>A dataset containing Best Buy search queries labeled with entities such as Brand, Model name, Category Name, and etc.</t>
  </si>
  <si>
    <t>Researchers set out to determine what the optimal length for chopsticks is.</t>
  </si>
  <si>
    <t>An experimental web service which provides a historical record of motor racing data for non-commercial purposes.</t>
  </si>
  <si>
    <t>Racing</t>
  </si>
  <si>
    <t>Text from YouTube, Stack Overflow, Twitter and Reddit comments filtered to prefer text that is likely to contain named entities.</t>
  </si>
  <si>
    <t>Stacking Cups</t>
  </si>
  <si>
    <t>Formula 1 Race Data</t>
  </si>
  <si>
    <t>The US National Institute of Science publishes handwriting from 3600 writers, including more than 800,000 character images.</t>
  </si>
  <si>
    <t>OCR / Handwriting</t>
  </si>
  <si>
    <t>A subset of the original NIST data, has a training set of 60,000 examples of handwritten digits.</t>
  </si>
  <si>
    <t>This dataset contains data from 1950 all the way through the 2017 season, and consists of tables describing constructors, race drivers, lap times, pit stops and more.</t>
  </si>
  <si>
    <t>football.db</t>
  </si>
  <si>
    <t>A dataset of handwritten Devangari characters, composed of 1800 samples from 36 character classes obtained by 25 native writers.</t>
  </si>
  <si>
    <t>This data is available from the WSSA website (that’s the World Sport Stacking Association) which allows you to search through different divisions, age groups, competitors, and even state/country records.</t>
  </si>
  <si>
    <t>Price of Weed</t>
  </si>
  <si>
    <t>More than 10,000 expressions, including more than 101 mathematical symbols.</t>
  </si>
  <si>
    <t>A free and open public domain football database &amp; schema for use in any programming language.</t>
  </si>
  <si>
    <t>Soccer</t>
  </si>
  <si>
    <t>FIFA 19 complete player dataset</t>
  </si>
  <si>
    <t>A dataset of handwritten Chinese characters containing 909,818 images that corresponds to about 10 news articles.</t>
  </si>
  <si>
    <t>A repository of historical marijuana prices, which shows significant differentiation at the state level in prices.</t>
  </si>
  <si>
    <t>War History</t>
  </si>
  <si>
    <t>Contains a lexicon of 113,284 words, and uses 10 Arabic fonts.</t>
  </si>
  <si>
    <t>Contains 941 online handwritten documents by 189 writers, and covers lists, tables, formulas, diagrams and drawings.</t>
  </si>
  <si>
    <t>Detailed attributes for every player registered in the latest edition of the FIFA 19 database scraped from SoFIFA.</t>
  </si>
  <si>
    <t>Nearly 200 years of international threats, conflicts for modelling or prediction. Includes action taken, level of hostility, fatalities and outcomes</t>
  </si>
  <si>
    <t>UFO reports</t>
  </si>
  <si>
    <t>Contains forms of handwritten English text acquired on a whiteboard, and includes more than 1700 entries.</t>
  </si>
  <si>
    <t>The Street View Text dataset was harvested from Google Street View, and mostly deals with outdoor street level signs and boards.</t>
  </si>
  <si>
    <t>Fifa 18 More Complete Player Dataset</t>
  </si>
  <si>
    <t>Contains 73257 digits of house street numbers, taken from Google Street View.</t>
  </si>
  <si>
    <t>80000 historic datasets of UFO sightings</t>
  </si>
  <si>
    <t>Wine Quality</t>
  </si>
  <si>
    <t>A dataset that contains 659 real world images with 5238 annotations of text.</t>
  </si>
  <si>
    <t>An extension of the previous dataset, this version contains several extra fields and is pre-cleaned to a much greater extent.</t>
  </si>
  <si>
    <t>World Cup Dataset</t>
  </si>
  <si>
    <t>Contains 3000 images captured in different environments, including outdoors and indoors scenes under different lighting conditions (clear day, night, strong artificial lights, etc).</t>
  </si>
  <si>
    <t>Two datasets are included, related to red and white vinho verde wine samples, from the north of Portugal.</t>
  </si>
  <si>
    <t>Mushrooms</t>
  </si>
  <si>
    <t>Contains 500 natural images, which are taken using a pocket camera. The indoor images are mainly signs, doorplates and caution plates while the outdoor images are mostly guide boards and billboards.</t>
  </si>
  <si>
    <t>This dataset shows all information about historical World Cups as well as all match data.</t>
  </si>
  <si>
    <t>Contains handwritten words dataset collected by MIT Spoken Language Systems Group, published by Stanford.</t>
  </si>
  <si>
    <t>International football results from 1872 to 2018</t>
  </si>
  <si>
    <t>This has 74K images of both English and Kannada digits.</t>
  </si>
  <si>
    <t>Jeopardy</t>
  </si>
  <si>
    <t>Mushrooms described in physical characteristics classification poisonous or edible</t>
  </si>
  <si>
    <t>Million Songs</t>
  </si>
  <si>
    <t>This dataset contains 40,000 results of football matches from the very first official match in 1972 up until 2018. Matches range from FIFA World Cup to regular friendly matches.</t>
  </si>
  <si>
    <t>SPORTS-1M</t>
  </si>
  <si>
    <t>Archive of more than 200,000 questions from the quiz show Jeopardy.</t>
  </si>
  <si>
    <t>Q&amp;A</t>
  </si>
  <si>
    <t>Sentiment Lexicons for 81 Languages</t>
  </si>
  <si>
    <t>The Million Song Dataset is a freely-available collection of audio features and metadata for a million contemporary popular music tracks.</t>
  </si>
  <si>
    <t>Dog Names in Zurich</t>
  </si>
  <si>
    <t>1M sports videos of average length-5.5mins labelled for 487 sports classes.</t>
  </si>
  <si>
    <t>FiveThirtyEight</t>
  </si>
  <si>
    <t>A news and sports site with data-driven articles. They make their datasets openly available on Github.</t>
  </si>
  <si>
    <t>120 years of Olympic history</t>
  </si>
  <si>
    <t>From Afrikaans to Yiddish, this dataset groups words from 81 different languages into positive and negative sentiment categories.</t>
  </si>
  <si>
    <t>Lexicoder Sentiment Dictionary</t>
  </si>
  <si>
    <t>Check out zany pet names with a dataset containing the names of all registered dogs in Zurich.</t>
  </si>
  <si>
    <t>Cats in Movies</t>
  </si>
  <si>
    <t>This dataset contains words in four different positive and negative sentiment groups, with between 1,500 and 3,000 entries in each subset.</t>
  </si>
  <si>
    <t>Dictionaries for movies and finance</t>
  </si>
  <si>
    <t>A dataset that tracks all cats featured in movies</t>
  </si>
  <si>
    <t>Shopping trolleys in rivers</t>
  </si>
  <si>
    <t>A historical dataset on the Olympic Games, including all the Games from Athens 1896 to Rio 2016 with data scraped from sports-reference.com.</t>
  </si>
  <si>
    <t>This is a library of domain-specific dictionaries which shows the polarised sentimental use of words in either movie reviews or financial documents.</t>
  </si>
  <si>
    <t>Annual survey of number of abandoned supermarket trolleys in Bristol rivers from 2005.</t>
  </si>
  <si>
    <t>Movie Body Counts</t>
  </si>
  <si>
    <t>This page provides links to a variety of Cornell’s movie review data for use in sentiment analysis, organised into sentiment polarity, sentiment scale and subjectivity sections.</t>
  </si>
  <si>
    <t>Daily and Sports Activities Data Set</t>
  </si>
  <si>
    <t>Stanford’s dataset contains just over 10,000 pieces of data from HTML files of Rotten Tomatoes reviews.</t>
  </si>
  <si>
    <t>With 50,000 labeled IMDB movie reviews, this dataset would be useful for sentiment analysis use cases involving binary classification.</t>
  </si>
  <si>
    <t>Also containing 50,000 reviews, this dataset is split equally into training and test sets. It also provides a further 50,000 unannotated documents for unsupervised learning algorithms.</t>
  </si>
  <si>
    <t>Ever wonder how many people died in that action movie? Yep, there’s a dataset for that too.</t>
  </si>
  <si>
    <t>100 burritos</t>
  </si>
  <si>
    <t>Another smaller set of 25,000 movie reviews for binary sentiment analysis tasks can be found here.</t>
  </si>
  <si>
    <t>This dataset contains a combined 300,000 full reviews of cars and hotels from the TripAdvisor and Edmunds websites.</t>
  </si>
  <si>
    <t>Motion sensor data of nineteen sports activities performed by 8 subjects in their own style for 5 minutes.</t>
  </si>
  <si>
    <t>A collection of 52,000 reviews of restaurants in the New York area, complete with ratings, is available here.</t>
  </si>
  <si>
    <t>A 10-dimensional system for rating the burritos in San Diego.</t>
  </si>
  <si>
    <t>Indian Movie theatres</t>
  </si>
  <si>
    <t>Created to predict the opinion of academic paper reviews, this dataset is a collection of Spanish and English reviews from a conference on computing.</t>
  </si>
  <si>
    <t>This dataset is entirely comprised of songs by Panic! at the Disco labelled for sentiment analysis.</t>
  </si>
  <si>
    <t>Multidomain sentiment analysis dataset</t>
  </si>
  <si>
    <t>This dataset contains screen sizes, theatre capacities and average ticket price in each of these theatres along with their coordinates.</t>
  </si>
  <si>
    <t>Rick and Morty</t>
  </si>
  <si>
    <t>A slightly older dataset that features product reviews from Amazon.</t>
  </si>
  <si>
    <t>A comprehensive Rick and Morty API</t>
  </si>
  <si>
    <t>Google Trends</t>
  </si>
  <si>
    <t>An older, relatively small dataset for binary sentiment classification, features 25,000 movie reviews.</t>
  </si>
  <si>
    <t>Stanford Sentiment Treebank</t>
  </si>
  <si>
    <t>Examine and analyze data on internet search activity and trending news stories around the world.</t>
  </si>
  <si>
    <t>Standard sentiment dataset with sentiment annotations.</t>
  </si>
  <si>
    <t>Sentiment140</t>
  </si>
  <si>
    <t>a popular dataset, which uses 160,000 tweets with emoticons pre-removed.</t>
  </si>
  <si>
    <t>Twitter US Airline Sentiment</t>
  </si>
  <si>
    <t>Twitter data on US airlines from February 2015, classified as positive, negative, and neutral tweets.</t>
  </si>
  <si>
    <t>Japanese Tweets Evaluation Dataset</t>
  </si>
  <si>
    <t>The creators used crowdsourcing to evaluate and analyze Japanese tweets, and the result dataset is available here.</t>
  </si>
  <si>
    <t>SNOW D18 Japanese Emotional Expression Dictionary</t>
  </si>
  <si>
    <t>Japanese dataset of emotional expressions that includes 48 different emotions and 2000 expressions.</t>
  </si>
  <si>
    <t>SMS Spam Collection in English</t>
  </si>
  <si>
    <t>A dataset that consists of 5,574 English SMS spam messages.</t>
  </si>
  <si>
    <t>Spam Filtering</t>
  </si>
  <si>
    <t>20 Newsgroups</t>
  </si>
  <si>
    <t xml:space="preserve"> Collection of approximately 20,000 documents across 20 different newsgroups.</t>
  </si>
  <si>
    <t>Reuters News dataset</t>
  </si>
  <si>
    <t>Dataset features text from Rueters circa 1987.</t>
  </si>
  <si>
    <t>Penn Treebank</t>
  </si>
  <si>
    <t>Dataset features Wall Street Journal articles from 1989, used for next word prediction</t>
  </si>
  <si>
    <t>UCI’s Spambase</t>
  </si>
  <si>
    <t>A large spam email dataset, useful for spam filtering.</t>
  </si>
  <si>
    <t>Yelp Reviews</t>
  </si>
  <si>
    <t>An open dataset released by Yelp, contains more than 5 million reviews.</t>
  </si>
  <si>
    <t>WordNet</t>
  </si>
  <si>
    <t>A large database of English ‘synsets’, or groups of synonyms that each describe a different concept.</t>
  </si>
  <si>
    <t>Blogger Corpus</t>
  </si>
  <si>
    <t>A collection 681,288 blog posts gathered from blogger.com. Each blog contains a minimum of 200 occurrences of commonly used English words.</t>
  </si>
  <si>
    <t>Wikipedia Links data</t>
  </si>
  <si>
    <t>The full text of Wikipedia. The dataset contains almost 1.9 billion words from more than 4 million articles. You can search by word, phrase or part of a paragraph itself.</t>
  </si>
  <si>
    <t>Gutenberg eBooks List</t>
  </si>
  <si>
    <t>Annotated list of ebooks from Project Gutenberg.</t>
  </si>
  <si>
    <t>Hansards text chunks of Canadian Parliament</t>
  </si>
  <si>
    <t>1.3 million pairs of texts from the records of the 36th Canadian Parliament.</t>
  </si>
  <si>
    <t>Enron Dataset</t>
  </si>
  <si>
    <t>Email data from the senior management of Enron, organized into folders.</t>
  </si>
  <si>
    <t>Pairs of sentences in English and French.</t>
  </si>
  <si>
    <t>Translation / Parallel Text</t>
  </si>
  <si>
    <t>Sentences pairs in 21 European languages.</t>
  </si>
  <si>
    <t>A selection from the news portal Global Voices, that features the same news article in 57 different languages.</t>
  </si>
  <si>
    <t>contains almost 5,400 hours of Arabic, Farsi, Dari, Pashto and Urdu conversational telephone speech with annotation of speech segments.</t>
  </si>
  <si>
    <t>contains French translations of a subset of approximately 30,000 Chinese characters from Chinese Broadcast News.</t>
  </si>
  <si>
    <t>training data for the automatic detection of code-switching in mixed English and Arabizi (Arabic chat language) texts. Contains 522 tweets.</t>
  </si>
  <si>
    <t>a corpus of 500,000 English-Vietnamese sentence pairs.</t>
  </si>
  <si>
    <t>contains more than 200,000 aligned sentences in English and Persian</t>
  </si>
  <si>
    <t>Contains 15,000 characters in Chinese (equivalent to 10,000 words) from emails, and a reference translation in English.</t>
  </si>
  <si>
    <t>A corpus of 10,000 words in Arabic and 2 reference translations in French. The source texts are articles collected in May 2013 from the Arabic version of Le Monde Diplomatique.</t>
  </si>
  <si>
    <t xml:space="preserve"> consists of the transcription of 106 hours of recordings in Pashto translated into French.</t>
  </si>
  <si>
    <t>German-English Parallel Corpus Manually Aligned for Word Alignment.</t>
  </si>
  <si>
    <t>Turkish-English Parallel Corpus for WMT2018</t>
  </si>
  <si>
    <t>a collection of translated documents from the United Nations in 6 different languages.</t>
  </si>
  <si>
    <t>South African Navy parallel corpus in English and Xhosa.</t>
  </si>
  <si>
    <t>Corpus of parallel sentences extracted from Wikipedia in 20 languages.</t>
  </si>
  <si>
    <t>English-Croatian</t>
  </si>
  <si>
    <t>Parallel document pair candidates in English and Croatian.</t>
  </si>
  <si>
    <t>A collection of documents from the official journal of the Catalan Government in Catalan and Spanish.</t>
  </si>
  <si>
    <t>About 500,000 pairs of manually-translated sentences from Wikipedia’s Kyoto Articles in both languages.</t>
  </si>
  <si>
    <t>Annotated corpus containing various genres of text – news, conversational telephone speech, weblogs, usenet newsgroups, broadcast, talk shows – in English, Chinese, and Arabic.</t>
  </si>
  <si>
    <t>Approximately 44 hours of annotated telephone speech in Czech and Slovak.</t>
  </si>
  <si>
    <t>Approximately 118 hours of annotated telephone speech in Bengali, Hindi, Punjabi, Tamil and Urdu.</t>
  </si>
  <si>
    <t>Approximately 18 hours of telephone speech in Turkish.</t>
  </si>
  <si>
    <t>Approximately 1.5 million words of annotated and parsed text from Chinese newswire, government documents, magazine articles, and various broadcast news</t>
  </si>
  <si>
    <t>Transcriptions of approximately 37 hours of Arabic broadcast news speech collected in 2008 and 2009</t>
  </si>
  <si>
    <t>Japanese Parallel Text Data</t>
  </si>
  <si>
    <t>List of language resources that you can use to train a Japanese machine translation system. The list mostly includes resources for Japanese/English translation, but there are several multilingual resources available too at the end.</t>
  </si>
  <si>
    <t>SNOW T15 Japanese Simplified Corpus with Core Vocabulary</t>
  </si>
  <si>
    <t>The creators took Japanese/English parallel text corpus and translated the Japanese into easy-to-understand, plain Japanese.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</si>
</sst>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sz val="8.0"/>
    </font>
    <font>
      <color rgb="FF545454"/>
      <name val="Arial"/>
    </font>
    <font>
      <b/>
      <sz val="16.0"/>
    </font>
    <font>
      <u/>
      <color rgb="FF0000FF"/>
    </font>
    <font>
      <sz val="13.0"/>
    </font>
    <font/>
    <font>
      <b/>
      <sz val="12.0"/>
    </font>
    <font>
      <u/>
      <sz val="11.0"/>
      <color rgb="FF0000FF"/>
    </font>
    <font>
      <sz val="11.0"/>
    </font>
    <font>
      <u/>
      <sz val="11.0"/>
      <color rgb="FF0000FF"/>
    </font>
    <font>
      <i/>
      <sz val="12.0"/>
    </font>
    <font>
      <b/>
      <sz val="18.0"/>
      <color rgb="FFF26521"/>
    </font>
    <font>
      <sz val="14.0"/>
      <color rgb="FFF26521"/>
      <name val="Arial"/>
    </font>
    <font>
      <b/>
      <u/>
      <sz val="14.0"/>
      <color rgb="FF0000FF"/>
    </font>
    <font>
      <u/>
      <color rgb="FF0000FF"/>
    </font>
    <font>
      <u/>
      <color rgb="FF0000FF"/>
    </font>
    <font>
      <u/>
      <color rgb="FF0000FF"/>
    </font>
  </fonts>
  <fills count="4">
    <fill>
      <patternFill patternType="none"/>
    </fill>
    <fill>
      <patternFill patternType="lightGray"/>
    </fill>
    <fill>
      <patternFill patternType="solid">
        <fgColor rgb="FFCCCCCC"/>
        <bgColor rgb="FFCCCCCC"/>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shrinkToFit="0" wrapText="1"/>
    </xf>
    <xf borderId="0" fillId="3" fontId="2" numFmtId="0" xfId="0" applyAlignment="1" applyFill="1" applyFont="1">
      <alignment horizontal="left" readingOrder="0"/>
    </xf>
    <xf borderId="0" fillId="0" fontId="3" numFmtId="0" xfId="0" applyAlignment="1" applyFont="1">
      <alignment readingOrder="0" vertical="bottom"/>
    </xf>
    <xf borderId="0" fillId="0" fontId="4" numFmtId="0" xfId="0" applyAlignment="1" applyFont="1">
      <alignment shrinkToFit="0" wrapText="1"/>
    </xf>
    <xf borderId="0" fillId="0" fontId="5" numFmtId="0" xfId="0" applyAlignment="1" applyFont="1">
      <alignment readingOrder="0" vertical="top"/>
    </xf>
    <xf borderId="0" fillId="0" fontId="6" numFmtId="0" xfId="0" applyAlignment="1" applyFont="1">
      <alignment shrinkToFit="0" wrapText="1"/>
    </xf>
    <xf borderId="0" fillId="0" fontId="7" numFmtId="0" xfId="0" applyAlignment="1" applyFont="1">
      <alignment readingOrder="0"/>
    </xf>
    <xf borderId="0" fillId="0" fontId="6"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vertical="center"/>
    </xf>
    <xf borderId="0" fillId="0" fontId="11" numFmtId="0" xfId="0" applyAlignment="1" applyFont="1">
      <alignment readingOrder="0" shrinkToFit="0" vertical="bottom" wrapText="1"/>
    </xf>
    <xf borderId="0" fillId="0" fontId="12" numFmtId="0" xfId="0" applyAlignment="1" applyFont="1">
      <alignment readingOrder="0" shrinkToFit="0" vertical="bottom" wrapText="1"/>
    </xf>
    <xf borderId="0" fillId="0" fontId="13" numFmtId="0" xfId="0" applyAlignment="1" applyFont="1">
      <alignment horizontal="left" readingOrder="0" shrinkToFit="0" vertical="center" wrapText="1"/>
    </xf>
    <xf borderId="0" fillId="0" fontId="14" numFmtId="0" xfId="0" applyAlignment="1" applyFont="1">
      <alignment readingOrder="0" shrinkToFit="0" vertical="center" wrapText="1"/>
    </xf>
    <xf borderId="0" fillId="0" fontId="15" numFmtId="0" xfId="0" applyAlignment="1" applyFont="1">
      <alignment shrinkToFit="0" wrapText="1"/>
    </xf>
    <xf borderId="0" fillId="0" fontId="16" numFmtId="0" xfId="0" applyAlignment="1" applyFont="1">
      <alignment readingOrder="0" shrinkToFit="0" wrapText="1"/>
    </xf>
    <xf borderId="0" fillId="0" fontId="6" numFmtId="0" xfId="0" applyFont="1"/>
    <xf borderId="0" fillId="0" fontId="17" numFmtId="0" xfId="0" applyFont="1"/>
    <xf borderId="0" fillId="0" fontId="6" numFmtId="0" xfId="0" applyAlignment="1" applyFont="1">
      <alignment readingOrder="0"/>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1857375" cy="9239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bigdata.naist.jp/~ysuzuki/data/twitter/" TargetMode="External"/><Relationship Id="rId22" Type="http://schemas.openxmlformats.org/officeDocument/2006/relationships/hyperlink" Target="http://www.dt.fee.unicamp.br/~tiago/smsspamcollection/" TargetMode="External"/><Relationship Id="rId21" Type="http://schemas.openxmlformats.org/officeDocument/2006/relationships/hyperlink" Target="http://bigdata.naist.jp/~ysuzuki/data/twitter/" TargetMode="External"/><Relationship Id="rId24" Type="http://schemas.openxmlformats.org/officeDocument/2006/relationships/hyperlink" Target="https://archive.ics.uci.edu/ml/datasets/Reuters-21578+Text+Categorization+Collection" TargetMode="External"/><Relationship Id="rId23" Type="http://schemas.openxmlformats.org/officeDocument/2006/relationships/hyperlink" Target="http://qwone.com/~jason/20Newsgroups/" TargetMode="External"/><Relationship Id="rId1" Type="http://schemas.openxmlformats.org/officeDocument/2006/relationships/hyperlink" Target="https://catalog.ldc.upenn.edu/LDC2002T43" TargetMode="External"/><Relationship Id="rId2" Type="http://schemas.openxmlformats.org/officeDocument/2006/relationships/hyperlink" Target="http://www.openslr.org/12/" TargetMode="External"/><Relationship Id="rId3" Type="http://schemas.openxmlformats.org/officeDocument/2006/relationships/hyperlink" Target="http://www-lium.univ-lemans.fr/en/content/ted-lium-corpus" TargetMode="External"/><Relationship Id="rId4" Type="http://schemas.openxmlformats.org/officeDocument/2006/relationships/hyperlink" Target="https://github.com/Jakobovski/free-spoken-digit-dataset" TargetMode="External"/><Relationship Id="rId9" Type="http://schemas.openxmlformats.org/officeDocument/2006/relationships/hyperlink" Target="https://github.com/yagays/kanjivg-radical" TargetMode="External"/><Relationship Id="rId26" Type="http://schemas.openxmlformats.org/officeDocument/2006/relationships/hyperlink" Target="https://archive.ics.uci.edu/ml/datasets/Spambase" TargetMode="External"/><Relationship Id="rId25" Type="http://schemas.openxmlformats.org/officeDocument/2006/relationships/hyperlink" Target="https://www.cis.upenn.edu/~treebank/" TargetMode="External"/><Relationship Id="rId28" Type="http://schemas.openxmlformats.org/officeDocument/2006/relationships/hyperlink" Target="https://wordnet.princeton.edu/" TargetMode="External"/><Relationship Id="rId27" Type="http://schemas.openxmlformats.org/officeDocument/2006/relationships/hyperlink" Target="https://www.yelp.com/dataset" TargetMode="External"/><Relationship Id="rId5" Type="http://schemas.openxmlformats.org/officeDocument/2006/relationships/hyperlink" Target="https://catalog.ldc.upenn.edu/LDC93S1" TargetMode="External"/><Relationship Id="rId6" Type="http://schemas.openxmlformats.org/officeDocument/2006/relationships/hyperlink" Target="http://nlp.ist.i.kyoto-u.ac.jp/EN/" TargetMode="External"/><Relationship Id="rId29" Type="http://schemas.openxmlformats.org/officeDocument/2006/relationships/hyperlink" Target="http://u.cs.biu.ac.il/~koppel/BlogCorpus.htm" TargetMode="External"/><Relationship Id="rId7" Type="http://schemas.openxmlformats.org/officeDocument/2006/relationships/hyperlink" Target="https://www.aozora.gr.jp/" TargetMode="External"/><Relationship Id="rId8" Type="http://schemas.openxmlformats.org/officeDocument/2006/relationships/hyperlink" Target="http://aozora-word.hahasoha.net/index.html" TargetMode="External"/><Relationship Id="rId31" Type="http://schemas.openxmlformats.org/officeDocument/2006/relationships/hyperlink" Target="http://www.gutenberg.org/wiki/Gutenberg:Offline_Catalogs" TargetMode="External"/><Relationship Id="rId30" Type="http://schemas.openxmlformats.org/officeDocument/2006/relationships/hyperlink" Target="https://code.google.com/p/wiki-links/downloads/list" TargetMode="External"/><Relationship Id="rId11" Type="http://schemas.openxmlformats.org/officeDocument/2006/relationships/hyperlink" Target="http://www.data.jma.go.jp/gmd/risk/obsdl/index.php" TargetMode="External"/><Relationship Id="rId33" Type="http://schemas.openxmlformats.org/officeDocument/2006/relationships/hyperlink" Target="https://www.cs.cmu.edu/~./enron/" TargetMode="External"/><Relationship Id="rId10" Type="http://schemas.openxmlformats.org/officeDocument/2006/relationships/hyperlink" Target="https://www.rondhuit.com/download.html" TargetMode="External"/><Relationship Id="rId32" Type="http://schemas.openxmlformats.org/officeDocument/2006/relationships/hyperlink" Target="http://www.isi.edu/natural-language/download/hansard/" TargetMode="External"/><Relationship Id="rId13" Type="http://schemas.openxmlformats.org/officeDocument/2006/relationships/hyperlink" Target="https://www.kaggle.com/rtatman/sentiment-lexicons-for-81-languages" TargetMode="External"/><Relationship Id="rId35" Type="http://schemas.openxmlformats.org/officeDocument/2006/relationships/hyperlink" Target="http://www.jnlp.org/SNOW/T15" TargetMode="External"/><Relationship Id="rId12" Type="http://schemas.openxmlformats.org/officeDocument/2006/relationships/hyperlink" Target="http://www.reddit.com/r/datasets/comments/1uyd0t/200000_jeopardy_questions_in_a_json_file/" TargetMode="External"/><Relationship Id="rId34" Type="http://schemas.openxmlformats.org/officeDocument/2006/relationships/hyperlink" Target="http://phontron.com/japanese-translation-data.php?lang=en" TargetMode="External"/><Relationship Id="rId15" Type="http://schemas.openxmlformats.org/officeDocument/2006/relationships/hyperlink" Target="https://github.com/nproellochs/SentimentDictionaries" TargetMode="External"/><Relationship Id="rId14" Type="http://schemas.openxmlformats.org/officeDocument/2006/relationships/hyperlink" Target="https://docs.quanteda.io/reference/data_dictionary_LSD2015.html" TargetMode="External"/><Relationship Id="rId36" Type="http://schemas.openxmlformats.org/officeDocument/2006/relationships/drawing" Target="../drawings/drawing10.xml"/><Relationship Id="rId17" Type="http://schemas.openxmlformats.org/officeDocument/2006/relationships/hyperlink" Target="http://nlp.stanford.edu/sentiment/code.html" TargetMode="External"/><Relationship Id="rId16" Type="http://schemas.openxmlformats.org/officeDocument/2006/relationships/hyperlink" Target="http://www.cs.jhu.edu/~mdredze/datasets/sentiment/" TargetMode="External"/><Relationship Id="rId19" Type="http://schemas.openxmlformats.org/officeDocument/2006/relationships/hyperlink" Target="https://www.kaggle.com/crowdflower/twitter-airline-sentiment" TargetMode="External"/><Relationship Id="rId18" Type="http://schemas.openxmlformats.org/officeDocument/2006/relationships/hyperlink" Target="http://help.sentiment140.com/for-student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0" Type="http://schemas.openxmlformats.org/officeDocument/2006/relationships/hyperlink" Target="https://github.com/fivethirtyeight/data" TargetMode="External"/><Relationship Id="rId22" Type="http://schemas.openxmlformats.org/officeDocument/2006/relationships/hyperlink" Target="http://sports-reference.com/" TargetMode="External"/><Relationship Id="rId21" Type="http://schemas.openxmlformats.org/officeDocument/2006/relationships/hyperlink" Target="https://www.kaggle.com/heesoo37/120-years-of-olympic-history-athletes-and-results" TargetMode="External"/><Relationship Id="rId24" Type="http://schemas.openxmlformats.org/officeDocument/2006/relationships/drawing" Target="../drawings/drawing12.xml"/><Relationship Id="rId23" Type="http://schemas.openxmlformats.org/officeDocument/2006/relationships/hyperlink" Target="https://archive.ics.uci.edu/ml/datasets/daily+and+sports+activities" TargetMode="External"/><Relationship Id="rId1" Type="http://schemas.openxmlformats.org/officeDocument/2006/relationships/hyperlink" Target="http://www.seanlahman.com/baseball-archive/statistics/" TargetMode="External"/><Relationship Id="rId2" Type="http://schemas.openxmlformats.org/officeDocument/2006/relationships/hyperlink" Target="https://www.kaggle.com/dansbecker/nba-shot-logs" TargetMode="External"/><Relationship Id="rId3" Type="http://schemas.openxmlformats.org/officeDocument/2006/relationships/hyperlink" Target="https://www.kaggle.com/jacobbaruch/nba-player-of-the-week" TargetMode="External"/><Relationship Id="rId4" Type="http://schemas.openxmlformats.org/officeDocument/2006/relationships/hyperlink" Target="https://basketball.realgm.com/" TargetMode="External"/><Relationship Id="rId9" Type="http://schemas.openxmlformats.org/officeDocument/2006/relationships/hyperlink" Target="https://www.kaggle.com/ronaldjgrafjr/nfl-draft-outcomes" TargetMode="External"/><Relationship Id="rId5" Type="http://schemas.openxmlformats.org/officeDocument/2006/relationships/hyperlink" Target="https://www.kaggle.com/alandu20/daily-fantasy-basketball-draftkings" TargetMode="External"/><Relationship Id="rId6" Type="http://schemas.openxmlformats.org/officeDocument/2006/relationships/hyperlink" Target="https://www.kaggle.com/ncaa/ncaa-basketball" TargetMode="External"/><Relationship Id="rId7" Type="http://schemas.openxmlformats.org/officeDocument/2006/relationships/hyperlink" Target="http://nflsavant.com/about.php" TargetMode="External"/><Relationship Id="rId8" Type="http://schemas.openxmlformats.org/officeDocument/2006/relationships/hyperlink" Target="https://github.com/ryurko/nflscrapR-data" TargetMode="External"/><Relationship Id="rId11" Type="http://schemas.openxmlformats.org/officeDocument/2006/relationships/hyperlink" Target="http://ergast.com/mrd/db/" TargetMode="External"/><Relationship Id="rId10" Type="http://schemas.openxmlformats.org/officeDocument/2006/relationships/hyperlink" Target="https://www.kaggle.com/martinellis/nhl-game-data" TargetMode="External"/><Relationship Id="rId13" Type="http://schemas.openxmlformats.org/officeDocument/2006/relationships/hyperlink" Target="https://openfootball.github.io/" TargetMode="External"/><Relationship Id="rId12" Type="http://schemas.openxmlformats.org/officeDocument/2006/relationships/hyperlink" Target="https://www.kaggle.com/cjgdev/formula-1-race-data-19502017" TargetMode="External"/><Relationship Id="rId15" Type="http://schemas.openxmlformats.org/officeDocument/2006/relationships/hyperlink" Target="https://sofifa.com/" TargetMode="External"/><Relationship Id="rId14" Type="http://schemas.openxmlformats.org/officeDocument/2006/relationships/hyperlink" Target="https://www.kaggle.com/karangadiya/fifa19" TargetMode="External"/><Relationship Id="rId17" Type="http://schemas.openxmlformats.org/officeDocument/2006/relationships/hyperlink" Target="https://www.kaggle.com/abecklas/fifa-world-cup" TargetMode="External"/><Relationship Id="rId16" Type="http://schemas.openxmlformats.org/officeDocument/2006/relationships/hyperlink" Target="https://www.kaggle.com/kevinmh/fifa-18-more-complete-player-dataset" TargetMode="External"/><Relationship Id="rId19" Type="http://schemas.openxmlformats.org/officeDocument/2006/relationships/hyperlink" Target="https://cs.stanford.edu/people/karpathy/deepvideo/index.html" TargetMode="External"/><Relationship Id="rId18" Type="http://schemas.openxmlformats.org/officeDocument/2006/relationships/hyperlink" Target="https://www.kaggle.com/martj42/international-football-results-from-1872-to-2017"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thewssa.com/records/" TargetMode="External"/><Relationship Id="rId2" Type="http://schemas.openxmlformats.org/officeDocument/2006/relationships/hyperlink" Target="https://github.com/frankbi/price-of-weed" TargetMode="External"/><Relationship Id="rId3" Type="http://schemas.openxmlformats.org/officeDocument/2006/relationships/hyperlink" Target="http://www.correlatesofwar.org/data-sets/MIDs" TargetMode="External"/><Relationship Id="rId4" Type="http://schemas.openxmlformats.org/officeDocument/2006/relationships/hyperlink" Target="https://github.com/planetsig/ufo-reports" TargetMode="External"/><Relationship Id="rId9" Type="http://schemas.openxmlformats.org/officeDocument/2006/relationships/hyperlink" Target="https://data.opendatasoft.com/explore/dataset/cats-in-movies@public/" TargetMode="External"/><Relationship Id="rId5" Type="http://schemas.openxmlformats.org/officeDocument/2006/relationships/hyperlink" Target="https://archive.ics.uci.edu/ml/datasets/wine+quality" TargetMode="External"/><Relationship Id="rId6" Type="http://schemas.openxmlformats.org/officeDocument/2006/relationships/hyperlink" Target="https://archive.ics.uci.edu/ml/datasets/mushroom" TargetMode="External"/><Relationship Id="rId7" Type="http://schemas.openxmlformats.org/officeDocument/2006/relationships/hyperlink" Target="https://labrosa.ee.columbia.edu/millionsong/" TargetMode="External"/><Relationship Id="rId8" Type="http://schemas.openxmlformats.org/officeDocument/2006/relationships/hyperlink" Target="https://www.europeandataportal.eu/data/en/dataset/https-data-stadt-zuerich-ch-dataset-pd_stapo_hundenamen" TargetMode="External"/><Relationship Id="rId11" Type="http://schemas.openxmlformats.org/officeDocument/2006/relationships/hyperlink" Target="http://www.moviebodycounts.com/" TargetMode="External"/><Relationship Id="rId10" Type="http://schemas.openxmlformats.org/officeDocument/2006/relationships/hyperlink" Target="https://data.gov.uk/dataset/452bee2c-28ea-4a2f-8005-16b9afdd8ba9/abandoned-shopping-trolleys-in-bristol-rivers" TargetMode="External"/><Relationship Id="rId13" Type="http://schemas.openxmlformats.org/officeDocument/2006/relationships/hyperlink" Target="https://github.com/HarshaDevulapalli/indian-movie-theatres" TargetMode="External"/><Relationship Id="rId12" Type="http://schemas.openxmlformats.org/officeDocument/2006/relationships/hyperlink" Target="https://srcole.github.io/100burritos/" TargetMode="External"/><Relationship Id="rId15" Type="http://schemas.openxmlformats.org/officeDocument/2006/relationships/hyperlink" Target="http://www.google.com/trends?q=google&amp;ctab=0&amp;geo=all&amp;date=all&amp;sort=0" TargetMode="External"/><Relationship Id="rId14" Type="http://schemas.openxmlformats.org/officeDocument/2006/relationships/hyperlink" Target="https://rickandmortyapi.com/documentation" TargetMode="External"/><Relationship Id="rId16"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1" Type="http://schemas.openxmlformats.org/officeDocument/2006/relationships/hyperlink" Target="http://data.gov" TargetMode="External"/><Relationship Id="rId10" Type="http://schemas.openxmlformats.org/officeDocument/2006/relationships/hyperlink" Target="https://aws.amazon.com/start-now/?sc_channel=BA&amp;sc_campaign=elevator&amp;sc_publisher=captivate" TargetMode="External"/><Relationship Id="rId13" Type="http://schemas.openxmlformats.org/officeDocument/2006/relationships/hyperlink" Target="http://socialcomputing.asu.edu/pages/datasets" TargetMode="External"/><Relationship Id="rId12" Type="http://schemas.openxmlformats.org/officeDocument/2006/relationships/hyperlink" Target="https://apert.io/" TargetMode="External"/><Relationship Id="rId1" Type="http://schemas.openxmlformats.org/officeDocument/2006/relationships/hyperlink" Target="https://data.worldbank.org/" TargetMode="External"/><Relationship Id="rId2" Type="http://schemas.openxmlformats.org/officeDocument/2006/relationships/hyperlink" Target="https://data.europa.eu/euodp/en/home" TargetMode="External"/><Relationship Id="rId3" Type="http://schemas.openxmlformats.org/officeDocument/2006/relationships/hyperlink" Target="https://www.cia.gov/library/publications/download/" TargetMode="External"/><Relationship Id="rId4" Type="http://schemas.openxmlformats.org/officeDocument/2006/relationships/hyperlink" Target="https://www.quandl.com/" TargetMode="External"/><Relationship Id="rId9" Type="http://schemas.openxmlformats.org/officeDocument/2006/relationships/hyperlink" Target="http://mlr.cs.umass.edu/ml/" TargetMode="External"/><Relationship Id="rId15" Type="http://schemas.openxmlformats.org/officeDocument/2006/relationships/hyperlink" Target="http://networkrepository.com/" TargetMode="External"/><Relationship Id="rId14" Type="http://schemas.openxmlformats.org/officeDocument/2006/relationships/hyperlink" Target="https://snap.stanford.edu/data/" TargetMode="External"/><Relationship Id="rId17" Type="http://schemas.openxmlformats.org/officeDocument/2006/relationships/hyperlink" Target="https://www.nii.ac.jp/dsc/idr/datalist.html" TargetMode="External"/><Relationship Id="rId16" Type="http://schemas.openxmlformats.org/officeDocument/2006/relationships/hyperlink" Target="http://www.data.go.jp/?lang=english" TargetMode="External"/><Relationship Id="rId5" Type="http://schemas.openxmlformats.org/officeDocument/2006/relationships/hyperlink" Target="https://www.imf.org/en/Data" TargetMode="External"/><Relationship Id="rId19" Type="http://schemas.openxmlformats.org/officeDocument/2006/relationships/drawing" Target="../drawings/drawing2.xml"/><Relationship Id="rId6" Type="http://schemas.openxmlformats.org/officeDocument/2006/relationships/hyperlink" Target="https://www.aeaweb.org/resources/data/us-macro-regional" TargetMode="External"/><Relationship Id="rId18" Type="http://schemas.openxmlformats.org/officeDocument/2006/relationships/hyperlink" Target="http://linkdata.org/home" TargetMode="External"/><Relationship Id="rId7" Type="http://schemas.openxmlformats.org/officeDocument/2006/relationships/hyperlink" Target="http://epp.eurostat.ec.europa.eu/newxtweb/mainxtnet.do" TargetMode="External"/><Relationship Id="rId8" Type="http://schemas.openxmlformats.org/officeDocument/2006/relationships/hyperlink" Target="https://www.kaggle.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lexfridman.com/automated-synchronization-of-driving-data-video-audio-telemetry-accelerometer/" TargetMode="External"/><Relationship Id="rId11" Type="http://schemas.openxmlformats.org/officeDocument/2006/relationships/hyperlink" Target="https://www.kaggle.com/joosthazelzet/lego-brick-images" TargetMode="External"/><Relationship Id="rId22" Type="http://schemas.openxmlformats.org/officeDocument/2006/relationships/hyperlink" Target="https://opendata.brussels.be/explore/dataset/comic-book-route/images/" TargetMode="External"/><Relationship Id="rId10" Type="http://schemas.openxmlformats.org/officeDocument/2006/relationships/hyperlink" Target="http://web.mit.edu/torralba/www/indoor.html" TargetMode="External"/><Relationship Id="rId21" Type="http://schemas.openxmlformats.org/officeDocument/2006/relationships/hyperlink" Target="http://cvrr.ucsd.edu/LISA/datasets.html" TargetMode="External"/><Relationship Id="rId13" Type="http://schemas.openxmlformats.org/officeDocument/2006/relationships/hyperlink" Target="http://bdd-data.berkeley.edu/" TargetMode="External"/><Relationship Id="rId12" Type="http://schemas.openxmlformats.org/officeDocument/2006/relationships/hyperlink" Target="https://research.google.com/youtube8m/index.html" TargetMode="External"/><Relationship Id="rId23" Type="http://schemas.openxmlformats.org/officeDocument/2006/relationships/drawing" Target="../drawings/drawing4.xml"/><Relationship Id="rId1" Type="http://schemas.openxmlformats.org/officeDocument/2006/relationships/hyperlink" Target="http://labelme.csail.mit.edu/Release3.0/browserTools/php/dataset.php" TargetMode="External"/><Relationship Id="rId2" Type="http://schemas.openxmlformats.org/officeDocument/2006/relationships/hyperlink" Target="http://image-net.org/" TargetMode="External"/><Relationship Id="rId3" Type="http://schemas.openxmlformats.org/officeDocument/2006/relationships/hyperlink" Target="http://lsun.cs.princeton.edu/2016/" TargetMode="External"/><Relationship Id="rId4" Type="http://schemas.openxmlformats.org/officeDocument/2006/relationships/hyperlink" Target="http://mscoco.org/" TargetMode="External"/><Relationship Id="rId9" Type="http://schemas.openxmlformats.org/officeDocument/2006/relationships/hyperlink" Target="http://vision.stanford.edu/aditya86/ImageNetDogs/" TargetMode="External"/><Relationship Id="rId15" Type="http://schemas.openxmlformats.org/officeDocument/2006/relationships/hyperlink" Target="https://archive.org/details/comma-dataset" TargetMode="External"/><Relationship Id="rId14" Type="http://schemas.openxmlformats.org/officeDocument/2006/relationships/hyperlink" Target="http://apolloscape.auto/" TargetMode="External"/><Relationship Id="rId17" Type="http://schemas.openxmlformats.org/officeDocument/2006/relationships/hyperlink" Target="https://www.cityscapes-dataset.com/" TargetMode="External"/><Relationship Id="rId16" Type="http://schemas.openxmlformats.org/officeDocument/2006/relationships/hyperlink" Target="http://robotcar-dataset.robots.ox.ac.uk/" TargetMode="External"/><Relationship Id="rId5" Type="http://schemas.openxmlformats.org/officeDocument/2006/relationships/hyperlink" Target="http://www1.cs.columbia.edu/CAVE/software/softlib/coil-100.php" TargetMode="External"/><Relationship Id="rId19" Type="http://schemas.openxmlformats.org/officeDocument/2006/relationships/hyperlink" Target="http://www.vision.ee.ethz.ch/~timofter/traffic_signs/" TargetMode="External"/><Relationship Id="rId6" Type="http://schemas.openxmlformats.org/officeDocument/2006/relationships/hyperlink" Target="http://visualgenome.org/" TargetMode="External"/><Relationship Id="rId18" Type="http://schemas.openxmlformats.org/officeDocument/2006/relationships/hyperlink" Target="http://aplicaciones.cimat.mx/Personal/jbhayet/ccsad-dataset" TargetMode="External"/><Relationship Id="rId7" Type="http://schemas.openxmlformats.org/officeDocument/2006/relationships/hyperlink" Target="https://research.googleblog.com/2016/09/introducing-open-images-dataset.html" TargetMode="External"/><Relationship Id="rId8" Type="http://schemas.openxmlformats.org/officeDocument/2006/relationships/hyperlink" Target="http://vis-www.cs.umass.edu/lfw/"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ata.worldbank.org/" TargetMode="External"/><Relationship Id="rId2" Type="http://schemas.openxmlformats.org/officeDocument/2006/relationships/hyperlink" Target="https://data.europa.eu/euodp/en/home" TargetMode="External"/><Relationship Id="rId3" Type="http://schemas.openxmlformats.org/officeDocument/2006/relationships/hyperlink" Target="https://www.cia.gov/library/publications/download/" TargetMode="External"/><Relationship Id="rId4" Type="http://schemas.openxmlformats.org/officeDocument/2006/relationships/hyperlink" Target="https://nces.ed.gov/" TargetMode="External"/><Relationship Id="rId5" Type="http://schemas.openxmlformats.org/officeDocument/2006/relationships/hyperlink" Target="https://www.ukdataservice.ac.uk/" TargetMode="External"/><Relationship Id="rId6" Type="http://schemas.openxmlformats.org/officeDocument/2006/relationships/hyperlink" Target="http://datausa.io/"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nap.stanford.edu/data/web-Amazon.html" TargetMode="External"/><Relationship Id="rId2" Type="http://schemas.openxmlformats.org/officeDocument/2006/relationships/hyperlink" Target="http://www.cs.jhu.edu/~mdredze/datasets/sentiment/" TargetMode="External"/><Relationship Id="rId3" Type="http://schemas.openxmlformats.org/officeDocument/2006/relationships/hyperlink" Target="http://jmcauley.ucsd.edu/data/amazon/" TargetMode="External"/><Relationship Id="rId4" Type="http://schemas.openxmlformats.org/officeDocument/2006/relationships/hyperlink" Target="https://aws.amazon.com/datasets/google-books-ngrams/"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www.imf.org/en/Data" TargetMode="External"/><Relationship Id="rId10" Type="http://schemas.openxmlformats.org/officeDocument/2006/relationships/hyperlink" Target="https://www.quandl.com/" TargetMode="External"/><Relationship Id="rId13" Type="http://schemas.openxmlformats.org/officeDocument/2006/relationships/hyperlink" Target="http://epp.eurostat.ec.europa.eu/newxtweb/mainxtnet.do" TargetMode="External"/><Relationship Id="rId12" Type="http://schemas.openxmlformats.org/officeDocument/2006/relationships/hyperlink" Target="https://www.aeaweb.org/resources/data/us-macro-regional" TargetMode="External"/><Relationship Id="rId1" Type="http://schemas.openxmlformats.org/officeDocument/2006/relationships/hyperlink" Target="https://markets.ft.com/data/" TargetMode="External"/><Relationship Id="rId2" Type="http://schemas.openxmlformats.org/officeDocument/2006/relationships/hyperlink" Target="https://catalog.data.gov/dataset/annual-survey-of-school-system-finances" TargetMode="External"/><Relationship Id="rId3" Type="http://schemas.openxmlformats.org/officeDocument/2006/relationships/hyperlink" Target="https://github.com/eliangcs/pystock-data" TargetMode="External"/><Relationship Id="rId4" Type="http://schemas.openxmlformats.org/officeDocument/2006/relationships/hyperlink" Target="https://github.com/datasets/finance-vix" TargetMode="External"/><Relationship Id="rId9" Type="http://schemas.openxmlformats.org/officeDocument/2006/relationships/hyperlink" Target="https://www.assetmacro.com/macroeconomic-indicators/" TargetMode="External"/><Relationship Id="rId14" Type="http://schemas.openxmlformats.org/officeDocument/2006/relationships/drawing" Target="../drawings/drawing7.xml"/><Relationship Id="rId5" Type="http://schemas.openxmlformats.org/officeDocument/2006/relationships/hyperlink" Target="http://archive.ics.uci.edu/ml/datasets/Dow+Jones+Index" TargetMode="External"/><Relationship Id="rId6" Type="http://schemas.openxmlformats.org/officeDocument/2006/relationships/hyperlink" Target="http://inforumweb.umd.edu/econdata/econdata.html" TargetMode="External"/><Relationship Id="rId7" Type="http://schemas.openxmlformats.org/officeDocument/2006/relationships/hyperlink" Target="https://simfin.com/" TargetMode="External"/><Relationship Id="rId8" Type="http://schemas.openxmlformats.org/officeDocument/2006/relationships/hyperlink" Target="https://datasource.kapsarc.org/explore/dataset/public-debt/?disjunctive.indicator"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drawing" Target="../drawings/drawing9.xml"/><Relationship Id="rId11" Type="http://schemas.openxmlformats.org/officeDocument/2006/relationships/hyperlink" Target="https://catalog.data.gov/dataset/u-s-chronic-disease-indicators-cdi-e50c9" TargetMode="External"/><Relationship Id="rId10" Type="http://schemas.openxmlformats.org/officeDocument/2006/relationships/hyperlink" Target="https://dbarchive.biosciencedbc.jp/index-e.html" TargetMode="External"/><Relationship Id="rId13" Type="http://schemas.openxmlformats.org/officeDocument/2006/relationships/hyperlink" Target="https://aws.amazon.com/1000genomes/" TargetMode="External"/><Relationship Id="rId12" Type="http://schemas.openxmlformats.org/officeDocument/2006/relationships/hyperlink" Target="https://www.ncbi.nlm.nih.gov/gds" TargetMode="External"/><Relationship Id="rId1" Type="http://schemas.openxmlformats.org/officeDocument/2006/relationships/hyperlink" Target="http://www.oasis-brains.org/" TargetMode="External"/><Relationship Id="rId2" Type="http://schemas.openxmlformats.org/officeDocument/2006/relationships/hyperlink" Target="https://openfmri.org/" TargetMode="External"/><Relationship Id="rId3" Type="http://schemas.openxmlformats.org/officeDocument/2006/relationships/hyperlink" Target="http://adni.loni.usc.edu/" TargetMode="External"/><Relationship Id="rId4" Type="http://schemas.openxmlformats.org/officeDocument/2006/relationships/hyperlink" Target="https://healthdata.gov/search/type/dataset" TargetMode="External"/><Relationship Id="rId9" Type="http://schemas.openxmlformats.org/officeDocument/2006/relationships/hyperlink" Target="https://www.cms.gov/Research-Statistics-Data-and-Systems/Statistics-Trends-and-Reports/Medicare-Provider-Charge-Data/Physician-and-Other-Supplier.html" TargetMode="External"/><Relationship Id="rId15" Type="http://schemas.openxmlformats.org/officeDocument/2006/relationships/hyperlink" Target="https://data.medicare.gov/data/hospital-compare#" TargetMode="External"/><Relationship Id="rId14" Type="http://schemas.openxmlformats.org/officeDocument/2006/relationships/hyperlink" Target="https://registry.opendata.aws/giab/" TargetMode="External"/><Relationship Id="rId17" Type="http://schemas.openxmlformats.org/officeDocument/2006/relationships/hyperlink" Target="https://mimic.physionet.org/" TargetMode="External"/><Relationship Id="rId16" Type="http://schemas.openxmlformats.org/officeDocument/2006/relationships/hyperlink" Target="https://hcup-us.ahrq.gov/databases.jsp" TargetMode="External"/><Relationship Id="rId5" Type="http://schemas.openxmlformats.org/officeDocument/2006/relationships/hyperlink" Target="https://bchi.bigcitieshealth.org/indicators/1827/searches/22971" TargetMode="External"/><Relationship Id="rId19" Type="http://schemas.openxmlformats.org/officeDocument/2006/relationships/hyperlink" Target="http://portals.broadinstitute.org/cgi-bin/cancer/datasets.cgi" TargetMode="External"/><Relationship Id="rId6" Type="http://schemas.openxmlformats.org/officeDocument/2006/relationships/hyperlink" Target="https://catalog.data.gov/dataset/u-s-chronic-disease-indicators-cdi" TargetMode="External"/><Relationship Id="rId18" Type="http://schemas.openxmlformats.org/officeDocument/2006/relationships/hyperlink" Target="https://seer.cancer.gov/faststats/selections.php?series=cancer" TargetMode="External"/><Relationship Id="rId7" Type="http://schemas.openxmlformats.org/officeDocument/2006/relationships/hyperlink" Target="https://www.mortality.org/" TargetMode="External"/><Relationship Id="rId8" Type="http://schemas.openxmlformats.org/officeDocument/2006/relationships/hyperlink" Target="https://archive.ics.uci.edu/ml/datasets/MHEALTH+Datas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33.0"/>
    <col customWidth="1" min="2" max="2" width="114.57"/>
  </cols>
  <sheetData>
    <row r="1" ht="41.25" customHeight="1">
      <c r="A1" s="2"/>
      <c r="B1" s="3" t="s">
        <v>5</v>
      </c>
    </row>
    <row r="2" ht="34.5" customHeight="1">
      <c r="A2" s="2"/>
      <c r="B2" s="5" t="s">
        <v>6</v>
      </c>
    </row>
    <row r="3" ht="30.0" customHeight="1">
      <c r="A3" s="7" t="s">
        <v>9</v>
      </c>
      <c r="B3" s="9" t="s">
        <v>14</v>
      </c>
    </row>
    <row r="4">
      <c r="A4" s="10"/>
      <c r="B4" s="11" t="s">
        <v>11</v>
      </c>
    </row>
    <row r="5">
      <c r="A5" s="10"/>
      <c r="B5" s="9" t="s">
        <v>20</v>
      </c>
    </row>
    <row r="6">
      <c r="A6" s="10"/>
      <c r="B6" s="9" t="s">
        <v>12</v>
      </c>
    </row>
    <row r="7">
      <c r="A7" s="10"/>
      <c r="B7" s="9" t="s">
        <v>24</v>
      </c>
    </row>
    <row r="8">
      <c r="A8" s="10"/>
      <c r="B8" s="9" t="s">
        <v>26</v>
      </c>
    </row>
    <row r="9">
      <c r="A9" s="10"/>
      <c r="B9" s="9" t="s">
        <v>30</v>
      </c>
    </row>
    <row r="10">
      <c r="A10" s="10"/>
      <c r="B10" s="9" t="s">
        <v>31</v>
      </c>
    </row>
    <row r="11">
      <c r="A11" s="10"/>
      <c r="B11" s="9" t="s">
        <v>33</v>
      </c>
    </row>
    <row r="12">
      <c r="A12" s="10"/>
      <c r="B12" s="9" t="s">
        <v>37</v>
      </c>
    </row>
    <row r="13">
      <c r="A13" s="10"/>
      <c r="B13" s="9" t="s">
        <v>39</v>
      </c>
    </row>
    <row r="14" ht="47.25" customHeight="1">
      <c r="A14" s="12" t="s">
        <v>40</v>
      </c>
    </row>
    <row r="15" ht="39.75" customHeight="1">
      <c r="A15" s="13" t="s">
        <v>44</v>
      </c>
    </row>
    <row r="16" ht="49.5" customHeight="1">
      <c r="A16" s="14" t="s">
        <v>49</v>
      </c>
    </row>
    <row r="17" ht="42.0" customHeight="1">
      <c r="A17" s="15" t="str">
        <f>HYPERLINK("https://lionbridge.ai/","GET IN TOUCH &gt;&gt;")</f>
        <v>GET IN TOUCH &gt;&gt;</v>
      </c>
    </row>
  </sheetData>
  <mergeCells count="4">
    <mergeCell ref="A14:B14"/>
    <mergeCell ref="A17:B17"/>
    <mergeCell ref="A15:B15"/>
    <mergeCell ref="A16:B16"/>
  </mergeCells>
  <hyperlinks>
    <hyperlink display="Dataset Finders" location="Dataset Finders!A1" ref="B3"/>
    <hyperlink display="Agriculture" location="Agriculture!A1" ref="B4"/>
    <hyperlink display="Computer Vision" location="Computer Vision!A1" ref="B5"/>
    <hyperlink display="Demographic" location="Demographic!A1" ref="B6"/>
    <hyperlink display="Ecommerce" location="Ecommerce!A1" ref="B7"/>
    <hyperlink display="Finance" location="Finance!A1" ref="B8"/>
    <hyperlink display="Legal" location="Legal!A1" ref="B9"/>
    <hyperlink display="Life Sciences" location="Life Sciences!A1" ref="B10"/>
    <hyperlink display="NLP" location="NLP!A1" ref="B11"/>
    <hyperlink display="Social Media" location="Social Media!A1" ref="B12"/>
    <hyperlink display="Miscellaneous" location="Miscellaneous!A1" ref="B13"/>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14"/>
    <col customWidth="1" min="2" max="2" width="61.43"/>
  </cols>
  <sheetData>
    <row r="1">
      <c r="A1" s="1" t="s">
        <v>0</v>
      </c>
      <c r="B1" s="1" t="s">
        <v>1</v>
      </c>
      <c r="C1" s="1" t="s">
        <v>2</v>
      </c>
      <c r="D1" s="1" t="s">
        <v>3</v>
      </c>
    </row>
    <row r="2">
      <c r="A2" s="4" t="s">
        <v>242</v>
      </c>
      <c r="B2" s="6" t="s">
        <v>245</v>
      </c>
      <c r="C2" s="6" t="s">
        <v>33</v>
      </c>
      <c r="D2" s="6" t="s">
        <v>246</v>
      </c>
    </row>
    <row r="3">
      <c r="A3" s="4" t="s">
        <v>247</v>
      </c>
      <c r="B3" s="6" t="s">
        <v>250</v>
      </c>
      <c r="C3" s="6" t="s">
        <v>33</v>
      </c>
      <c r="D3" s="6" t="s">
        <v>246</v>
      </c>
    </row>
    <row r="4">
      <c r="A4" s="4" t="s">
        <v>252</v>
      </c>
      <c r="B4" s="6" t="s">
        <v>259</v>
      </c>
      <c r="C4" s="6" t="s">
        <v>33</v>
      </c>
      <c r="D4" s="6" t="s">
        <v>246</v>
      </c>
    </row>
    <row r="5">
      <c r="A5" s="4" t="s">
        <v>260</v>
      </c>
      <c r="B5" s="6" t="s">
        <v>264</v>
      </c>
      <c r="C5" s="6" t="s">
        <v>33</v>
      </c>
      <c r="D5" s="6" t="s">
        <v>246</v>
      </c>
    </row>
    <row r="6">
      <c r="A6" s="4" t="s">
        <v>265</v>
      </c>
      <c r="B6" s="6" t="s">
        <v>271</v>
      </c>
      <c r="C6" s="6" t="s">
        <v>33</v>
      </c>
      <c r="D6" s="6" t="s">
        <v>246</v>
      </c>
    </row>
    <row r="7">
      <c r="A7" s="17" t="str">
        <f>HYPERLINK("https://research.google.com/audioset/","AudioSet")</f>
        <v>AudioSet</v>
      </c>
      <c r="B7" s="6" t="s">
        <v>276</v>
      </c>
      <c r="C7" s="8" t="s">
        <v>33</v>
      </c>
      <c r="D7" s="6" t="s">
        <v>246</v>
      </c>
    </row>
    <row r="8">
      <c r="A8" s="4" t="str">
        <f>HYPERLINK("http://www.openslr.org/12/","LibriSpeech")</f>
        <v>LibriSpeech</v>
      </c>
      <c r="B8" s="6" t="s">
        <v>277</v>
      </c>
      <c r="C8" s="8" t="s">
        <v>33</v>
      </c>
      <c r="D8" s="6" t="s">
        <v>246</v>
      </c>
    </row>
    <row r="9">
      <c r="A9" s="4" t="str">
        <f>HYPERLINK("http://mivia.unisa.it/datasets/audio-analysis/mivia-audio-events/","Mivia Audio Events Dataset")</f>
        <v>Mivia Audio Events Dataset</v>
      </c>
      <c r="B9" s="6" t="s">
        <v>280</v>
      </c>
      <c r="C9" s="8" t="s">
        <v>33</v>
      </c>
      <c r="D9" s="6" t="s">
        <v>246</v>
      </c>
    </row>
    <row r="10">
      <c r="A10" s="4" t="str">
        <f>HYPERLINK("https://github.com/Jakobovski/free-spoken-digit-dataset","Spoken Digit Dataset")</f>
        <v>Spoken Digit Dataset</v>
      </c>
      <c r="B10" s="6" t="s">
        <v>281</v>
      </c>
      <c r="C10" s="8" t="s">
        <v>33</v>
      </c>
      <c r="D10" s="6" t="s">
        <v>246</v>
      </c>
    </row>
    <row r="11">
      <c r="A11" s="4" t="str">
        <f>HYPERLINK("https://groups.csail.mit.edu/sls/downloads/flickraudio/","Flickr Audio Caption Corpus")</f>
        <v>Flickr Audio Caption Corpus</v>
      </c>
      <c r="B11" s="6" t="s">
        <v>282</v>
      </c>
      <c r="C11" s="8" t="s">
        <v>33</v>
      </c>
      <c r="D11" s="6" t="s">
        <v>246</v>
      </c>
    </row>
    <row r="12">
      <c r="A12" s="4" t="str">
        <f>HYPERLINK("http://mtg.upf.edu/ismir2004/contest/tempoContest/node5.html","Ballroom")</f>
        <v>Ballroom</v>
      </c>
      <c r="B12" s="6" t="s">
        <v>285</v>
      </c>
      <c r="C12" s="8" t="s">
        <v>33</v>
      </c>
      <c r="D12" s="6" t="s">
        <v>246</v>
      </c>
    </row>
    <row r="13">
      <c r="A13" s="4" t="str">
        <f>HYPERLINK("https://nats.gitlab.io/swc/","Spoken Wikipedia Corpora")</f>
        <v>Spoken Wikipedia Corpora</v>
      </c>
      <c r="B13" s="6" t="s">
        <v>286</v>
      </c>
      <c r="C13" s="8" t="s">
        <v>33</v>
      </c>
      <c r="D13" s="6" t="s">
        <v>246</v>
      </c>
    </row>
    <row r="14">
      <c r="A14" s="4" t="str">
        <f>HYPERLINK("http://www.robots.ox.ac.uk/~vgg/data/voxceleb/","VoxCeleb")</f>
        <v>VoxCeleb</v>
      </c>
      <c r="B14" s="6" t="s">
        <v>287</v>
      </c>
      <c r="C14" s="8" t="s">
        <v>33</v>
      </c>
      <c r="D14" s="6" t="s">
        <v>246</v>
      </c>
    </row>
    <row r="15">
      <c r="A15" s="4" t="str">
        <f>HYPERLINK("https://github.com/mdeff/fma","Free Music Archive (FMA)")</f>
        <v>Free Music Archive (FMA)</v>
      </c>
      <c r="B15" s="6" t="s">
        <v>288</v>
      </c>
      <c r="C15" s="8" t="s">
        <v>33</v>
      </c>
      <c r="D15" s="6" t="s">
        <v>246</v>
      </c>
    </row>
    <row r="16">
      <c r="A16" s="4" t="str">
        <f>HYPERLINK("https://labrosa.ee.columbia.edu/millionsong/","Million Song Dataset")</f>
        <v>Million Song Dataset</v>
      </c>
      <c r="B16" s="6" t="s">
        <v>289</v>
      </c>
      <c r="C16" s="8" t="s">
        <v>33</v>
      </c>
      <c r="D16" s="6" t="s">
        <v>246</v>
      </c>
    </row>
    <row r="17">
      <c r="A17" s="4" t="str">
        <f>HYPERLINK("https://datasets.freesound.org/","Freesound")</f>
        <v>Freesound</v>
      </c>
      <c r="B17" s="6" t="s">
        <v>290</v>
      </c>
      <c r="C17" s="8" t="s">
        <v>33</v>
      </c>
      <c r="D17" s="6" t="s">
        <v>246</v>
      </c>
    </row>
    <row r="18">
      <c r="A18" s="4" t="str">
        <f>HYPERLINK("http://www.cs.tut.fi/sgn/arg/dcase2017/challenge/download","DCASE 2017 Challenge Data")</f>
        <v>DCASE 2017 Challenge Data</v>
      </c>
      <c r="B18" s="6" t="s">
        <v>291</v>
      </c>
      <c r="C18" s="8" t="s">
        <v>33</v>
      </c>
      <c r="D18" s="6" t="s">
        <v>246</v>
      </c>
    </row>
    <row r="19">
      <c r="A19" s="4" t="str">
        <f>HYPERLINK("http://www.cs.cmu.edu/~ark/QA-data/","Question-Answer Dataset")</f>
        <v>Question-Answer Dataset</v>
      </c>
      <c r="B19" s="6" t="s">
        <v>292</v>
      </c>
      <c r="C19" s="6" t="s">
        <v>33</v>
      </c>
      <c r="D19" s="6" t="s">
        <v>293</v>
      </c>
    </row>
    <row r="20">
      <c r="A20" s="4" t="str">
        <f>HYPERLINK("http://research.microsoft.com/apps/mobile/download.aspx?p=4495da01-db8c-4041-a7f6-7984a4f6a905","The WikiQA corpus")</f>
        <v>The WikiQA corpus</v>
      </c>
      <c r="B20" s="6" t="s">
        <v>294</v>
      </c>
      <c r="C20" s="6" t="s">
        <v>33</v>
      </c>
      <c r="D20" s="6" t="s">
        <v>293</v>
      </c>
    </row>
    <row r="21">
      <c r="A21" s="4" t="str">
        <f>HYPERLINK("https://webscope.sandbox.yahoo.com/catalog.php?datatype=l","Yahoo Language Data")</f>
        <v>Yahoo Language Data</v>
      </c>
      <c r="B21" s="6" t="s">
        <v>295</v>
      </c>
      <c r="C21" s="6" t="s">
        <v>33</v>
      </c>
      <c r="D21" s="6" t="s">
        <v>293</v>
      </c>
    </row>
    <row r="22">
      <c r="A22" s="4" t="str">
        <f>HYPERLINK("https://trec.nist.gov/data/qa.html","TREC QA Collection")</f>
        <v>TREC QA Collection</v>
      </c>
      <c r="B22" s="6" t="s">
        <v>296</v>
      </c>
      <c r="C22" s="6" t="s">
        <v>33</v>
      </c>
      <c r="D22" s="6" t="s">
        <v>293</v>
      </c>
    </row>
    <row r="23">
      <c r="A23" s="4" t="str">
        <f>HYPERLINK("https://www.kaggle.com/rtatman/ubuntu-dialogue-corpus","Ubuntu Dialogue Corpus")</f>
        <v>Ubuntu Dialogue Corpus</v>
      </c>
      <c r="B23" s="6" t="s">
        <v>297</v>
      </c>
      <c r="C23" s="6" t="s">
        <v>33</v>
      </c>
      <c r="D23" s="6" t="s">
        <v>293</v>
      </c>
    </row>
    <row r="24">
      <c r="A24" s="4" t="str">
        <f>HYPERLINK("https://s3-us-west-2.amazonaws.com/nextit-public/cl2017data.html","Relational Strategies in Customer Service Dataset")</f>
        <v>Relational Strategies in Customer Service Dataset</v>
      </c>
      <c r="B24" s="6" t="s">
        <v>298</v>
      </c>
      <c r="C24" s="6" t="s">
        <v>33</v>
      </c>
      <c r="D24" s="6" t="s">
        <v>293</v>
      </c>
    </row>
    <row r="25">
      <c r="A25" s="4" t="str">
        <f>HYPERLINK("https://www.kaggle.com/thoughtvector/customer-support-on-twitter","Customer Support on Twitter")</f>
        <v>Customer Support on Twitter</v>
      </c>
      <c r="B25" s="6" t="s">
        <v>266</v>
      </c>
      <c r="C25" s="6" t="s">
        <v>33</v>
      </c>
      <c r="D25" s="6" t="s">
        <v>293</v>
      </c>
    </row>
    <row r="26">
      <c r="A26" s="4" t="str">
        <f>HYPERLINK("http://chatlogs.planetrdf.com/swig/","Semantic Web Interest Group IRC Chat Logs")</f>
        <v>Semantic Web Interest Group IRC Chat Logs</v>
      </c>
      <c r="B26" s="6" t="s">
        <v>300</v>
      </c>
      <c r="C26" s="6" t="s">
        <v>33</v>
      </c>
      <c r="D26" s="6" t="s">
        <v>293</v>
      </c>
    </row>
    <row r="27">
      <c r="A27" s="4" t="str">
        <f>HYPERLINK("http://www.mpi-sws.org/~cristian/Cornell_Movie-Dialogs_Corpus.html","Cornell movie-dialogs corpus")</f>
        <v>Cornell movie-dialogs corpus</v>
      </c>
      <c r="B27" s="6" t="s">
        <v>301</v>
      </c>
      <c r="C27" s="6" t="s">
        <v>33</v>
      </c>
      <c r="D27" s="6" t="s">
        <v>293</v>
      </c>
    </row>
    <row r="28">
      <c r="A28" s="4" t="str">
        <f>HYPERLINK("http://convai.io/data","ConvAI2 Dataset")</f>
        <v>ConvAI2 Dataset</v>
      </c>
      <c r="B28" s="6" t="s">
        <v>302</v>
      </c>
      <c r="C28" s="6" t="s">
        <v>33</v>
      </c>
      <c r="D28" s="6" t="s">
        <v>293</v>
      </c>
    </row>
    <row r="29">
      <c r="A29" s="4" t="str">
        <f>HYPERLINK("http://www.linguistics.ucsb.edu/research/santa-barbara-corpus","Santa Barbara Corpus of Spoken American English")</f>
        <v>Santa Barbara Corpus of Spoken American English</v>
      </c>
      <c r="B29" s="6" t="s">
        <v>303</v>
      </c>
      <c r="C29" s="6" t="s">
        <v>33</v>
      </c>
      <c r="D29" s="6" t="s">
        <v>293</v>
      </c>
    </row>
    <row r="30">
      <c r="A30" s="4" t="str">
        <f>HYPERLINK("http://faculty.nps.edu/cmartell/NPSChat.htm","The NPS Chat Corpus")</f>
        <v>The NPS Chat Corpus</v>
      </c>
      <c r="B30" s="6" t="s">
        <v>304</v>
      </c>
      <c r="C30" s="6" t="s">
        <v>33</v>
      </c>
      <c r="D30" s="6" t="s">
        <v>293</v>
      </c>
    </row>
    <row r="31">
      <c r="A31" s="4" t="str">
        <f>HYPERLINK("https://datasets.maluuba.com/Frames","Maluuba goal-oriented dialogue")</f>
        <v>Maluuba goal-oriented dialogue</v>
      </c>
      <c r="B31" s="6" t="s">
        <v>307</v>
      </c>
      <c r="C31" s="6" t="s">
        <v>33</v>
      </c>
      <c r="D31" s="6" t="s">
        <v>293</v>
      </c>
    </row>
    <row r="32">
      <c r="A32" s="4" t="str">
        <f>HYPERLINK("http://wing.comp.nus.edu.sg:8080/SMSCorpus/history.jsp","NUS Corpus")</f>
        <v>NUS Corpus</v>
      </c>
      <c r="B32" s="6" t="s">
        <v>312</v>
      </c>
      <c r="C32" s="6" t="s">
        <v>33</v>
      </c>
      <c r="D32" s="6" t="s">
        <v>293</v>
      </c>
    </row>
    <row r="33">
      <c r="A33" s="4" t="str">
        <f>HYPERLINK("https://github.com/hltfbk/EOP-1.2.1/wiki/Data-Sets#data-sets-that-have-to-be-downloaded-separately","EXCITEMENT data sets")</f>
        <v>EXCITEMENT data sets</v>
      </c>
      <c r="B33" s="6" t="s">
        <v>313</v>
      </c>
      <c r="C33" s="6" t="s">
        <v>33</v>
      </c>
      <c r="D33" s="6" t="s">
        <v>293</v>
      </c>
    </row>
    <row r="34">
      <c r="A34" s="4" t="s">
        <v>314</v>
      </c>
      <c r="B34" s="6" t="s">
        <v>320</v>
      </c>
      <c r="C34" s="6" t="s">
        <v>33</v>
      </c>
      <c r="D34" s="6" t="s">
        <v>82</v>
      </c>
    </row>
    <row r="35">
      <c r="A35" s="4" t="s">
        <v>321</v>
      </c>
      <c r="B35" s="6" t="s">
        <v>325</v>
      </c>
      <c r="C35" s="6" t="s">
        <v>33</v>
      </c>
      <c r="D35" s="6" t="s">
        <v>82</v>
      </c>
    </row>
    <row r="36">
      <c r="A36" s="4" t="s">
        <v>326</v>
      </c>
      <c r="B36" s="6" t="s">
        <v>329</v>
      </c>
      <c r="C36" s="6" t="s">
        <v>33</v>
      </c>
      <c r="D36" s="6" t="s">
        <v>82</v>
      </c>
    </row>
    <row r="37">
      <c r="A37" s="4" t="s">
        <v>331</v>
      </c>
      <c r="B37" s="6" t="s">
        <v>332</v>
      </c>
      <c r="C37" s="6" t="s">
        <v>33</v>
      </c>
      <c r="D37" s="6" t="s">
        <v>82</v>
      </c>
    </row>
    <row r="38">
      <c r="A38" s="4" t="s">
        <v>334</v>
      </c>
      <c r="B38" s="6" t="s">
        <v>337</v>
      </c>
      <c r="C38" s="6" t="s">
        <v>33</v>
      </c>
      <c r="D38" s="6" t="s">
        <v>82</v>
      </c>
    </row>
    <row r="39">
      <c r="A39" s="4" t="s">
        <v>338</v>
      </c>
      <c r="B39" s="6" t="s">
        <v>341</v>
      </c>
      <c r="C39" s="8" t="s">
        <v>33</v>
      </c>
      <c r="D39" s="6" t="s">
        <v>82</v>
      </c>
    </row>
    <row r="40">
      <c r="A40" s="4" t="str">
        <f>HYPERLINK("https://www.kaggle.com/abhinavwalia95/entity-annotated-corpus","Annotated Corpus for Named Entity Recognition")</f>
        <v>Annotated Corpus for Named Entity Recognition</v>
      </c>
      <c r="B40" s="6" t="s">
        <v>343</v>
      </c>
      <c r="C40" s="6" t="s">
        <v>33</v>
      </c>
      <c r="D40" s="6" t="s">
        <v>345</v>
      </c>
    </row>
    <row r="41">
      <c r="A41" s="4" t="str">
        <f>HYPERLINK("https://www.i2b2.org/NLP/DataSets/Download.php","i2b2 Challenges")</f>
        <v>i2b2 Challenges</v>
      </c>
      <c r="B41" s="6" t="s">
        <v>347</v>
      </c>
      <c r="C41" s="6" t="s">
        <v>33</v>
      </c>
      <c r="D41" s="6" t="s">
        <v>345</v>
      </c>
    </row>
    <row r="42">
      <c r="A42" s="4" t="str">
        <f>HYPERLINK("https://www.clips.uantwerpen.be/conll2003/ner/","CoNLL 2003")</f>
        <v>CoNLL 2003</v>
      </c>
      <c r="B42" s="6" t="s">
        <v>350</v>
      </c>
      <c r="C42" s="6" t="s">
        <v>33</v>
      </c>
      <c r="D42" s="6" t="s">
        <v>345</v>
      </c>
    </row>
    <row r="43">
      <c r="A43" s="4" t="str">
        <f>HYPERLINK("http://www.nactem.ac.uk/tsujii/GENIA/ERtask/report.html","NLPBA 2004")</f>
        <v>NLPBA 2004</v>
      </c>
      <c r="B43" s="6" t="s">
        <v>351</v>
      </c>
      <c r="C43" s="6" t="s">
        <v>33</v>
      </c>
      <c r="D43" s="6" t="s">
        <v>345</v>
      </c>
    </row>
    <row r="44">
      <c r="A44" s="4" t="str">
        <f>HYPERLINK("https://www.kaggle.com/dataturks/resume-entities-for-ner/home","Resume Entities for NER")</f>
        <v>Resume Entities for NER</v>
      </c>
      <c r="B44" s="6" t="s">
        <v>354</v>
      </c>
      <c r="C44" s="6" t="s">
        <v>33</v>
      </c>
      <c r="D44" s="6" t="s">
        <v>345</v>
      </c>
    </row>
    <row r="45">
      <c r="A45" s="4" t="str">
        <f>HYPERLINK("http://www.cs.cmu.edu/~enron/","Enron Emails")</f>
        <v>Enron Emails</v>
      </c>
      <c r="B45" s="6" t="s">
        <v>355</v>
      </c>
      <c r="C45" s="6" t="s">
        <v>33</v>
      </c>
      <c r="D45" s="6" t="s">
        <v>345</v>
      </c>
    </row>
    <row r="46">
      <c r="A46" s="4" t="str">
        <f>HYPERLINK("https://groups.csail.mit.edu/sls/downloads/movie","MIT Movie Corpus")</f>
        <v>MIT Movie Corpus</v>
      </c>
      <c r="B46" s="6" t="s">
        <v>356</v>
      </c>
      <c r="C46" s="6" t="s">
        <v>33</v>
      </c>
      <c r="D46" s="6" t="s">
        <v>345</v>
      </c>
    </row>
    <row r="47">
      <c r="A47" s="4" t="str">
        <f>HYPERLINK("https://www.kaggle.com/shoumikgoswami/annotated-gmb-corpus/home","Annotated GMB Corpus")</f>
        <v>Annotated GMB Corpus</v>
      </c>
      <c r="B47" s="6" t="s">
        <v>360</v>
      </c>
      <c r="C47" s="6" t="s">
        <v>33</v>
      </c>
      <c r="D47" s="6" t="s">
        <v>345</v>
      </c>
    </row>
    <row r="48">
      <c r="A48" s="4" t="str">
        <f>HYPERLINK("https://www.kaggle.com/dataturks/best-buy-ecommerce-ner-dataset/home","Best Buy E-Commerce NER Dataset")</f>
        <v>Best Buy E-Commerce NER Dataset</v>
      </c>
      <c r="B48" s="6" t="s">
        <v>361</v>
      </c>
      <c r="C48" s="6" t="s">
        <v>33</v>
      </c>
      <c r="D48" s="6" t="s">
        <v>345</v>
      </c>
    </row>
    <row r="49">
      <c r="A49" s="4" t="str">
        <f>HYPERLINK("https://github.com/leondz/emerging_entities_17","WNUT 17 Emerging Entities Dataset")</f>
        <v>WNUT 17 Emerging Entities Dataset</v>
      </c>
      <c r="B49" s="6" t="s">
        <v>365</v>
      </c>
      <c r="C49" s="6" t="s">
        <v>33</v>
      </c>
      <c r="D49" s="6" t="s">
        <v>345</v>
      </c>
    </row>
    <row r="50">
      <c r="A50" s="4" t="str">
        <f>HYPERLINK("https://catalog.data.gov/dataset/nist-handprinted-forms-and-characters-nist-special-database-19","NIST Database")</f>
        <v>NIST Database</v>
      </c>
      <c r="B50" s="6" t="s">
        <v>368</v>
      </c>
      <c r="C50" s="6" t="s">
        <v>33</v>
      </c>
      <c r="D50" s="6" t="s">
        <v>369</v>
      </c>
    </row>
    <row r="51">
      <c r="A51" s="4" t="str">
        <f>HYPERLINK("http://yann.lecun.com/exdb/mnist/","MNIST Database")</f>
        <v>MNIST Database</v>
      </c>
      <c r="B51" s="6" t="s">
        <v>370</v>
      </c>
      <c r="C51" s="6" t="s">
        <v>33</v>
      </c>
      <c r="D51" s="6" t="s">
        <v>369</v>
      </c>
    </row>
    <row r="52">
      <c r="A52" s="4" t="str">
        <f>HYPERLINK("http://www.iapr-tc11.org/mediawiki/index.php?title=Devanagari_Character_Dataset","Devangri Characters")</f>
        <v>Devangri Characters</v>
      </c>
      <c r="B52" s="6" t="s">
        <v>373</v>
      </c>
      <c r="C52" s="6" t="s">
        <v>33</v>
      </c>
      <c r="D52" s="6" t="s">
        <v>369</v>
      </c>
    </row>
    <row r="53">
      <c r="A53" s="4" t="str">
        <f>HYPERLINK("http://www.iapr-tc11.org/mediawiki/index.php?title=CROHME:_Competition_on_Recognition_of_Online_Handwritten_Mathematical_Expressions","Mathematics Expressions")</f>
        <v>Mathematics Expressions</v>
      </c>
      <c r="B53" s="6" t="s">
        <v>376</v>
      </c>
      <c r="C53" s="6" t="s">
        <v>33</v>
      </c>
      <c r="D53" s="6" t="s">
        <v>369</v>
      </c>
    </row>
    <row r="54">
      <c r="A54" s="4" t="str">
        <f>HYPERLINK("http://www.iapr-tc11.org/mediawiki/index.php?title=Harbin_Institute_of_Technology_Opening_Recognition_Corpus_for_Chinese_Characters_(HIT-OR3C)","Chinese Characters")</f>
        <v>Chinese Characters</v>
      </c>
      <c r="B54" s="6" t="s">
        <v>380</v>
      </c>
      <c r="C54" s="6" t="s">
        <v>33</v>
      </c>
      <c r="D54" s="6" t="s">
        <v>369</v>
      </c>
    </row>
    <row r="55">
      <c r="A55" s="4" t="str">
        <f>HYPERLINK("http://diuf.unifr.ch/diva/APTI/","Arabic Printed Text")</f>
        <v>Arabic Printed Text</v>
      </c>
      <c r="B55" s="6" t="s">
        <v>383</v>
      </c>
      <c r="C55" s="6" t="s">
        <v>33</v>
      </c>
      <c r="D55" s="6" t="s">
        <v>369</v>
      </c>
    </row>
    <row r="56">
      <c r="A56" s="4" t="str">
        <f>HYPERLINK("http://www.iapr-tc11.org/mediawiki/index.php?title=IAM_Online_Document_Database_(IAMonDo-database)","Document database")</f>
        <v>Document database</v>
      </c>
      <c r="B56" s="6" t="s">
        <v>384</v>
      </c>
      <c r="C56" s="6" t="s">
        <v>33</v>
      </c>
      <c r="D56" s="6" t="s">
        <v>369</v>
      </c>
    </row>
    <row r="57">
      <c r="A57" s="4" t="str">
        <f>HYPERLINK("http://www.fki.inf.unibe.ch/databases/iam-on-line-handwriting-database","Iam On-line Handwriting")</f>
        <v>Iam On-line Handwriting</v>
      </c>
      <c r="B57" s="6" t="s">
        <v>388</v>
      </c>
      <c r="C57" s="6" t="s">
        <v>33</v>
      </c>
      <c r="D57" s="6" t="s">
        <v>369</v>
      </c>
    </row>
    <row r="58">
      <c r="A58" s="4" t="str">
        <f>HYPERLINK("http://www.iapr-tc11.org/mediawiki/index.php?title=The_Street_View_Text_Dataset","Street View Text")</f>
        <v>Street View Text</v>
      </c>
      <c r="B58" s="6" t="s">
        <v>389</v>
      </c>
      <c r="C58" s="6" t="s">
        <v>33</v>
      </c>
      <c r="D58" s="6" t="s">
        <v>369</v>
      </c>
    </row>
    <row r="59">
      <c r="A59" s="4" t="str">
        <f>HYPERLINK("http://www.iapr-tc11.org/mediawiki/index.php?title=The_Street_View_House_Numbers_(SVHN)_Dataset","Street View House Numbers")</f>
        <v>Street View House Numbers</v>
      </c>
      <c r="B59" s="6" t="s">
        <v>391</v>
      </c>
      <c r="C59" s="6" t="s">
        <v>33</v>
      </c>
      <c r="D59" s="6" t="s">
        <v>369</v>
      </c>
    </row>
    <row r="60">
      <c r="A60" s="4" t="str">
        <f>HYPERLINK("http://www.iapr-tc11.org/mediawiki/index.php?title=NEOCR:_Natural_Environment_OCR_Dataset","Natural Environment OCR")</f>
        <v>Natural Environment OCR</v>
      </c>
      <c r="B60" s="6" t="s">
        <v>394</v>
      </c>
      <c r="C60" s="6" t="s">
        <v>33</v>
      </c>
      <c r="D60" s="6" t="s">
        <v>369</v>
      </c>
    </row>
    <row r="61">
      <c r="A61" s="4" t="str">
        <f>HYPERLINK("http://www.iapr-tc11.org/mediawiki/index.php?title=KAIST_Scene_Text_Database","Scene Text")</f>
        <v>Scene Text</v>
      </c>
      <c r="B61" s="6" t="s">
        <v>397</v>
      </c>
      <c r="C61" s="6" t="s">
        <v>33</v>
      </c>
      <c r="D61" s="6" t="s">
        <v>369</v>
      </c>
    </row>
    <row r="62">
      <c r="A62" s="4" t="str">
        <f>HYPERLINK("http://www.iapr-tc11.org/mediawiki/index.php?title=MSRA_Text_Detection_500_Database_(MSRA-TD500)","Text Detection")</f>
        <v>Text Detection</v>
      </c>
      <c r="B62" s="6" t="s">
        <v>400</v>
      </c>
      <c r="C62" s="6" t="s">
        <v>33</v>
      </c>
      <c r="D62" s="6" t="s">
        <v>369</v>
      </c>
    </row>
    <row r="63">
      <c r="A63" s="4" t="str">
        <f>HYPERLINK("http://ai.stanford.edu/~btaskar/ocr/","Stanford OCR")</f>
        <v>Stanford OCR</v>
      </c>
      <c r="B63" s="6" t="s">
        <v>402</v>
      </c>
      <c r="C63" s="6" t="s">
        <v>33</v>
      </c>
      <c r="D63" s="6" t="s">
        <v>369</v>
      </c>
    </row>
    <row r="64">
      <c r="A64" s="4" t="str">
        <f>HYPERLINK("http://www.ee.surrey.ac.uk/CVSSP/demos/chars74k/","Chars74K Data")</f>
        <v>Chars74K Data</v>
      </c>
      <c r="B64" s="6" t="s">
        <v>404</v>
      </c>
      <c r="C64" s="6" t="s">
        <v>33</v>
      </c>
      <c r="D64" s="6" t="s">
        <v>369</v>
      </c>
    </row>
    <row r="65">
      <c r="A65" s="4" t="s">
        <v>405</v>
      </c>
      <c r="B65" s="6" t="s">
        <v>410</v>
      </c>
      <c r="C65" s="6" t="s">
        <v>33</v>
      </c>
      <c r="D65" s="6" t="s">
        <v>411</v>
      </c>
    </row>
    <row r="66">
      <c r="A66" s="4" t="s">
        <v>412</v>
      </c>
      <c r="B66" s="6" t="s">
        <v>419</v>
      </c>
      <c r="C66" s="6" t="s">
        <v>33</v>
      </c>
      <c r="D66" s="6" t="s">
        <v>160</v>
      </c>
    </row>
    <row r="67">
      <c r="A67" s="4" t="s">
        <v>420</v>
      </c>
      <c r="B67" s="6" t="s">
        <v>423</v>
      </c>
      <c r="C67" s="6" t="s">
        <v>33</v>
      </c>
      <c r="D67" s="6" t="s">
        <v>160</v>
      </c>
    </row>
    <row r="68">
      <c r="A68" s="4" t="s">
        <v>424</v>
      </c>
      <c r="B68" s="6" t="s">
        <v>428</v>
      </c>
      <c r="C68" s="6" t="s">
        <v>33</v>
      </c>
      <c r="D68" s="6" t="s">
        <v>160</v>
      </c>
    </row>
    <row r="69">
      <c r="A69" s="4" t="str">
        <f>HYPERLINK("http://www.cs.cornell.edu/people/pabo/movie-review-data/","Cornell movie review data")</f>
        <v>Cornell movie review data</v>
      </c>
      <c r="B69" s="6" t="s">
        <v>431</v>
      </c>
      <c r="C69" s="6" t="s">
        <v>33</v>
      </c>
      <c r="D69" s="6" t="s">
        <v>160</v>
      </c>
    </row>
    <row r="70">
      <c r="A70" s="4" t="str">
        <f>HYPERLINK("https://nlp.stanford.edu/sentiment/code.html","Stanford Sentiment Treebank")</f>
        <v>Stanford Sentiment Treebank</v>
      </c>
      <c r="B70" s="6" t="s">
        <v>433</v>
      </c>
      <c r="C70" s="6" t="s">
        <v>33</v>
      </c>
      <c r="D70" s="6" t="s">
        <v>160</v>
      </c>
    </row>
    <row r="71">
      <c r="A71" s="4" t="str">
        <f>HYPERLINK("https://www.kaggle.com/c/word2vec-nlp-tutorial/data","Bag of Words Meets Bags of Popcorn")</f>
        <v>Bag of Words Meets Bags of Popcorn</v>
      </c>
      <c r="B71" s="6" t="s">
        <v>434</v>
      </c>
      <c r="C71" s="6" t="s">
        <v>33</v>
      </c>
      <c r="D71" s="6" t="s">
        <v>160</v>
      </c>
    </row>
    <row r="72">
      <c r="A72" s="4" t="str">
        <f>HYPERLINK("https://www.kaggle.com/iarunava/imdb-movie-reviews-dataset","IMDB Movie Reviews Dataset")</f>
        <v>IMDB Movie Reviews Dataset</v>
      </c>
      <c r="B72" s="6" t="s">
        <v>435</v>
      </c>
      <c r="C72" s="6" t="s">
        <v>33</v>
      </c>
      <c r="D72" s="6" t="s">
        <v>160</v>
      </c>
    </row>
    <row r="73">
      <c r="A73" s="4" t="str">
        <f>HYPERLINK("https://www.kaggle.com/oumaimahourrane/imdb-reviews","IMDB reviews")</f>
        <v>IMDB reviews</v>
      </c>
      <c r="B73" s="6" t="s">
        <v>438</v>
      </c>
      <c r="C73" s="6" t="s">
        <v>33</v>
      </c>
      <c r="D73" s="6" t="s">
        <v>160</v>
      </c>
    </row>
    <row r="74">
      <c r="A74" s="4" t="str">
        <f>HYPERLINK("http://kavita-ganesan.com/entity-ranking-data/#.W4jjE5MzbUJ","OpinRank Dataset")</f>
        <v>OpinRank Dataset</v>
      </c>
      <c r="B74" s="6" t="s">
        <v>439</v>
      </c>
      <c r="C74" s="6" t="s">
        <v>33</v>
      </c>
      <c r="D74" s="6" t="s">
        <v>160</v>
      </c>
    </row>
    <row r="75">
      <c r="A75" s="4" t="str">
        <f>HYPERLINK("http://www.cs.cmu.edu/~mehrbod/RR/","Restaurant Reviews Dataset")</f>
        <v>Restaurant Reviews Dataset</v>
      </c>
      <c r="B75" s="6" t="s">
        <v>441</v>
      </c>
      <c r="C75" s="6" t="s">
        <v>33</v>
      </c>
      <c r="D75" s="6" t="s">
        <v>160</v>
      </c>
    </row>
    <row r="76">
      <c r="A76" s="4" t="str">
        <f>HYPERLINK("http://help.sentiment140.com/for-students","Sentiment140")</f>
        <v>Sentiment140</v>
      </c>
      <c r="B76" s="6" t="s">
        <v>263</v>
      </c>
      <c r="C76" s="6" t="s">
        <v>33</v>
      </c>
      <c r="D76" s="6" t="s">
        <v>160</v>
      </c>
    </row>
    <row r="77">
      <c r="A77" s="4" t="str">
        <f>HYPERLINK("https://archive.ics.uci.edu/ml/datasets/Paper+Reviews","Paper Reviews Data Set")</f>
        <v>Paper Reviews Data Set</v>
      </c>
      <c r="B77" s="6" t="s">
        <v>444</v>
      </c>
      <c r="C77" s="6" t="s">
        <v>33</v>
      </c>
      <c r="D77" s="6" t="s">
        <v>160</v>
      </c>
    </row>
    <row r="78">
      <c r="A78" s="4" t="str">
        <f>HYPERLINK("https://www.kaggle.com/theriley106/panic-at-the-dataset/","Panic! at the Dataset")</f>
        <v>Panic! at the Dataset</v>
      </c>
      <c r="B78" s="6" t="s">
        <v>445</v>
      </c>
      <c r="C78" s="8" t="s">
        <v>33</v>
      </c>
      <c r="D78" s="6" t="s">
        <v>160</v>
      </c>
    </row>
    <row r="79">
      <c r="A79" s="4" t="s">
        <v>446</v>
      </c>
      <c r="B79" s="6" t="s">
        <v>449</v>
      </c>
      <c r="C79" s="8" t="s">
        <v>33</v>
      </c>
      <c r="D79" s="8" t="s">
        <v>160</v>
      </c>
    </row>
    <row r="80">
      <c r="A80" s="4" t="str">
        <f>HYPERLINK("http://ai.stanford.edu/~amaas/data/sentiment/","IMDB Reviews")</f>
        <v>IMDB Reviews</v>
      </c>
      <c r="B80" s="6" t="s">
        <v>452</v>
      </c>
      <c r="C80" s="8" t="s">
        <v>33</v>
      </c>
      <c r="D80" s="8" t="s">
        <v>160</v>
      </c>
    </row>
    <row r="81">
      <c r="A81" s="4" t="s">
        <v>453</v>
      </c>
      <c r="B81" s="6" t="s">
        <v>455</v>
      </c>
      <c r="C81" s="8" t="s">
        <v>33</v>
      </c>
      <c r="D81" s="8" t="s">
        <v>160</v>
      </c>
    </row>
    <row r="82">
      <c r="A82" s="4" t="s">
        <v>456</v>
      </c>
      <c r="B82" s="6" t="s">
        <v>457</v>
      </c>
      <c r="C82" s="8" t="s">
        <v>33</v>
      </c>
      <c r="D82" s="8" t="s">
        <v>160</v>
      </c>
    </row>
    <row r="83">
      <c r="A83" s="4" t="s">
        <v>458</v>
      </c>
      <c r="B83" s="6" t="s">
        <v>459</v>
      </c>
      <c r="C83" s="8" t="s">
        <v>33</v>
      </c>
      <c r="D83" s="8" t="s">
        <v>160</v>
      </c>
    </row>
    <row r="84">
      <c r="A84" s="4" t="s">
        <v>460</v>
      </c>
      <c r="B84" s="6" t="s">
        <v>461</v>
      </c>
      <c r="C84" s="6" t="s">
        <v>33</v>
      </c>
      <c r="D84" s="6" t="s">
        <v>160</v>
      </c>
    </row>
    <row r="85">
      <c r="A85" s="4" t="s">
        <v>462</v>
      </c>
      <c r="B85" s="6" t="s">
        <v>463</v>
      </c>
      <c r="C85" s="6" t="s">
        <v>33</v>
      </c>
      <c r="D85" s="6" t="s">
        <v>160</v>
      </c>
    </row>
    <row r="86">
      <c r="A86" s="4" t="s">
        <v>464</v>
      </c>
      <c r="B86" s="6" t="s">
        <v>465</v>
      </c>
      <c r="C86" s="6" t="s">
        <v>33</v>
      </c>
      <c r="D86" s="6" t="s">
        <v>466</v>
      </c>
    </row>
    <row r="87">
      <c r="A87" s="4" t="s">
        <v>467</v>
      </c>
      <c r="B87" s="6" t="s">
        <v>468</v>
      </c>
      <c r="C87" s="6" t="s">
        <v>33</v>
      </c>
      <c r="D87" s="6" t="s">
        <v>182</v>
      </c>
    </row>
    <row r="88">
      <c r="A88" s="4" t="s">
        <v>469</v>
      </c>
      <c r="B88" s="6" t="s">
        <v>470</v>
      </c>
      <c r="C88" s="6" t="s">
        <v>33</v>
      </c>
      <c r="D88" s="6" t="s">
        <v>182</v>
      </c>
    </row>
    <row r="89">
      <c r="A89" s="4" t="s">
        <v>471</v>
      </c>
      <c r="B89" s="6" t="s">
        <v>472</v>
      </c>
      <c r="C89" s="6" t="s">
        <v>33</v>
      </c>
      <c r="D89" s="6" t="s">
        <v>182</v>
      </c>
    </row>
    <row r="90">
      <c r="A90" s="4" t="s">
        <v>473</v>
      </c>
      <c r="B90" s="6" t="s">
        <v>474</v>
      </c>
      <c r="C90" s="6" t="s">
        <v>33</v>
      </c>
      <c r="D90" s="6" t="s">
        <v>182</v>
      </c>
    </row>
    <row r="91">
      <c r="A91" s="4" t="s">
        <v>475</v>
      </c>
      <c r="B91" s="6" t="s">
        <v>476</v>
      </c>
      <c r="C91" s="6" t="s">
        <v>33</v>
      </c>
      <c r="D91" s="6" t="s">
        <v>182</v>
      </c>
    </row>
    <row r="92">
      <c r="A92" s="4" t="s">
        <v>477</v>
      </c>
      <c r="B92" s="6" t="s">
        <v>478</v>
      </c>
      <c r="C92" s="6" t="s">
        <v>33</v>
      </c>
      <c r="D92" s="6" t="s">
        <v>182</v>
      </c>
    </row>
    <row r="93">
      <c r="A93" s="4" t="s">
        <v>479</v>
      </c>
      <c r="B93" s="6" t="s">
        <v>480</v>
      </c>
      <c r="C93" s="6" t="s">
        <v>33</v>
      </c>
      <c r="D93" s="6" t="s">
        <v>182</v>
      </c>
    </row>
    <row r="94">
      <c r="A94" s="4" t="s">
        <v>481</v>
      </c>
      <c r="B94" s="6" t="s">
        <v>482</v>
      </c>
      <c r="C94" s="6" t="s">
        <v>33</v>
      </c>
      <c r="D94" s="6" t="s">
        <v>182</v>
      </c>
    </row>
    <row r="95">
      <c r="A95" s="4" t="s">
        <v>483</v>
      </c>
      <c r="B95" s="6" t="s">
        <v>484</v>
      </c>
      <c r="C95" s="6" t="s">
        <v>33</v>
      </c>
      <c r="D95" s="6" t="s">
        <v>182</v>
      </c>
    </row>
    <row r="96">
      <c r="A96" s="4" t="s">
        <v>485</v>
      </c>
      <c r="B96" s="6" t="s">
        <v>486</v>
      </c>
      <c r="C96" s="6" t="s">
        <v>33</v>
      </c>
      <c r="D96" s="6" t="s">
        <v>182</v>
      </c>
    </row>
    <row r="97">
      <c r="A97" s="4" t="s">
        <v>487</v>
      </c>
      <c r="B97" s="6" t="s">
        <v>488</v>
      </c>
      <c r="C97" s="6" t="s">
        <v>33</v>
      </c>
      <c r="D97" s="8" t="s">
        <v>182</v>
      </c>
    </row>
    <row r="98">
      <c r="A98" s="4" t="str">
        <f>HYPERLINK("https://www.isi.edu/natural-language/download/hansard/","Aligned Hansards of the 36th Parliament of Canada")</f>
        <v>Aligned Hansards of the 36th Parliament of Canada</v>
      </c>
      <c r="B98" s="6" t="s">
        <v>489</v>
      </c>
      <c r="C98" s="6" t="s">
        <v>33</v>
      </c>
      <c r="D98" s="6" t="s">
        <v>490</v>
      </c>
    </row>
    <row r="99">
      <c r="A99" s="4" t="str">
        <f>HYPERLINK("http://www.statmt.org/europarl/","European Parliament Proceedings Parallel Corpus 1996-2011")</f>
        <v>European Parliament Proceedings Parallel Corpus 1996-2011</v>
      </c>
      <c r="B99" s="6" t="s">
        <v>491</v>
      </c>
      <c r="C99" s="6" t="s">
        <v>33</v>
      </c>
      <c r="D99" s="6" t="s">
        <v>490</v>
      </c>
    </row>
    <row r="100">
      <c r="A100" s="4" t="str">
        <f>HYPERLINK("http://casmacat.eu/corpus/global-voices.html","Global Voices Parallel Corpus")</f>
        <v>Global Voices Parallel Corpus</v>
      </c>
      <c r="B100" s="6" t="s">
        <v>492</v>
      </c>
      <c r="C100" s="6" t="s">
        <v>33</v>
      </c>
      <c r="D100" s="6" t="s">
        <v>490</v>
      </c>
    </row>
    <row r="101">
      <c r="A101" s="4" t="str">
        <f>HYPERLINK("https://catalog.ldc.upenn.edu/LDC2018S10","RATS language identification")</f>
        <v>RATS language identification</v>
      </c>
      <c r="B101" s="6" t="s">
        <v>493</v>
      </c>
      <c r="C101" s="6" t="s">
        <v>33</v>
      </c>
      <c r="D101" s="6" t="s">
        <v>490</v>
      </c>
    </row>
    <row r="102">
      <c r="A102" s="4" t="str">
        <f>HYPERLINK("https://catalog.ldc.upenn.edu/LDC2018T17","Chinese-French Text")</f>
        <v>Chinese-French Text</v>
      </c>
      <c r="B102" s="6" t="s">
        <v>494</v>
      </c>
      <c r="C102" s="6" t="s">
        <v>33</v>
      </c>
      <c r="D102" s="6" t="s">
        <v>490</v>
      </c>
    </row>
    <row r="103">
      <c r="A103" s="4" t="str">
        <f>HYPERLINK("http://catalog.elra.info/en-us/repository/browse/ELRA-W0126/","Arabizi Text")</f>
        <v>Arabizi Text</v>
      </c>
      <c r="B103" s="6" t="s">
        <v>495</v>
      </c>
      <c r="C103" s="6" t="s">
        <v>33</v>
      </c>
      <c r="D103" s="6" t="s">
        <v>490</v>
      </c>
    </row>
    <row r="104">
      <c r="A104" s="4" t="str">
        <f>HYPERLINK("http://catalog.elra.info/en-us/repository/browse/ELRA-W0124/","English-Vietnamese Text")</f>
        <v>English-Vietnamese Text</v>
      </c>
      <c r="B104" s="6" t="s">
        <v>496</v>
      </c>
      <c r="C104" s="6" t="s">
        <v>33</v>
      </c>
      <c r="D104" s="6" t="s">
        <v>490</v>
      </c>
    </row>
    <row r="105">
      <c r="A105" s="4" t="str">
        <f>HYPERLINK("http://catalog.elra.info/en-us/repository/browse/ELRA-W0118/","English-Persian Text")</f>
        <v>English-Persian Text</v>
      </c>
      <c r="B105" s="6" t="s">
        <v>497</v>
      </c>
      <c r="C105" s="6" t="s">
        <v>33</v>
      </c>
      <c r="D105" s="6" t="s">
        <v>490</v>
      </c>
    </row>
    <row r="106">
      <c r="A106" s="4" t="str">
        <f>HYPERLINK("http://catalog.elra.info/en-us/repository/browse/ELRA-W0113/","Chinese-English Emails")</f>
        <v>Chinese-English Emails</v>
      </c>
      <c r="B106" s="6" t="s">
        <v>498</v>
      </c>
      <c r="C106" s="6" t="s">
        <v>33</v>
      </c>
      <c r="D106" s="6" t="s">
        <v>490</v>
      </c>
    </row>
    <row r="107">
      <c r="A107" s="4" t="str">
        <f>HYPERLINK("http://catalog.elra.info/en-us/repository/browse/ELRA-W0100/","French-Arabic Newspapers")</f>
        <v>French-Arabic Newspapers</v>
      </c>
      <c r="B107" s="6" t="s">
        <v>499</v>
      </c>
      <c r="C107" s="6" t="s">
        <v>33</v>
      </c>
      <c r="D107" s="6" t="s">
        <v>490</v>
      </c>
    </row>
    <row r="108">
      <c r="A108" s="4" t="str">
        <f>HYPERLINK("http://catalog.elra.info/en-us/repository/browse/ELRA-W0093/","Pashto-French Text")</f>
        <v>Pashto-French Text</v>
      </c>
      <c r="B108" s="6" t="s">
        <v>500</v>
      </c>
      <c r="C108" s="6" t="s">
        <v>33</v>
      </c>
      <c r="D108" s="6" t="s">
        <v>490</v>
      </c>
    </row>
    <row r="109">
      <c r="A109" s="4" t="str">
        <f>HYPERLINK("https://github.com/bicici/SMTData/blob/master/German-English_WordAlignment.zip","German-English Text")</f>
        <v>German-English Text</v>
      </c>
      <c r="B109" s="6" t="s">
        <v>501</v>
      </c>
      <c r="C109" s="6" t="s">
        <v>33</v>
      </c>
      <c r="D109" s="6" t="s">
        <v>490</v>
      </c>
    </row>
    <row r="110">
      <c r="A110" s="4" t="str">
        <f>HYPERLINK("https://github.com/bicici/SMTData/commit/1cca572244c6c9b8e810735ca898f5f3a19b2ecc#diff-7a11a746e07c7411854b77f3f521f534","Turkish-English Text")</f>
        <v>Turkish-English Text</v>
      </c>
      <c r="B110" s="6" t="s">
        <v>502</v>
      </c>
      <c r="C110" s="6" t="s">
        <v>33</v>
      </c>
      <c r="D110" s="6" t="s">
        <v>490</v>
      </c>
    </row>
    <row r="111">
      <c r="A111" s="4" t="str">
        <f>HYPERLINK("http://opus.nlpl.eu/UN.php","UN translation text")</f>
        <v>UN translation text</v>
      </c>
      <c r="B111" s="6" t="s">
        <v>503</v>
      </c>
      <c r="C111" s="6" t="s">
        <v>33</v>
      </c>
      <c r="D111" s="6" t="s">
        <v>490</v>
      </c>
    </row>
    <row r="112">
      <c r="A112" s="4" t="str">
        <f>HYPERLINK("http://opus.nlpl.eu/XhosaNavy.php","XhosaNavy")</f>
        <v>XhosaNavy</v>
      </c>
      <c r="B112" s="6" t="s">
        <v>504</v>
      </c>
      <c r="C112" s="6" t="s">
        <v>33</v>
      </c>
      <c r="D112" s="6" t="s">
        <v>490</v>
      </c>
    </row>
    <row r="113">
      <c r="A113" s="4" t="str">
        <f>HYPERLINK("http://opus.nlpl.eu/Wikipedia.php","Wikipedia")</f>
        <v>Wikipedia</v>
      </c>
      <c r="B113" s="6" t="s">
        <v>505</v>
      </c>
      <c r="C113" s="6" t="s">
        <v>33</v>
      </c>
      <c r="D113" s="6" t="s">
        <v>490</v>
      </c>
    </row>
    <row r="114">
      <c r="A114" s="6" t="s">
        <v>506</v>
      </c>
      <c r="B114" s="6" t="s">
        <v>507</v>
      </c>
      <c r="C114" s="6" t="s">
        <v>33</v>
      </c>
      <c r="D114" s="6" t="s">
        <v>490</v>
      </c>
    </row>
    <row r="115">
      <c r="A115" s="4" t="str">
        <f>HYPERLINK("http://opus.nlpl.eu/DOGC.php","Catalan-Spanish")</f>
        <v>Catalan-Spanish</v>
      </c>
      <c r="B115" s="6" t="s">
        <v>508</v>
      </c>
      <c r="C115" s="6" t="s">
        <v>33</v>
      </c>
      <c r="D115" s="6" t="s">
        <v>490</v>
      </c>
    </row>
    <row r="116">
      <c r="A116" s="4" t="str">
        <f>HYPERLINK("https://www.kaggle.com/team-ai/japaneseenglish-bilingual-corpus","English-Japanese")</f>
        <v>English-Japanese</v>
      </c>
      <c r="B116" s="6" t="s">
        <v>509</v>
      </c>
      <c r="C116" s="6" t="s">
        <v>33</v>
      </c>
      <c r="D116" s="6" t="s">
        <v>490</v>
      </c>
    </row>
    <row r="117">
      <c r="A117" s="4" t="str">
        <f>HYPERLINK("https://catalog.ldc.upenn.edu/ldc2013t19","OntoNotes")</f>
        <v>OntoNotes</v>
      </c>
      <c r="B117" s="6" t="s">
        <v>510</v>
      </c>
      <c r="C117" s="6" t="s">
        <v>33</v>
      </c>
      <c r="D117" s="6" t="s">
        <v>490</v>
      </c>
    </row>
    <row r="118">
      <c r="A118" s="4" t="str">
        <f>HYPERLINK("https://catalog.ldc.upenn.edu/LDC2018S08","Central Europe Telephone Speech")</f>
        <v>Central Europe Telephone Speech</v>
      </c>
      <c r="B118" s="6" t="s">
        <v>511</v>
      </c>
      <c r="C118" s="6" t="s">
        <v>33</v>
      </c>
      <c r="D118" s="6" t="s">
        <v>490</v>
      </c>
    </row>
    <row r="119">
      <c r="A119" s="4" t="str">
        <f>HYPERLINK("https://catalog.ldc.upenn.edu/LDC2017S14","South Asia Telephone Speech")</f>
        <v>South Asia Telephone Speech</v>
      </c>
      <c r="B119" s="6" t="s">
        <v>512</v>
      </c>
      <c r="C119" s="6" t="s">
        <v>33</v>
      </c>
      <c r="D119" s="6" t="s">
        <v>490</v>
      </c>
    </row>
    <row r="120">
      <c r="A120" s="4" t="str">
        <f>HYPERLINK("https://catalog.ldc.upenn.edu/LDC2017S09","Turkish Telephone Speech")</f>
        <v>Turkish Telephone Speech</v>
      </c>
      <c r="B120" s="6" t="s">
        <v>513</v>
      </c>
      <c r="C120" s="6" t="s">
        <v>33</v>
      </c>
      <c r="D120" s="6" t="s">
        <v>490</v>
      </c>
    </row>
    <row r="121">
      <c r="A121" s="4" t="str">
        <f>HYPERLINK("https://catalog.ldc.upenn.edu/LDC2013T21","Chinese Treebank")</f>
        <v>Chinese Treebank</v>
      </c>
      <c r="B121" s="6" t="s">
        <v>514</v>
      </c>
      <c r="C121" s="6" t="s">
        <v>33</v>
      </c>
      <c r="D121" s="6" t="s">
        <v>490</v>
      </c>
    </row>
    <row r="122">
      <c r="A122" s="4" t="str">
        <f>HYPERLINK("https://catalog.ldc.upenn.edu/LDC2018T14","Arabic Broadcast News Transcripts")</f>
        <v>Arabic Broadcast News Transcripts</v>
      </c>
      <c r="B122" s="6" t="s">
        <v>515</v>
      </c>
      <c r="C122" s="6" t="s">
        <v>33</v>
      </c>
      <c r="D122" s="6" t="s">
        <v>490</v>
      </c>
    </row>
    <row r="123">
      <c r="A123" s="4" t="s">
        <v>516</v>
      </c>
      <c r="B123" s="6" t="s">
        <v>517</v>
      </c>
      <c r="C123" s="6" t="s">
        <v>33</v>
      </c>
      <c r="D123" s="6" t="s">
        <v>490</v>
      </c>
    </row>
    <row r="124">
      <c r="A124" s="4" t="s">
        <v>518</v>
      </c>
      <c r="B124" s="6" t="s">
        <v>519</v>
      </c>
      <c r="C124" s="6" t="s">
        <v>33</v>
      </c>
      <c r="D124" s="6" t="s">
        <v>490</v>
      </c>
    </row>
  </sheetData>
  <autoFilter ref="$A$1:$D$124"/>
  <hyperlinks>
    <hyperlink r:id="rId1" ref="A2"/>
    <hyperlink r:id="rId2" ref="A3"/>
    <hyperlink r:id="rId3" ref="A4"/>
    <hyperlink r:id="rId4" ref="A5"/>
    <hyperlink r:id="rId5" ref="A6"/>
    <hyperlink r:id="rId6" ref="A34"/>
    <hyperlink r:id="rId7" ref="A35"/>
    <hyperlink r:id="rId8" ref="A36"/>
    <hyperlink r:id="rId9" ref="A37"/>
    <hyperlink r:id="rId10" ref="A38"/>
    <hyperlink r:id="rId11" ref="A39"/>
    <hyperlink r:id="rId12" ref="A65"/>
    <hyperlink r:id="rId13" ref="A66"/>
    <hyperlink r:id="rId14" ref="A67"/>
    <hyperlink r:id="rId15" ref="A68"/>
    <hyperlink r:id="rId16" ref="A79"/>
    <hyperlink r:id="rId17" ref="A81"/>
    <hyperlink r:id="rId18" ref="A82"/>
    <hyperlink r:id="rId19" ref="A83"/>
    <hyperlink r:id="rId20" ref="A84"/>
    <hyperlink r:id="rId21" ref="A85"/>
    <hyperlink r:id="rId22" ref="A86"/>
    <hyperlink r:id="rId23" ref="A87"/>
    <hyperlink r:id="rId24" ref="A88"/>
    <hyperlink r:id="rId25" ref="A89"/>
    <hyperlink r:id="rId26" ref="A90"/>
    <hyperlink r:id="rId27" ref="A91"/>
    <hyperlink r:id="rId28" ref="A92"/>
    <hyperlink r:id="rId29" ref="A93"/>
    <hyperlink r:id="rId30" ref="A94"/>
    <hyperlink r:id="rId31" ref="A95"/>
    <hyperlink r:id="rId32" ref="A96"/>
    <hyperlink r:id="rId33" ref="A97"/>
    <hyperlink r:id="rId34" ref="A123"/>
    <hyperlink r:id="rId35" ref="A124"/>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1" t="s">
        <v>0</v>
      </c>
      <c r="B1" s="1" t="s">
        <v>1</v>
      </c>
      <c r="C1" s="1" t="s">
        <v>2</v>
      </c>
      <c r="D1" s="1" t="s">
        <v>3</v>
      </c>
    </row>
    <row r="2">
      <c r="A2" s="4" t="str">
        <f>HYPERLINK("https://www.reddit.com/r/datasets/comments/3bxlg7/i_have_every_publicly_available_reddit_comment/","1.7 Billion Reddit Comments")</f>
        <v>1.7 Billion Reddit Comments</v>
      </c>
      <c r="B2" s="6" t="s">
        <v>251</v>
      </c>
      <c r="C2" s="6" t="s">
        <v>37</v>
      </c>
      <c r="D2" s="6" t="s">
        <v>253</v>
      </c>
    </row>
    <row r="3">
      <c r="A3" s="4" t="str">
        <f>HYPERLINK("https://www.kaggle.com/reddit/reddit-comments-may-2015","May 2015 Reddit Comments")</f>
        <v>May 2015 Reddit Comments</v>
      </c>
      <c r="B3" s="6" t="s">
        <v>255</v>
      </c>
      <c r="C3" s="6" t="s">
        <v>37</v>
      </c>
      <c r="D3" s="6" t="s">
        <v>253</v>
      </c>
    </row>
    <row r="4">
      <c r="A4" s="4" t="str">
        <f>HYPERLINK("https://snap.stanford.edu/data/twitter7.html","476 Million Twitter Tweets")</f>
        <v>476 Million Twitter Tweets</v>
      </c>
      <c r="B4" s="6" t="s">
        <v>257</v>
      </c>
      <c r="C4" s="6" t="s">
        <v>37</v>
      </c>
      <c r="D4" s="6" t="s">
        <v>258</v>
      </c>
    </row>
    <row r="5">
      <c r="A5" s="16" t="str">
        <f>HYPERLINK("http://help.sentiment140.com/for-students","Sentiment140")</f>
        <v>Sentiment140</v>
      </c>
      <c r="B5" s="6" t="s">
        <v>263</v>
      </c>
      <c r="C5" s="6" t="s">
        <v>37</v>
      </c>
      <c r="D5" s="6" t="s">
        <v>258</v>
      </c>
    </row>
    <row r="6">
      <c r="A6" s="4" t="str">
        <f>HYPERLINK("https://www.kaggle.com/thoughtvector/customer-support-on-twitter","Customer Support on Twitter")</f>
        <v>Customer Support on Twitter</v>
      </c>
      <c r="B6" s="6" t="s">
        <v>266</v>
      </c>
      <c r="C6" s="6" t="s">
        <v>37</v>
      </c>
      <c r="D6" s="6" t="s">
        <v>258</v>
      </c>
    </row>
    <row r="7">
      <c r="A7" s="4" t="str">
        <f>HYPERLINK("https://archive.org/details/twitter_cikm_2010","Cheng-Caverlee-Lee September 2009~January 2010 Twitter Scrape")</f>
        <v>Cheng-Caverlee-Lee September 2009~January 2010 Twitter Scrape</v>
      </c>
      <c r="B7" s="6" t="s">
        <v>267</v>
      </c>
      <c r="C7" s="6" t="s">
        <v>37</v>
      </c>
      <c r="D7" s="6" t="s">
        <v>258</v>
      </c>
    </row>
    <row r="8">
      <c r="A8" s="16" t="str">
        <f>HYPERLINK("https://www.followthehashtag.com/","Followthehashtag")</f>
        <v>Followthehashtag</v>
      </c>
      <c r="B8" s="6" t="s">
        <v>270</v>
      </c>
      <c r="C8" s="6" t="s">
        <v>37</v>
      </c>
      <c r="D8" s="6" t="s">
        <v>258</v>
      </c>
    </row>
    <row r="9">
      <c r="A9" s="4" t="str">
        <f>HYPERLINK("https://research.google.com/youtube8m/","YouTube-8M Dataset")</f>
        <v>YouTube-8M Dataset</v>
      </c>
      <c r="B9" s="6" t="s">
        <v>272</v>
      </c>
      <c r="C9" s="6" t="s">
        <v>37</v>
      </c>
      <c r="D9" s="6" t="s">
        <v>273</v>
      </c>
    </row>
  </sheetData>
  <autoFilter ref="$A$1:$D$9"/>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18" t="s">
        <v>0</v>
      </c>
      <c r="B1" s="18" t="s">
        <v>1</v>
      </c>
      <c r="C1" s="18" t="s">
        <v>2</v>
      </c>
      <c r="D1" s="18" t="s">
        <v>3</v>
      </c>
    </row>
    <row r="2">
      <c r="A2" s="19" t="s">
        <v>299</v>
      </c>
      <c r="B2" s="6" t="s">
        <v>305</v>
      </c>
      <c r="C2" s="20" t="s">
        <v>306</v>
      </c>
      <c r="D2" s="20" t="s">
        <v>308</v>
      </c>
    </row>
    <row r="3">
      <c r="A3" s="19" t="s">
        <v>309</v>
      </c>
      <c r="B3" s="6" t="s">
        <v>315</v>
      </c>
      <c r="C3" s="18" t="s">
        <v>306</v>
      </c>
      <c r="D3" s="18" t="s">
        <v>316</v>
      </c>
    </row>
    <row r="4">
      <c r="A4" s="19" t="s">
        <v>317</v>
      </c>
      <c r="B4" s="21" t="s">
        <v>323</v>
      </c>
      <c r="C4" s="18" t="s">
        <v>306</v>
      </c>
      <c r="D4" s="18" t="s">
        <v>316</v>
      </c>
    </row>
    <row r="5">
      <c r="A5" s="19" t="s">
        <v>330</v>
      </c>
      <c r="B5" s="6" t="s">
        <v>335</v>
      </c>
      <c r="C5" s="18" t="s">
        <v>306</v>
      </c>
      <c r="D5" s="18" t="s">
        <v>316</v>
      </c>
    </row>
    <row r="6">
      <c r="A6" s="19" t="s">
        <v>336</v>
      </c>
      <c r="B6" s="6" t="s">
        <v>339</v>
      </c>
      <c r="C6" s="18" t="s">
        <v>306</v>
      </c>
      <c r="D6" s="18" t="s">
        <v>316</v>
      </c>
    </row>
    <row r="7">
      <c r="A7" s="19" t="s">
        <v>340</v>
      </c>
      <c r="B7" s="6" t="s">
        <v>342</v>
      </c>
      <c r="C7" s="18" t="s">
        <v>306</v>
      </c>
      <c r="D7" s="18" t="s">
        <v>344</v>
      </c>
    </row>
    <row r="8">
      <c r="A8" s="19" t="s">
        <v>346</v>
      </c>
      <c r="B8" s="6" t="s">
        <v>348</v>
      </c>
      <c r="C8" s="18" t="s">
        <v>306</v>
      </c>
      <c r="D8" s="18" t="s">
        <v>344</v>
      </c>
    </row>
    <row r="9">
      <c r="A9" s="19" t="s">
        <v>349</v>
      </c>
      <c r="B9" s="6" t="s">
        <v>352</v>
      </c>
      <c r="C9" s="18" t="s">
        <v>306</v>
      </c>
      <c r="D9" s="18" t="s">
        <v>344</v>
      </c>
    </row>
    <row r="10">
      <c r="A10" s="19" t="s">
        <v>353</v>
      </c>
      <c r="B10" s="6" t="s">
        <v>357</v>
      </c>
      <c r="C10" s="20" t="s">
        <v>306</v>
      </c>
      <c r="D10" s="20" t="s">
        <v>358</v>
      </c>
    </row>
    <row r="11">
      <c r="A11" s="19" t="s">
        <v>359</v>
      </c>
      <c r="B11" s="6" t="s">
        <v>363</v>
      </c>
      <c r="C11" s="18" t="s">
        <v>306</v>
      </c>
      <c r="D11" s="18" t="s">
        <v>364</v>
      </c>
    </row>
    <row r="12">
      <c r="A12" s="19" t="s">
        <v>367</v>
      </c>
      <c r="B12" s="6" t="s">
        <v>371</v>
      </c>
      <c r="C12" s="18" t="s">
        <v>306</v>
      </c>
      <c r="D12" s="18" t="s">
        <v>364</v>
      </c>
    </row>
    <row r="13">
      <c r="A13" s="19" t="s">
        <v>372</v>
      </c>
      <c r="B13" s="6" t="s">
        <v>377</v>
      </c>
      <c r="C13" s="18" t="s">
        <v>306</v>
      </c>
      <c r="D13" s="18" t="s">
        <v>378</v>
      </c>
    </row>
    <row r="14">
      <c r="A14" s="19" t="s">
        <v>379</v>
      </c>
      <c r="B14" s="21" t="s">
        <v>385</v>
      </c>
      <c r="C14" s="18" t="s">
        <v>306</v>
      </c>
      <c r="D14" s="18" t="s">
        <v>378</v>
      </c>
    </row>
    <row r="15">
      <c r="A15" s="19" t="s">
        <v>390</v>
      </c>
      <c r="B15" s="6" t="s">
        <v>395</v>
      </c>
      <c r="C15" s="18" t="s">
        <v>306</v>
      </c>
      <c r="D15" s="18" t="s">
        <v>378</v>
      </c>
    </row>
    <row r="16">
      <c r="A16" s="19" t="s">
        <v>396</v>
      </c>
      <c r="B16" s="6" t="s">
        <v>401</v>
      </c>
      <c r="C16" s="18" t="s">
        <v>306</v>
      </c>
      <c r="D16" s="18" t="s">
        <v>378</v>
      </c>
    </row>
    <row r="17">
      <c r="A17" s="19" t="s">
        <v>403</v>
      </c>
      <c r="B17" s="6" t="s">
        <v>408</v>
      </c>
      <c r="C17" s="18" t="s">
        <v>306</v>
      </c>
      <c r="D17" s="18" t="s">
        <v>378</v>
      </c>
    </row>
    <row r="18">
      <c r="A18" s="19" t="s">
        <v>409</v>
      </c>
      <c r="B18" s="6" t="s">
        <v>415</v>
      </c>
      <c r="C18" s="18" t="s">
        <v>306</v>
      </c>
      <c r="D18" s="18" t="s">
        <v>39</v>
      </c>
    </row>
    <row r="19">
      <c r="A19" s="19" t="s">
        <v>416</v>
      </c>
      <c r="B19" s="6" t="s">
        <v>417</v>
      </c>
      <c r="C19" s="18" t="s">
        <v>306</v>
      </c>
      <c r="D19" s="18" t="s">
        <v>39</v>
      </c>
    </row>
    <row r="20">
      <c r="A20" s="19" t="s">
        <v>418</v>
      </c>
      <c r="B20" s="21" t="s">
        <v>427</v>
      </c>
      <c r="C20" s="18" t="s">
        <v>306</v>
      </c>
      <c r="D20" s="18" t="s">
        <v>39</v>
      </c>
    </row>
    <row r="21">
      <c r="A21" s="19" t="s">
        <v>432</v>
      </c>
      <c r="B21" s="6" t="s">
        <v>440</v>
      </c>
      <c r="C21" s="18" t="s">
        <v>306</v>
      </c>
      <c r="D21" s="18" t="s">
        <v>39</v>
      </c>
    </row>
  </sheetData>
  <autoFilter ref="$A$1:$D$21"/>
  <hyperlinks>
    <hyperlink r:id="rId1" ref="A2"/>
    <hyperlink r:id="rId2" ref="A3"/>
    <hyperlink r:id="rId3" ref="A4"/>
    <hyperlink r:id="rId4" ref="B4"/>
    <hyperlink r:id="rId5" ref="A5"/>
    <hyperlink r:id="rId6" ref="A6"/>
    <hyperlink r:id="rId7" ref="A7"/>
    <hyperlink r:id="rId8" ref="A8"/>
    <hyperlink r:id="rId9" ref="A9"/>
    <hyperlink r:id="rId10" ref="A10"/>
    <hyperlink r:id="rId11" ref="A11"/>
    <hyperlink r:id="rId12" ref="A12"/>
    <hyperlink r:id="rId13" ref="A13"/>
    <hyperlink r:id="rId14" ref="A14"/>
    <hyperlink r:id="rId15" ref="B14"/>
    <hyperlink r:id="rId16" ref="A15"/>
    <hyperlink r:id="rId17" ref="A16"/>
    <hyperlink r:id="rId18" ref="A17"/>
    <hyperlink r:id="rId19" ref="A18"/>
    <hyperlink r:id="rId20" ref="A19"/>
    <hyperlink r:id="rId21" ref="A20"/>
    <hyperlink r:id="rId22" ref="B20"/>
    <hyperlink r:id="rId23" ref="A21"/>
  </hyperlinks>
  <drawing r:id="rId2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1" t="s">
        <v>0</v>
      </c>
      <c r="B1" s="1" t="s">
        <v>1</v>
      </c>
      <c r="C1" s="1" t="s">
        <v>2</v>
      </c>
    </row>
    <row r="2">
      <c r="A2" s="4" t="str">
        <f>HYPERLINK("https://www.ncbi.nlm.nih.gov/pubmed/15676839","Length of Chopsticks")</f>
        <v>Length of Chopsticks</v>
      </c>
      <c r="B2" s="6" t="s">
        <v>362</v>
      </c>
      <c r="C2" s="8" t="s">
        <v>39</v>
      </c>
    </row>
    <row r="3">
      <c r="A3" s="4" t="s">
        <v>366</v>
      </c>
      <c r="B3" s="6" t="s">
        <v>374</v>
      </c>
      <c r="C3" s="8" t="s">
        <v>39</v>
      </c>
    </row>
    <row r="4">
      <c r="A4" s="4" t="s">
        <v>375</v>
      </c>
      <c r="B4" s="6" t="s">
        <v>381</v>
      </c>
      <c r="C4" s="8" t="s">
        <v>39</v>
      </c>
    </row>
    <row r="5">
      <c r="A5" s="4" t="s">
        <v>382</v>
      </c>
      <c r="B5" s="6" t="s">
        <v>386</v>
      </c>
      <c r="C5" s="8" t="s">
        <v>39</v>
      </c>
    </row>
    <row r="6">
      <c r="A6" s="4" t="s">
        <v>387</v>
      </c>
      <c r="B6" s="6" t="s">
        <v>392</v>
      </c>
      <c r="C6" s="8" t="s">
        <v>39</v>
      </c>
    </row>
    <row r="7">
      <c r="A7" s="4" t="s">
        <v>393</v>
      </c>
      <c r="B7" s="6" t="s">
        <v>398</v>
      </c>
      <c r="C7" s="8" t="s">
        <v>39</v>
      </c>
    </row>
    <row r="8">
      <c r="A8" s="4" t="s">
        <v>399</v>
      </c>
      <c r="B8" s="6" t="s">
        <v>406</v>
      </c>
      <c r="C8" s="8" t="s">
        <v>39</v>
      </c>
    </row>
    <row r="9">
      <c r="A9" s="4" t="s">
        <v>407</v>
      </c>
      <c r="B9" s="6" t="s">
        <v>413</v>
      </c>
      <c r="C9" s="8" t="s">
        <v>39</v>
      </c>
    </row>
    <row r="10">
      <c r="A10" s="4" t="s">
        <v>414</v>
      </c>
      <c r="B10" s="6" t="s">
        <v>421</v>
      </c>
      <c r="C10" s="8" t="s">
        <v>39</v>
      </c>
    </row>
    <row r="11">
      <c r="A11" s="4" t="s">
        <v>422</v>
      </c>
      <c r="B11" s="6" t="s">
        <v>425</v>
      </c>
      <c r="C11" s="8" t="s">
        <v>39</v>
      </c>
    </row>
    <row r="12">
      <c r="A12" s="4" t="s">
        <v>426</v>
      </c>
      <c r="B12" s="6" t="s">
        <v>429</v>
      </c>
      <c r="C12" s="8" t="s">
        <v>39</v>
      </c>
    </row>
    <row r="13">
      <c r="A13" s="4" t="s">
        <v>430</v>
      </c>
      <c r="B13" s="6" t="s">
        <v>436</v>
      </c>
      <c r="C13" s="8" t="s">
        <v>39</v>
      </c>
    </row>
    <row r="14">
      <c r="A14" s="4" t="s">
        <v>437</v>
      </c>
      <c r="B14" s="6" t="s">
        <v>442</v>
      </c>
      <c r="C14" s="8" t="s">
        <v>39</v>
      </c>
    </row>
    <row r="15">
      <c r="A15" s="4" t="s">
        <v>443</v>
      </c>
      <c r="B15" s="6" t="s">
        <v>447</v>
      </c>
      <c r="C15" s="8" t="s">
        <v>39</v>
      </c>
    </row>
    <row r="16">
      <c r="A16" s="4" t="s">
        <v>448</v>
      </c>
      <c r="B16" s="6" t="s">
        <v>450</v>
      </c>
      <c r="C16" s="8" t="s">
        <v>39</v>
      </c>
    </row>
    <row r="17">
      <c r="A17" s="4" t="s">
        <v>451</v>
      </c>
      <c r="B17" s="6" t="s">
        <v>454</v>
      </c>
      <c r="C17" s="8" t="s">
        <v>39</v>
      </c>
    </row>
  </sheetData>
  <autoFilter ref="$A$1:$C$17"/>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1" t="s">
        <v>0</v>
      </c>
      <c r="B1" s="1" t="s">
        <v>1</v>
      </c>
      <c r="C1" s="1" t="s">
        <v>2</v>
      </c>
      <c r="D1" s="1" t="s">
        <v>3</v>
      </c>
    </row>
    <row r="2">
      <c r="A2" s="4" t="s">
        <v>4</v>
      </c>
      <c r="B2" s="6" t="s">
        <v>8</v>
      </c>
      <c r="C2" s="6" t="s">
        <v>10</v>
      </c>
      <c r="D2" s="8" t="s">
        <v>12</v>
      </c>
    </row>
    <row r="3">
      <c r="A3" s="4" t="s">
        <v>13</v>
      </c>
      <c r="B3" s="6" t="s">
        <v>16</v>
      </c>
      <c r="C3" s="6" t="s">
        <v>10</v>
      </c>
      <c r="D3" s="8" t="s">
        <v>12</v>
      </c>
    </row>
    <row r="4">
      <c r="A4" s="4" t="s">
        <v>18</v>
      </c>
      <c r="B4" s="6" t="s">
        <v>21</v>
      </c>
      <c r="C4" s="6" t="s">
        <v>10</v>
      </c>
      <c r="D4" s="8" t="s">
        <v>12</v>
      </c>
    </row>
    <row r="5">
      <c r="A5" s="4" t="str">
        <f>HYPERLINK("https://catalog.data.gov/dataset/american-factfinder-ii","American FactFinder")</f>
        <v>American FactFinder</v>
      </c>
      <c r="B5" s="6" t="s">
        <v>25</v>
      </c>
      <c r="C5" s="6" t="s">
        <v>10</v>
      </c>
      <c r="D5" s="8" t="s">
        <v>12</v>
      </c>
    </row>
    <row r="6">
      <c r="A6" s="4" t="str">
        <f>HYPERLINK("https://www.kaggle.com/maheshdadhich/us-healthcare-data","U.S. Healthcare Data")</f>
        <v>U.S. Healthcare Data</v>
      </c>
      <c r="B6" s="6" t="s">
        <v>28</v>
      </c>
      <c r="C6" s="6" t="s">
        <v>10</v>
      </c>
      <c r="D6" s="6" t="s">
        <v>12</v>
      </c>
    </row>
    <row r="7">
      <c r="A7" s="4" t="s">
        <v>29</v>
      </c>
      <c r="B7" s="6" t="s">
        <v>34</v>
      </c>
      <c r="C7" s="6" t="s">
        <v>10</v>
      </c>
      <c r="D7" s="8" t="s">
        <v>35</v>
      </c>
    </row>
    <row r="8">
      <c r="A8" s="4" t="s">
        <v>36</v>
      </c>
      <c r="B8" s="6" t="s">
        <v>41</v>
      </c>
      <c r="C8" s="6" t="s">
        <v>10</v>
      </c>
      <c r="D8" s="8" t="s">
        <v>35</v>
      </c>
    </row>
    <row r="9">
      <c r="A9" s="4" t="s">
        <v>43</v>
      </c>
      <c r="B9" s="6" t="s">
        <v>46</v>
      </c>
      <c r="C9" s="6" t="s">
        <v>10</v>
      </c>
      <c r="D9" s="8" t="s">
        <v>35</v>
      </c>
    </row>
    <row r="10">
      <c r="A10" s="4" t="s">
        <v>47</v>
      </c>
      <c r="B10" s="6" t="s">
        <v>51</v>
      </c>
      <c r="C10" s="6" t="s">
        <v>10</v>
      </c>
      <c r="D10" s="8" t="s">
        <v>35</v>
      </c>
    </row>
    <row r="11">
      <c r="A11" s="4" t="s">
        <v>52</v>
      </c>
      <c r="B11" s="6" t="s">
        <v>53</v>
      </c>
      <c r="C11" s="6" t="s">
        <v>10</v>
      </c>
      <c r="D11" s="8" t="s">
        <v>54</v>
      </c>
    </row>
    <row r="12">
      <c r="A12" s="4" t="s">
        <v>55</v>
      </c>
      <c r="B12" s="6" t="s">
        <v>56</v>
      </c>
      <c r="C12" s="6" t="s">
        <v>10</v>
      </c>
      <c r="D12" s="8" t="s">
        <v>54</v>
      </c>
    </row>
    <row r="13">
      <c r="A13" s="4" t="str">
        <f>HYPERLINK("http://Gengo.ai/datasets","Gengo.ai")</f>
        <v>Gengo.ai</v>
      </c>
      <c r="B13" s="6" t="s">
        <v>57</v>
      </c>
      <c r="C13" s="6" t="s">
        <v>10</v>
      </c>
      <c r="D13" s="8" t="s">
        <v>54</v>
      </c>
    </row>
    <row r="14">
      <c r="A14" s="4" t="str">
        <f>HYPERLINK("https://data.fivethirtyeight.com/","FiveThirtyEight")</f>
        <v>FiveThirtyEight</v>
      </c>
      <c r="B14" s="6" t="s">
        <v>58</v>
      </c>
      <c r="C14" s="6" t="s">
        <v>10</v>
      </c>
      <c r="D14" s="8" t="s">
        <v>54</v>
      </c>
    </row>
    <row r="15">
      <c r="A15" s="4" t="s">
        <v>59</v>
      </c>
      <c r="B15" s="6" t="s">
        <v>60</v>
      </c>
      <c r="C15" s="6" t="s">
        <v>10</v>
      </c>
      <c r="D15" s="8" t="s">
        <v>54</v>
      </c>
    </row>
    <row r="16">
      <c r="A16" s="4" t="str">
        <f>HYPERLINK("https://www.reddit.com/r/datasets/","r/datasets")</f>
        <v>r/datasets</v>
      </c>
      <c r="B16" s="6" t="s">
        <v>61</v>
      </c>
      <c r="C16" s="6" t="s">
        <v>10</v>
      </c>
      <c r="D16" s="8" t="s">
        <v>54</v>
      </c>
    </row>
    <row r="17">
      <c r="A17" s="4" t="s">
        <v>62</v>
      </c>
      <c r="B17" s="6" t="s">
        <v>63</v>
      </c>
      <c r="C17" s="6" t="s">
        <v>10</v>
      </c>
      <c r="D17" s="8" t="s">
        <v>64</v>
      </c>
    </row>
    <row r="18">
      <c r="A18" s="4" t="s">
        <v>65</v>
      </c>
      <c r="B18" s="6" t="s">
        <v>66</v>
      </c>
      <c r="C18" s="6" t="s">
        <v>10</v>
      </c>
      <c r="D18" s="8" t="s">
        <v>64</v>
      </c>
    </row>
    <row r="19">
      <c r="A19" s="4" t="str">
        <f>HYPERLINK("https://mpr.datamart.ams.usda.gov/","USDA Datamart")</f>
        <v>USDA Datamart</v>
      </c>
      <c r="B19" s="6" t="s">
        <v>68</v>
      </c>
      <c r="C19" s="6" t="s">
        <v>10</v>
      </c>
      <c r="D19" s="8" t="s">
        <v>64</v>
      </c>
    </row>
    <row r="20">
      <c r="A20" s="4" t="s">
        <v>69</v>
      </c>
      <c r="B20" s="6" t="s">
        <v>70</v>
      </c>
      <c r="C20" s="6" t="s">
        <v>10</v>
      </c>
      <c r="D20" s="8" t="s">
        <v>37</v>
      </c>
    </row>
    <row r="21">
      <c r="A21" s="4" t="s">
        <v>71</v>
      </c>
      <c r="B21" s="6" t="s">
        <v>72</v>
      </c>
      <c r="C21" s="6" t="s">
        <v>10</v>
      </c>
      <c r="D21" s="8" t="s">
        <v>37</v>
      </c>
    </row>
    <row r="22">
      <c r="A22" s="4" t="s">
        <v>73</v>
      </c>
      <c r="B22" s="6" t="s">
        <v>77</v>
      </c>
      <c r="C22" s="6" t="s">
        <v>10</v>
      </c>
      <c r="D22" s="8" t="s">
        <v>37</v>
      </c>
    </row>
    <row r="23">
      <c r="A23" s="4" t="s">
        <v>78</v>
      </c>
      <c r="B23" s="6" t="s">
        <v>81</v>
      </c>
      <c r="C23" s="6" t="s">
        <v>10</v>
      </c>
      <c r="D23" s="6" t="s">
        <v>82</v>
      </c>
    </row>
    <row r="24">
      <c r="A24" s="4" t="s">
        <v>83</v>
      </c>
      <c r="B24" s="6" t="s">
        <v>84</v>
      </c>
      <c r="C24" s="6" t="s">
        <v>10</v>
      </c>
      <c r="D24" s="6" t="s">
        <v>82</v>
      </c>
    </row>
    <row r="25">
      <c r="A25" s="4" t="s">
        <v>85</v>
      </c>
      <c r="B25" s="6" t="s">
        <v>88</v>
      </c>
      <c r="C25" s="6" t="s">
        <v>10</v>
      </c>
      <c r="D25" s="6" t="s">
        <v>82</v>
      </c>
    </row>
  </sheetData>
  <autoFilter ref="$A$1:$D$25"/>
  <hyperlinks>
    <hyperlink r:id="rId1" ref="A2"/>
    <hyperlink r:id="rId2" ref="A3"/>
    <hyperlink r:id="rId3" ref="A4"/>
    <hyperlink r:id="rId4" ref="A7"/>
    <hyperlink r:id="rId5" ref="A8"/>
    <hyperlink r:id="rId6" ref="A9"/>
    <hyperlink r:id="rId7" ref="A10"/>
    <hyperlink r:id="rId8" ref="A11"/>
    <hyperlink r:id="rId9" ref="A12"/>
    <hyperlink r:id="rId10" ref="A15"/>
    <hyperlink r:id="rId11" ref="A17"/>
    <hyperlink r:id="rId12" ref="A18"/>
    <hyperlink r:id="rId13" ref="A20"/>
    <hyperlink r:id="rId14" ref="A21"/>
    <hyperlink r:id="rId15" ref="A22"/>
    <hyperlink r:id="rId16" ref="A23"/>
    <hyperlink r:id="rId17" ref="A24"/>
    <hyperlink r:id="rId18" ref="A25"/>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1" t="s">
        <v>0</v>
      </c>
      <c r="B1" s="1" t="s">
        <v>1</v>
      </c>
      <c r="C1" s="1" t="s">
        <v>2</v>
      </c>
    </row>
    <row r="2">
      <c r="A2" s="4" t="str">
        <f>HYPERLINK("http://www.fao.org/faostat/en/#home","Global Food &amp; Agriculture Statistics")</f>
        <v>Global Food &amp; Agriculture Statistics</v>
      </c>
      <c r="B2" s="6" t="s">
        <v>7</v>
      </c>
      <c r="C2" s="6" t="s">
        <v>11</v>
      </c>
    </row>
    <row r="3">
      <c r="A3" s="4" t="str">
        <f>HYPERLINK("https://www.kaggle.com/raghu07/vegetable-and-fruits-price-in-india","Daily Vegetable and Fruits Prices data 2010-2018")</f>
        <v>Daily Vegetable and Fruits Prices data 2010-2018</v>
      </c>
      <c r="B3" s="6" t="s">
        <v>15</v>
      </c>
      <c r="C3" s="6" t="s">
        <v>11</v>
      </c>
    </row>
    <row r="4">
      <c r="A4" s="4" t="str">
        <f>HYPERLINK("https://www.kaggle.com/srinivas1/agricuture-crops-production-in-india/home","Agriculture Crop Production In India")</f>
        <v>Agriculture Crop Production In India</v>
      </c>
      <c r="B4" s="6" t="s">
        <v>17</v>
      </c>
      <c r="C4" s="6" t="s">
        <v>11</v>
      </c>
    </row>
    <row r="5">
      <c r="A5" s="4" t="str">
        <f>HYPERLINK("https://data.world/agriculture/china-agro-econ-data","China Agro. &amp; Econ. Data")</f>
        <v>China Agro. &amp; Econ. Data</v>
      </c>
      <c r="B5" s="6" t="s">
        <v>19</v>
      </c>
      <c r="C5" s="6" t="s">
        <v>11</v>
      </c>
    </row>
    <row r="6">
      <c r="A6" s="4" t="str">
        <f>HYPERLINK("https://www.kaggle.com/dorbicycle/world-foodfeed-production/home","Worldwide food\feed production and distribution")</f>
        <v>Worldwide food\feed production and distribution</v>
      </c>
      <c r="B6" s="6" t="s">
        <v>22</v>
      </c>
      <c r="C6" s="6" t="s">
        <v>11</v>
      </c>
    </row>
    <row r="7">
      <c r="A7" s="4" t="str">
        <f>HYPERLINK("https://www.kaggle.com/usda/the-national-summary-of-meats/","The National Summary of Meats")</f>
        <v>The National Summary of Meats</v>
      </c>
      <c r="B7" s="6" t="s">
        <v>23</v>
      </c>
      <c r="C7" s="6" t="s">
        <v>11</v>
      </c>
    </row>
    <row r="8">
      <c r="A8" s="4" t="str">
        <f>HYPERLINK("https://www.kaggle.com/ainslie/usda-wasde-monthly-corn-soybean-projections","Corn &amp; Soybean Prices 2008-2017")</f>
        <v>Corn &amp; Soybean Prices 2008-2017</v>
      </c>
      <c r="B8" s="6" t="s">
        <v>27</v>
      </c>
      <c r="C8" s="6" t="s">
        <v>11</v>
      </c>
    </row>
    <row r="9">
      <c r="A9" s="4" t="str">
        <f>HYPERLINK("https://www.kaggle.com/usgs/pesticide-use/home","Pesticide Use in Agriculture")</f>
        <v>Pesticide Use in Agriculture</v>
      </c>
      <c r="B9" s="6" t="s">
        <v>32</v>
      </c>
      <c r="C9" s="6" t="s">
        <v>11</v>
      </c>
    </row>
    <row r="10">
      <c r="A10" s="4" t="str">
        <f>HYPERLINK("https://www.kaggle.com/jmullan/agricultural-land-values-19972017/home","Agricultural Land Values (1997-2017)")</f>
        <v>Agricultural Land Values (1997-2017)</v>
      </c>
      <c r="B10" s="6" t="s">
        <v>38</v>
      </c>
      <c r="C10" s="6" t="s">
        <v>11</v>
      </c>
    </row>
    <row r="11">
      <c r="A11" s="4" t="str">
        <f>HYPERLINK("https://www.kaggle.com/vbookshelf/v2-plant-seedlings-dataset","V2 Plant Seedlings Dataset")</f>
        <v>V2 Plant Seedlings Dataset</v>
      </c>
      <c r="B11" s="6" t="s">
        <v>42</v>
      </c>
      <c r="C11" s="6" t="s">
        <v>11</v>
      </c>
    </row>
    <row r="12">
      <c r="A12" s="4" t="str">
        <f>HYPERLINK("https://www.kaggle.com/carrie1/food-environment-atlas/","Food Environment Atlas 2018")</f>
        <v>Food Environment Atlas 2018</v>
      </c>
      <c r="B12" s="6" t="s">
        <v>45</v>
      </c>
      <c r="C12" s="6" t="s">
        <v>11</v>
      </c>
    </row>
    <row r="13">
      <c r="A13" s="4" t="str">
        <f>HYPERLINK("https://data.world/agriculture/feed-grains-database","Feed Grains Database")</f>
        <v>Feed Grains Database</v>
      </c>
      <c r="B13" s="6" t="s">
        <v>48</v>
      </c>
      <c r="C13" s="6" t="s">
        <v>11</v>
      </c>
    </row>
    <row r="14">
      <c r="A14" s="4" t="str">
        <f>HYPERLINK("https://data.world/agriculture/fertilizer-use-and-price","Fertilizer Use and Price")</f>
        <v>Fertilizer Use and Price</v>
      </c>
      <c r="B14" s="6" t="s">
        <v>50</v>
      </c>
      <c r="C14" s="6" t="s">
        <v>11</v>
      </c>
    </row>
  </sheetData>
  <autoFilter ref="$A$1:$C$1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1" t="s">
        <v>0</v>
      </c>
      <c r="B1" s="1" t="s">
        <v>1</v>
      </c>
      <c r="C1" s="1" t="s">
        <v>2</v>
      </c>
      <c r="D1" s="1" t="s">
        <v>3</v>
      </c>
    </row>
    <row r="2">
      <c r="A2" s="4" t="s">
        <v>67</v>
      </c>
      <c r="B2" s="6" t="s">
        <v>74</v>
      </c>
      <c r="C2" s="8" t="s">
        <v>20</v>
      </c>
      <c r="D2" s="6" t="s">
        <v>75</v>
      </c>
    </row>
    <row r="3">
      <c r="A3" s="4" t="s">
        <v>76</v>
      </c>
      <c r="B3" s="6" t="s">
        <v>79</v>
      </c>
      <c r="C3" s="8" t="s">
        <v>20</v>
      </c>
      <c r="D3" s="6" t="s">
        <v>75</v>
      </c>
    </row>
    <row r="4">
      <c r="A4" s="4" t="s">
        <v>80</v>
      </c>
      <c r="B4" s="6" t="s">
        <v>86</v>
      </c>
      <c r="C4" s="8" t="s">
        <v>20</v>
      </c>
      <c r="D4" s="6" t="s">
        <v>75</v>
      </c>
    </row>
    <row r="5">
      <c r="A5" s="4" t="s">
        <v>87</v>
      </c>
      <c r="B5" s="6" t="s">
        <v>90</v>
      </c>
      <c r="C5" s="8" t="s">
        <v>20</v>
      </c>
      <c r="D5" s="6" t="s">
        <v>75</v>
      </c>
    </row>
    <row r="6">
      <c r="A6" s="4" t="s">
        <v>91</v>
      </c>
      <c r="B6" s="6" t="s">
        <v>94</v>
      </c>
      <c r="C6" s="8" t="s">
        <v>20</v>
      </c>
      <c r="D6" s="6" t="s">
        <v>75</v>
      </c>
    </row>
    <row r="7">
      <c r="A7" s="4" t="s">
        <v>95</v>
      </c>
      <c r="B7" s="6" t="s">
        <v>99</v>
      </c>
      <c r="C7" s="8" t="s">
        <v>20</v>
      </c>
      <c r="D7" s="6" t="s">
        <v>75</v>
      </c>
    </row>
    <row r="8">
      <c r="A8" s="4" t="s">
        <v>100</v>
      </c>
      <c r="B8" s="6" t="s">
        <v>102</v>
      </c>
      <c r="C8" s="8" t="s">
        <v>20</v>
      </c>
      <c r="D8" s="6" t="s">
        <v>75</v>
      </c>
    </row>
    <row r="9">
      <c r="A9" s="4" t="s">
        <v>104</v>
      </c>
      <c r="B9" s="6" t="s">
        <v>107</v>
      </c>
      <c r="C9" s="8" t="s">
        <v>20</v>
      </c>
      <c r="D9" s="6" t="s">
        <v>75</v>
      </c>
    </row>
    <row r="10">
      <c r="A10" s="4" t="s">
        <v>109</v>
      </c>
      <c r="B10" s="6" t="s">
        <v>112</v>
      </c>
      <c r="C10" s="8" t="s">
        <v>20</v>
      </c>
      <c r="D10" s="6" t="s">
        <v>75</v>
      </c>
    </row>
    <row r="11">
      <c r="A11" s="4" t="s">
        <v>114</v>
      </c>
      <c r="B11" s="6" t="s">
        <v>119</v>
      </c>
      <c r="C11" s="8" t="s">
        <v>20</v>
      </c>
      <c r="D11" s="6" t="s">
        <v>75</v>
      </c>
    </row>
    <row r="12">
      <c r="A12" s="4" t="s">
        <v>120</v>
      </c>
      <c r="B12" s="6" t="s">
        <v>123</v>
      </c>
      <c r="C12" s="8" t="s">
        <v>20</v>
      </c>
      <c r="D12" s="6" t="s">
        <v>75</v>
      </c>
    </row>
    <row r="13">
      <c r="A13" s="4" t="str">
        <f>HYPERLINK("https://research.googleblog.com/2016/09/introducing-open-images-dataset.html","Google’s Open Images")</f>
        <v>Google’s Open Images</v>
      </c>
      <c r="B13" s="6" t="s">
        <v>102</v>
      </c>
      <c r="C13" s="8" t="s">
        <v>20</v>
      </c>
      <c r="D13" s="6" t="s">
        <v>75</v>
      </c>
    </row>
    <row r="14">
      <c r="A14" s="4" t="s">
        <v>128</v>
      </c>
      <c r="B14" s="6" t="s">
        <v>134</v>
      </c>
      <c r="C14" s="8" t="s">
        <v>20</v>
      </c>
      <c r="D14" s="6" t="s">
        <v>75</v>
      </c>
    </row>
    <row r="15">
      <c r="A15" s="4" t="str">
        <f>HYPERLINK("http://places.csail.mit.edu/index.html","Places")</f>
        <v>Places</v>
      </c>
      <c r="B15" s="6" t="s">
        <v>136</v>
      </c>
      <c r="C15" s="8" t="s">
        <v>20</v>
      </c>
      <c r="D15" s="6" t="s">
        <v>75</v>
      </c>
    </row>
    <row r="16">
      <c r="A16" s="4" t="str">
        <f>HYPERLINK("http://mmlab.ie.cuhk.edu.hk/projects/CelebA.html","CelebFaces")</f>
        <v>CelebFaces</v>
      </c>
      <c r="B16" s="6" t="s">
        <v>138</v>
      </c>
      <c r="C16" s="8" t="s">
        <v>20</v>
      </c>
      <c r="D16" s="6" t="s">
        <v>75</v>
      </c>
    </row>
    <row r="17">
      <c r="A17" s="4" t="str">
        <f>HYPERLINK("https://www.plant-image-analysis.org/dataset","Plant Image Analysis")</f>
        <v>Plant Image Analysis</v>
      </c>
      <c r="B17" s="6" t="s">
        <v>140</v>
      </c>
      <c r="C17" s="8" t="s">
        <v>20</v>
      </c>
      <c r="D17" s="6" t="s">
        <v>75</v>
      </c>
    </row>
    <row r="18">
      <c r="A18" s="4" t="str">
        <f>HYPERLINK("http://www.vision.caltech.edu/pmoreels/Datasets/Home_Objects_06/","Home Objects")</f>
        <v>Home Objects</v>
      </c>
      <c r="B18" s="6" t="s">
        <v>142</v>
      </c>
      <c r="C18" s="8" t="s">
        <v>20</v>
      </c>
      <c r="D18" s="6" t="s">
        <v>75</v>
      </c>
    </row>
    <row r="19">
      <c r="A19" s="4" t="str">
        <f>HYPERLINK("https://www.cs.toronto.edu/~kriz/cifar.html","CIFAR-10")</f>
        <v>CIFAR-10</v>
      </c>
      <c r="B19" s="6" t="s">
        <v>144</v>
      </c>
      <c r="C19" s="8" t="s">
        <v>20</v>
      </c>
      <c r="D19" s="6" t="s">
        <v>75</v>
      </c>
    </row>
    <row r="20">
      <c r="A20" s="4" t="str">
        <f>HYPERLINK("http://mmlab.ie.cuhk.edu.hk/datasets/comp_cars/index.html","CompCars")</f>
        <v>CompCars</v>
      </c>
      <c r="B20" s="6" t="s">
        <v>146</v>
      </c>
      <c r="C20" s="8" t="s">
        <v>20</v>
      </c>
      <c r="D20" s="6" t="s">
        <v>75</v>
      </c>
    </row>
    <row r="21">
      <c r="A21" s="4" t="str">
        <f>HYPERLINK("http://web.mit.edu/torralba/www/indoor.html","Indoor Scene Recognition")</f>
        <v>Indoor Scene Recognition</v>
      </c>
      <c r="B21" s="6" t="s">
        <v>119</v>
      </c>
      <c r="C21" s="8" t="s">
        <v>20</v>
      </c>
      <c r="D21" s="6" t="s">
        <v>75</v>
      </c>
    </row>
    <row r="22">
      <c r="A22" s="4" t="str">
        <f>HYPERLINK("http://www.visualqa.org/","VisualQA")</f>
        <v>VisualQA</v>
      </c>
      <c r="B22" s="6" t="s">
        <v>150</v>
      </c>
      <c r="C22" s="8" t="s">
        <v>20</v>
      </c>
      <c r="D22" s="6" t="s">
        <v>75</v>
      </c>
    </row>
    <row r="23">
      <c r="A23" s="4" t="s">
        <v>151</v>
      </c>
      <c r="B23" s="6" t="s">
        <v>155</v>
      </c>
      <c r="C23" s="8" t="s">
        <v>20</v>
      </c>
      <c r="D23" s="6" t="s">
        <v>156</v>
      </c>
    </row>
    <row r="24">
      <c r="A24" s="4" t="s">
        <v>157</v>
      </c>
      <c r="B24" s="6" t="s">
        <v>163</v>
      </c>
      <c r="C24" s="8" t="s">
        <v>20</v>
      </c>
      <c r="D24" s="6" t="s">
        <v>156</v>
      </c>
    </row>
    <row r="25">
      <c r="A25" s="4" t="s">
        <v>164</v>
      </c>
      <c r="B25" s="6" t="s">
        <v>167</v>
      </c>
      <c r="C25" s="8" t="s">
        <v>20</v>
      </c>
      <c r="D25" s="6" t="s">
        <v>156</v>
      </c>
    </row>
    <row r="26">
      <c r="A26" s="4" t="s">
        <v>170</v>
      </c>
      <c r="B26" s="6" t="s">
        <v>174</v>
      </c>
      <c r="C26" s="8" t="s">
        <v>20</v>
      </c>
      <c r="D26" s="6" t="s">
        <v>156</v>
      </c>
    </row>
    <row r="27">
      <c r="A27" s="4" t="s">
        <v>177</v>
      </c>
      <c r="B27" s="6" t="s">
        <v>183</v>
      </c>
      <c r="C27" s="8" t="s">
        <v>20</v>
      </c>
      <c r="D27" s="6" t="s">
        <v>156</v>
      </c>
    </row>
    <row r="28">
      <c r="A28" s="4" t="s">
        <v>184</v>
      </c>
      <c r="B28" s="6" t="s">
        <v>190</v>
      </c>
      <c r="C28" s="8" t="s">
        <v>20</v>
      </c>
      <c r="D28" s="6" t="s">
        <v>156</v>
      </c>
    </row>
    <row r="29">
      <c r="A29" s="4" t="s">
        <v>191</v>
      </c>
      <c r="B29" s="6" t="s">
        <v>196</v>
      </c>
      <c r="C29" s="8" t="s">
        <v>20</v>
      </c>
      <c r="D29" s="6" t="s">
        <v>156</v>
      </c>
    </row>
    <row r="30">
      <c r="A30" s="4" t="s">
        <v>197</v>
      </c>
      <c r="B30" s="6" t="s">
        <v>200</v>
      </c>
      <c r="C30" s="8" t="s">
        <v>20</v>
      </c>
      <c r="D30" s="6" t="s">
        <v>156</v>
      </c>
    </row>
    <row r="31">
      <c r="A31" s="4" t="s">
        <v>201</v>
      </c>
      <c r="B31" s="6" t="s">
        <v>204</v>
      </c>
      <c r="C31" s="8" t="s">
        <v>20</v>
      </c>
      <c r="D31" s="6" t="s">
        <v>156</v>
      </c>
    </row>
    <row r="32">
      <c r="A32" s="4" t="s">
        <v>205</v>
      </c>
      <c r="B32" s="6" t="s">
        <v>208</v>
      </c>
      <c r="C32" s="8" t="s">
        <v>20</v>
      </c>
      <c r="D32" s="8" t="s">
        <v>75</v>
      </c>
    </row>
    <row r="33">
      <c r="A33" s="4" t="str">
        <f>HYPERLINK("https://yahooresearch.tumblr.com/post/89783581601/one-hundred-million-creative-commons-flickr-images","One Hundred Million Creative Commons Flickr Images for Research")</f>
        <v>One Hundred Million Creative Commons Flickr Images for Research</v>
      </c>
      <c r="B33" s="6" t="s">
        <v>209</v>
      </c>
      <c r="C33" s="8" t="s">
        <v>20</v>
      </c>
      <c r="D33" s="8" t="s">
        <v>75</v>
      </c>
    </row>
  </sheetData>
  <autoFilter ref="$A$1:$D$33"/>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4"/>
    <hyperlink r:id="rId13" ref="A23"/>
    <hyperlink r:id="rId14" ref="A24"/>
    <hyperlink r:id="rId15" ref="A25"/>
    <hyperlink r:id="rId16" ref="A26"/>
    <hyperlink r:id="rId17" ref="A27"/>
    <hyperlink r:id="rId18" ref="A28"/>
    <hyperlink r:id="rId19" ref="A29"/>
    <hyperlink r:id="rId20" ref="A30"/>
    <hyperlink r:id="rId21" ref="A31"/>
    <hyperlink r:id="rId22" ref="A32"/>
  </hyperlinks>
  <drawing r:id="rId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1" t="s">
        <v>0</v>
      </c>
      <c r="B1" s="1" t="s">
        <v>1</v>
      </c>
      <c r="C1" s="1" t="s">
        <v>2</v>
      </c>
    </row>
    <row r="2">
      <c r="A2" s="4" t="s">
        <v>4</v>
      </c>
      <c r="B2" s="6" t="s">
        <v>8</v>
      </c>
      <c r="C2" s="8" t="s">
        <v>12</v>
      </c>
    </row>
    <row r="3">
      <c r="A3" s="4" t="s">
        <v>13</v>
      </c>
      <c r="B3" s="6" t="s">
        <v>16</v>
      </c>
      <c r="C3" s="8" t="s">
        <v>12</v>
      </c>
    </row>
    <row r="4">
      <c r="A4" s="4" t="s">
        <v>18</v>
      </c>
      <c r="B4" s="6" t="s">
        <v>21</v>
      </c>
      <c r="C4" s="8" t="s">
        <v>12</v>
      </c>
    </row>
    <row r="5">
      <c r="A5" s="4" t="str">
        <f>HYPERLINK("https://catalog.data.gov/dataset/american-factfinder-ii","American FactFinder")</f>
        <v>American FactFinder</v>
      </c>
      <c r="B5" s="6" t="s">
        <v>25</v>
      </c>
      <c r="C5" s="8" t="s">
        <v>12</v>
      </c>
    </row>
    <row r="6">
      <c r="A6" s="4" t="str">
        <f>HYPERLINK("https://www.kaggle.com/maheshdadhich/us-healthcare-data","U.S. Healthcare Data")</f>
        <v>U.S. Healthcare Data</v>
      </c>
      <c r="B6" s="6" t="s">
        <v>28</v>
      </c>
      <c r="C6" s="6" t="s">
        <v>12</v>
      </c>
    </row>
    <row r="7">
      <c r="A7" s="4" t="s">
        <v>89</v>
      </c>
      <c r="B7" s="6" t="s">
        <v>92</v>
      </c>
      <c r="C7" s="6" t="s">
        <v>12</v>
      </c>
    </row>
    <row r="8">
      <c r="A8" s="4" t="s">
        <v>93</v>
      </c>
      <c r="B8" s="6" t="s">
        <v>96</v>
      </c>
      <c r="C8" s="6" t="s">
        <v>12</v>
      </c>
    </row>
    <row r="9">
      <c r="A9" s="4" t="s">
        <v>97</v>
      </c>
      <c r="B9" s="6" t="s">
        <v>98</v>
      </c>
      <c r="C9" s="6" t="s">
        <v>12</v>
      </c>
    </row>
    <row r="10">
      <c r="A10" s="4" t="str">
        <f>HYPERLINK("https://www.kaggle.com/muonneutrino/new-york-city-census-data","New York City Census Data")</f>
        <v>New York City Census Data</v>
      </c>
      <c r="B10" s="6" t="s">
        <v>101</v>
      </c>
      <c r="C10" s="6" t="s">
        <v>12</v>
      </c>
    </row>
    <row r="11">
      <c r="A11" s="4" t="str">
        <f>HYPERLINK("https://catalog.data.gov/dataset/dataferrett","DataFerrett")</f>
        <v>DataFerrett</v>
      </c>
      <c r="B11" s="6" t="s">
        <v>103</v>
      </c>
      <c r="C11" s="6" t="s">
        <v>12</v>
      </c>
    </row>
    <row r="12">
      <c r="A12" s="4" t="str">
        <f>HYPERLINK("https://www.kaggle.com/jpmiller/publicassistance/home","US Public Assistance for Women and Children")</f>
        <v>US Public Assistance for Women and Children</v>
      </c>
      <c r="B12" s="6" t="s">
        <v>105</v>
      </c>
      <c r="C12" s="6" t="s">
        <v>12</v>
      </c>
    </row>
    <row r="13">
      <c r="A13" s="4" t="str">
        <f>HYPERLINK("https://www.kaggle.com/rtatman/silicon-valley-diversity-data","Silicon Valley Diversity Data")</f>
        <v>Silicon Valley Diversity Data</v>
      </c>
      <c r="B13" s="6" t="s">
        <v>106</v>
      </c>
      <c r="C13" s="6" t="s">
        <v>12</v>
      </c>
    </row>
    <row r="14">
      <c r="A14" s="4" t="str">
        <f>HYPERLINK("https://www.kaggle.com/theworldbank/world-gender-statistics","World Gender Statistics")</f>
        <v>World Gender Statistics</v>
      </c>
      <c r="B14" s="6" t="s">
        <v>108</v>
      </c>
      <c r="C14" s="6" t="s">
        <v>12</v>
      </c>
    </row>
    <row r="15">
      <c r="A15" s="4" t="str">
        <f>HYPERLINK("https://catalog.data.gov/dataset/demographic-trends-1970-2010-for-coastal-geographies","Demographic Trends (1970-2010) for Coastal Geographies")</f>
        <v>Demographic Trends (1970-2010) for Coastal Geographies</v>
      </c>
      <c r="B15" s="6" t="s">
        <v>110</v>
      </c>
      <c r="C15" s="6" t="s">
        <v>12</v>
      </c>
    </row>
    <row r="16">
      <c r="A16" s="4" t="str">
        <f>HYPERLINK("https://catalog.data.gov/dataset/national-student-loan-data-system","National Student Loan Data System (NSLDS)")</f>
        <v>National Student Loan Data System (NSLDS)</v>
      </c>
      <c r="B16" s="6" t="s">
        <v>111</v>
      </c>
      <c r="C16" s="6" t="s">
        <v>12</v>
      </c>
    </row>
    <row r="17">
      <c r="A17" s="4" t="str">
        <f>HYPERLINK("https://catalog.data.gov/dataset/zip-code-data","ZIP Code Data")</f>
        <v>ZIP Code Data</v>
      </c>
      <c r="B17" s="6" t="s">
        <v>113</v>
      </c>
      <c r="C17" s="6" t="s">
        <v>12</v>
      </c>
    </row>
    <row r="18">
      <c r="A18" s="4" t="str">
        <f>HYPERLINK("https://catalog.data.gov/dataset/nutrition-physical-activity-and-obesity-women-infant-and-child-dfe5d","Nutrition, Physical Activity, and Obesity")</f>
        <v>Nutrition, Physical Activity, and Obesity</v>
      </c>
      <c r="B18" s="6" t="s">
        <v>115</v>
      </c>
      <c r="C18" s="6" t="s">
        <v>12</v>
      </c>
    </row>
    <row r="19">
      <c r="A19" s="4" t="str">
        <f>HYPERLINK("https://www.kaggle.com/kingburrito666/the-demographic-rforeveralone-dataset/home","The Demographic /r/ForeverAlone Dataset")</f>
        <v>The Demographic /r/ForeverAlone Dataset</v>
      </c>
      <c r="B19" s="6" t="s">
        <v>118</v>
      </c>
      <c r="C19" s="6" t="s">
        <v>12</v>
      </c>
    </row>
  </sheetData>
  <autoFilter ref="$A$1:$C$19"/>
  <hyperlinks>
    <hyperlink r:id="rId1" ref="A2"/>
    <hyperlink r:id="rId2" ref="A3"/>
    <hyperlink r:id="rId3" ref="A4"/>
    <hyperlink r:id="rId4" ref="A7"/>
    <hyperlink r:id="rId5" ref="A8"/>
    <hyperlink r:id="rId6" ref="A9"/>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1" t="s">
        <v>0</v>
      </c>
      <c r="B1" s="1" t="s">
        <v>1</v>
      </c>
      <c r="C1" s="1" t="s">
        <v>2</v>
      </c>
      <c r="D1" s="1" t="s">
        <v>3</v>
      </c>
    </row>
    <row r="2">
      <c r="A2" s="4" t="str">
        <f>HYPERLINK("https://www.kaggle.com/nicapotato/womens-ecommerce-clothing-reviews/home","Women’s E-Commerce Clothing Reviews")</f>
        <v>Women’s E-Commerce Clothing Reviews</v>
      </c>
      <c r="B2" s="6" t="s">
        <v>116</v>
      </c>
      <c r="C2" s="6" t="s">
        <v>24</v>
      </c>
      <c r="D2" s="6" t="s">
        <v>117</v>
      </c>
    </row>
    <row r="3">
      <c r="A3" s="4" t="str">
        <f>HYPERLINK("https://archive.ics.uci.edu/ml/datasets/Amazon+Commerce+reviews+set","Amazon Commerce Reviews Set")</f>
        <v>Amazon Commerce Reviews Set</v>
      </c>
      <c r="B3" s="6" t="s">
        <v>121</v>
      </c>
      <c r="C3" s="6" t="s">
        <v>24</v>
      </c>
      <c r="D3" s="6" t="s">
        <v>117</v>
      </c>
    </row>
    <row r="4">
      <c r="A4" s="4" t="str">
        <f>HYPERLINK("http://www.cs.jhu.edu/~mdredze/datasets/sentiment/","Multidomain Sentiment Analysis Dataset")</f>
        <v>Multidomain Sentiment Analysis Dataset</v>
      </c>
      <c r="B4" s="6" t="s">
        <v>122</v>
      </c>
      <c r="C4" s="6" t="s">
        <v>24</v>
      </c>
      <c r="D4" s="6" t="s">
        <v>117</v>
      </c>
    </row>
    <row r="5">
      <c r="A5" s="4" t="str">
        <f>HYPERLINK("https://data.world/datafiniti/amazon-and-best-buy-electronics","Amazon and Best Buy Electronics")</f>
        <v>Amazon and Best Buy Electronics</v>
      </c>
      <c r="B5" s="6" t="s">
        <v>124</v>
      </c>
      <c r="C5" s="6" t="s">
        <v>24</v>
      </c>
      <c r="D5" s="6" t="s">
        <v>117</v>
      </c>
    </row>
    <row r="6">
      <c r="A6" s="4" t="str">
        <f>HYPERLINK("https://data.world/datafiniti/grammar-and-online-product-reviews","Grammar and Online Product Reviews")</f>
        <v>Grammar and Online Product Reviews</v>
      </c>
      <c r="B6" s="6" t="s">
        <v>125</v>
      </c>
      <c r="C6" s="6" t="s">
        <v>24</v>
      </c>
      <c r="D6" s="6" t="s">
        <v>117</v>
      </c>
    </row>
    <row r="7">
      <c r="A7" s="4" t="str">
        <f>HYPERLINK("https://catalog.data.gov/dataset/annual-retail-trade-survey","Annual Retail Trade Survey (ARTS)")</f>
        <v>Annual Retail Trade Survey (ARTS)</v>
      </c>
      <c r="B7" s="6" t="s">
        <v>126</v>
      </c>
      <c r="C7" s="6" t="s">
        <v>24</v>
      </c>
      <c r="D7" s="6" t="s">
        <v>54</v>
      </c>
    </row>
    <row r="8">
      <c r="A8" s="4" t="str">
        <f>HYPERLINK("https://catalog.data.gov/dataset/economic-census","Economic Census")</f>
        <v>Economic Census</v>
      </c>
      <c r="B8" s="6" t="s">
        <v>127</v>
      </c>
      <c r="C8" s="6" t="s">
        <v>24</v>
      </c>
      <c r="D8" s="6" t="s">
        <v>54</v>
      </c>
    </row>
    <row r="9">
      <c r="A9" s="4" t="str">
        <f>HYPERLINK("https://catalog.data.gov/dataset/e-stats","E-Stats")</f>
        <v>E-Stats</v>
      </c>
      <c r="B9" s="6" t="s">
        <v>129</v>
      </c>
      <c r="C9" s="6" t="s">
        <v>24</v>
      </c>
      <c r="D9" s="6" t="s">
        <v>54</v>
      </c>
    </row>
    <row r="10">
      <c r="A10" s="4" t="str">
        <f>HYPERLINK("http://www.statcentral.ie/viewStat.asp?id=18","EU External Trade Datasets")</f>
        <v>EU External Trade Datasets</v>
      </c>
      <c r="B10" s="6" t="s">
        <v>130</v>
      </c>
      <c r="C10" s="6" t="s">
        <v>24</v>
      </c>
      <c r="D10" s="6" t="s">
        <v>54</v>
      </c>
    </row>
    <row r="11">
      <c r="A11" s="4" t="str">
        <f>HYPERLINK("https://data.world/garyhoov/ecommerce-sales-by-merchandise-category-1999-2015","ECommerce Sales by Merchandise Category 1999-2015")</f>
        <v>ECommerce Sales by Merchandise Category 1999-2015</v>
      </c>
      <c r="B11" s="6" t="s">
        <v>131</v>
      </c>
      <c r="C11" s="6" t="s">
        <v>24</v>
      </c>
      <c r="D11" s="6" t="s">
        <v>54</v>
      </c>
    </row>
    <row r="12">
      <c r="A12" s="4" t="str">
        <f>HYPERLINK("https://github.com/zalandoresearch/fashion-mnist","Fashion-MNIST")</f>
        <v>Fashion-MNIST</v>
      </c>
      <c r="B12" s="6" t="s">
        <v>132</v>
      </c>
      <c r="C12" s="6" t="s">
        <v>24</v>
      </c>
      <c r="D12" s="6" t="s">
        <v>133</v>
      </c>
    </row>
    <row r="13">
      <c r="A13" s="4" t="str">
        <f>HYPERLINK("https://www.kaggle.com/PromptCloudHQ/innerwear-data-from-victorias-secret-and-others","Innerwear Data from Victoria’s Secret and Others")</f>
        <v>Innerwear Data from Victoria’s Secret and Others</v>
      </c>
      <c r="B13" s="6" t="s">
        <v>135</v>
      </c>
      <c r="C13" s="6" t="s">
        <v>24</v>
      </c>
      <c r="D13" s="6" t="s">
        <v>133</v>
      </c>
    </row>
    <row r="14">
      <c r="A14" s="4" t="str">
        <f>HYPERLINK("https://data.world/datafiniti/electronic-products-and-pricing-data","Electronic Products and Pricing Data")</f>
        <v>Electronic Products and Pricing Data</v>
      </c>
      <c r="B14" s="6" t="s">
        <v>137</v>
      </c>
      <c r="C14" s="6" t="s">
        <v>24</v>
      </c>
      <c r="D14" s="6" t="s">
        <v>133</v>
      </c>
    </row>
    <row r="15">
      <c r="A15" s="4" t="str">
        <f>HYPERLINK("https://data.world/datafiniti/mens-shoe-prices","Men’s Shoe Prices")</f>
        <v>Men’s Shoe Prices</v>
      </c>
      <c r="B15" s="6" t="s">
        <v>139</v>
      </c>
      <c r="C15" s="6" t="s">
        <v>24</v>
      </c>
      <c r="D15" s="6" t="s">
        <v>133</v>
      </c>
    </row>
    <row r="16">
      <c r="A16" s="4" t="str">
        <f>HYPERLINK("https://data.world/datafiniti/womens-shoe-prices","Women’s Shoe Prices")</f>
        <v>Women’s Shoe Prices</v>
      </c>
      <c r="B16" s="6" t="s">
        <v>141</v>
      </c>
      <c r="C16" s="6" t="s">
        <v>24</v>
      </c>
      <c r="D16" s="6" t="s">
        <v>133</v>
      </c>
    </row>
    <row r="17">
      <c r="A17" s="4" t="str">
        <f>HYPERLINK("https://www.kaggle.com/cclark/product-item-data/home","eCommerce Item Data")</f>
        <v>eCommerce Item Data</v>
      </c>
      <c r="B17" s="6" t="s">
        <v>143</v>
      </c>
      <c r="C17" s="6" t="s">
        <v>24</v>
      </c>
      <c r="D17" s="6" t="s">
        <v>133</v>
      </c>
    </row>
    <row r="18">
      <c r="A18" s="4" t="str">
        <f>HYPERLINK("https://data.world/promptcloud/fashion-products-on-amazon-com","Fashion Products on Amazon.com")</f>
        <v>Fashion Products on Amazon.com</v>
      </c>
      <c r="B18" s="6" t="s">
        <v>145</v>
      </c>
      <c r="C18" s="6" t="s">
        <v>24</v>
      </c>
      <c r="D18" s="6" t="s">
        <v>133</v>
      </c>
    </row>
    <row r="19">
      <c r="A19" s="4" t="str">
        <f>HYPERLINK("https://dataturks.com/projects/devika.mishra/E-commerce%20Tagging%20for%20clothing","E-commerce Tagging for Clothing")</f>
        <v>E-commerce Tagging for Clothing</v>
      </c>
      <c r="B19" s="6" t="s">
        <v>147</v>
      </c>
      <c r="C19" s="6" t="s">
        <v>24</v>
      </c>
      <c r="D19" s="6" t="s">
        <v>133</v>
      </c>
    </row>
    <row r="20">
      <c r="A20" s="4" t="str">
        <f>HYPERLINK("https://data.world/crowdflower/ecommerce-search-relevance","ECommerce Search Relevance")</f>
        <v>ECommerce Search Relevance</v>
      </c>
      <c r="B20" s="6" t="s">
        <v>148</v>
      </c>
      <c r="C20" s="6" t="s">
        <v>24</v>
      </c>
      <c r="D20" s="6" t="s">
        <v>149</v>
      </c>
    </row>
    <row r="21">
      <c r="A21" s="4" t="str">
        <f>HYPERLINK("https://dataturks.com/projects/Mohan/Best%20Buy%20E-commerce%20NER%20dataset","Best Buy Search Queries NER Dataset")</f>
        <v>Best Buy Search Queries NER Dataset</v>
      </c>
      <c r="B21" s="6" t="s">
        <v>152</v>
      </c>
      <c r="C21" s="6" t="s">
        <v>24</v>
      </c>
      <c r="D21" s="6" t="s">
        <v>149</v>
      </c>
    </row>
    <row r="22">
      <c r="A22" s="4" t="s">
        <v>153</v>
      </c>
      <c r="B22" s="6" t="s">
        <v>159</v>
      </c>
      <c r="C22" s="6" t="s">
        <v>24</v>
      </c>
      <c r="D22" s="6" t="s">
        <v>160</v>
      </c>
    </row>
    <row r="23">
      <c r="A23" s="4" t="s">
        <v>161</v>
      </c>
      <c r="B23" s="6" t="s">
        <v>168</v>
      </c>
      <c r="C23" s="6" t="s">
        <v>24</v>
      </c>
      <c r="D23" s="6" t="s">
        <v>160</v>
      </c>
    </row>
    <row r="24">
      <c r="A24" s="4" t="s">
        <v>171</v>
      </c>
      <c r="B24" s="6" t="s">
        <v>175</v>
      </c>
      <c r="C24" s="6" t="s">
        <v>24</v>
      </c>
      <c r="D24" s="6" t="s">
        <v>160</v>
      </c>
    </row>
    <row r="25">
      <c r="A25" s="4" t="s">
        <v>178</v>
      </c>
      <c r="B25" s="6" t="s">
        <v>181</v>
      </c>
      <c r="C25" s="6" t="s">
        <v>24</v>
      </c>
      <c r="D25" s="6" t="s">
        <v>182</v>
      </c>
    </row>
    <row r="26">
      <c r="A26" s="4" t="str">
        <f>HYPERLINK("https://www.kaggle.com/carrie1/ecommerce-data/home","Online Retail Dataset (UCI Machine Learning Repository)")</f>
        <v>Online Retail Dataset (UCI Machine Learning Repository)</v>
      </c>
      <c r="B26" s="6" t="s">
        <v>187</v>
      </c>
      <c r="C26" s="6" t="s">
        <v>24</v>
      </c>
      <c r="D26" s="6" t="s">
        <v>188</v>
      </c>
    </row>
    <row r="27">
      <c r="A27" s="4" t="str">
        <f>HYPERLINK("https://www.kaggle.com/olistbr/brazilian-ecommerce/home","Brazilian E-Commerce Public Dataset")</f>
        <v>Brazilian E-Commerce Public Dataset</v>
      </c>
      <c r="B27" s="6" t="s">
        <v>189</v>
      </c>
      <c r="C27" s="6" t="s">
        <v>24</v>
      </c>
      <c r="D27" s="6" t="s">
        <v>188</v>
      </c>
    </row>
    <row r="28">
      <c r="A28" s="4" t="str">
        <f>HYPERLINK("https://www.kaggle.com/onlineauctions/online-auctions-dataset/home","Online Auctions Dataset")</f>
        <v>Online Auctions Dataset</v>
      </c>
      <c r="B28" s="6" t="s">
        <v>193</v>
      </c>
      <c r="C28" s="6" t="s">
        <v>24</v>
      </c>
      <c r="D28" s="6" t="s">
        <v>188</v>
      </c>
    </row>
    <row r="29">
      <c r="A29" s="4" t="str">
        <f>HYPERLINK("https://www.kaggle.com/retailrocket/ecommerce-dataset/home","Retailrocket Recommender System Dataset")</f>
        <v>Retailrocket Recommender System Dataset</v>
      </c>
      <c r="B29" s="6" t="s">
        <v>195</v>
      </c>
      <c r="C29" s="6" t="s">
        <v>24</v>
      </c>
      <c r="D29" s="6" t="s">
        <v>188</v>
      </c>
    </row>
  </sheetData>
  <autoFilter ref="$A$1:$D$29"/>
  <hyperlinks>
    <hyperlink r:id="rId1" ref="A22"/>
    <hyperlink r:id="rId2" ref="A23"/>
    <hyperlink r:id="rId3" ref="A24"/>
    <hyperlink r:id="rId4" ref="A25"/>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 customWidth="1" min="3" max="3" width="25.86"/>
  </cols>
  <sheetData>
    <row r="1">
      <c r="A1" s="1" t="s">
        <v>0</v>
      </c>
      <c r="B1" s="1" t="s">
        <v>1</v>
      </c>
      <c r="C1" s="1" t="s">
        <v>2</v>
      </c>
    </row>
    <row r="2">
      <c r="A2" s="4" t="str">
        <f>HYPERLINK("https://www.kaggle.com/kingburrito666/ethereum-historical-data","Ethereum Historical Data")</f>
        <v>Ethereum Historical Data</v>
      </c>
      <c r="B2" s="6" t="s">
        <v>154</v>
      </c>
      <c r="C2" s="8" t="s">
        <v>35</v>
      </c>
    </row>
    <row r="3">
      <c r="A3" s="4" t="str">
        <f>HYPERLINK("https://www.kaggle.com/mczielinski/bitcoin-historical-data","Bitcoin Historical Data")</f>
        <v>Bitcoin Historical Data</v>
      </c>
      <c r="B3" s="6" t="s">
        <v>158</v>
      </c>
      <c r="C3" s="8" t="s">
        <v>35</v>
      </c>
    </row>
    <row r="4">
      <c r="A4" s="4" t="str">
        <f>HYPERLINK("https://www.cryptocompare.com/coins/list/USD/1","Crypto Compare Coins List")</f>
        <v>Crypto Compare Coins List</v>
      </c>
      <c r="B4" s="6" t="s">
        <v>162</v>
      </c>
      <c r="C4" s="8" t="s">
        <v>35</v>
      </c>
    </row>
    <row r="5">
      <c r="A5" s="4" t="str">
        <f>HYPERLINK("https://www.kaggle.com/natehenderson/top-100-cryptocurrency-historical-data","Top 100 Cryptocurrency Historical Data")</f>
        <v>Top 100 Cryptocurrency Historical Data</v>
      </c>
      <c r="B5" s="6" t="s">
        <v>165</v>
      </c>
      <c r="C5" s="8" t="s">
        <v>35</v>
      </c>
    </row>
    <row r="6">
      <c r="A6" s="4" t="str">
        <f>HYPERLINK("https://spreadstreet.io/","Spreadsheet")</f>
        <v>Spreadsheet</v>
      </c>
      <c r="B6" s="6" t="s">
        <v>166</v>
      </c>
      <c r="C6" s="8" t="s">
        <v>35</v>
      </c>
    </row>
    <row r="7">
      <c r="A7" s="4" t="str">
        <f>HYPERLINK("https://www.cryptodatasets.com/","Cryptodatasets")</f>
        <v>Cryptodatasets</v>
      </c>
      <c r="B7" s="6" t="s">
        <v>169</v>
      </c>
      <c r="C7" s="8" t="s">
        <v>35</v>
      </c>
    </row>
    <row r="8">
      <c r="A8" s="4" t="str">
        <f>HYPERLINK("https://poloniex.com/","Poloniex")</f>
        <v>Poloniex</v>
      </c>
      <c r="B8" s="6" t="s">
        <v>172</v>
      </c>
      <c r="C8" s="8" t="s">
        <v>35</v>
      </c>
    </row>
    <row r="9">
      <c r="A9" s="4" t="str">
        <f>HYPERLINK("https://www.coingecko.com/en","Coin Gecko")</f>
        <v>Coin Gecko</v>
      </c>
      <c r="B9" s="6" t="s">
        <v>173</v>
      </c>
      <c r="C9" s="8" t="s">
        <v>35</v>
      </c>
    </row>
    <row r="10">
      <c r="A10" s="4" t="str">
        <f>HYPERLINK("https://github.com/cryptocopycats/kitties","Kitties on the Blockchain")</f>
        <v>Kitties on the Blockchain</v>
      </c>
      <c r="B10" s="6" t="s">
        <v>176</v>
      </c>
      <c r="C10" s="8" t="s">
        <v>35</v>
      </c>
    </row>
    <row r="11">
      <c r="A11" s="4" t="str">
        <f>HYPERLINK("https://bravenewcoin.com/api/","Brave New Coin")</f>
        <v>Brave New Coin</v>
      </c>
      <c r="B11" s="6" t="s">
        <v>179</v>
      </c>
      <c r="C11" s="8" t="s">
        <v>35</v>
      </c>
    </row>
    <row r="12">
      <c r="A12" s="4" t="str">
        <f>HYPERLINK("https://www.cryptodatadownload.com/","Cryptodatadownload")</f>
        <v>Cryptodatadownload</v>
      </c>
      <c r="B12" s="6" t="s">
        <v>180</v>
      </c>
      <c r="C12" s="8" t="s">
        <v>35</v>
      </c>
    </row>
    <row r="13">
      <c r="A13" s="4" t="str">
        <f>HYPERLINK("https://www.coinigy.com/bitcoin-data/","Coinigy Bitcoin Data")</f>
        <v>Coinigy Bitcoin Data</v>
      </c>
      <c r="B13" s="6" t="s">
        <v>185</v>
      </c>
      <c r="C13" s="8" t="s">
        <v>35</v>
      </c>
    </row>
    <row r="14">
      <c r="A14" s="4" t="s">
        <v>186</v>
      </c>
      <c r="B14" s="6" t="s">
        <v>192</v>
      </c>
      <c r="C14" s="8" t="s">
        <v>35</v>
      </c>
    </row>
    <row r="15">
      <c r="A15" s="4" t="s">
        <v>194</v>
      </c>
      <c r="B15" s="6" t="s">
        <v>198</v>
      </c>
      <c r="C15" s="6" t="s">
        <v>35</v>
      </c>
    </row>
    <row r="16">
      <c r="A16" s="4" t="s">
        <v>199</v>
      </c>
      <c r="B16" s="6" t="s">
        <v>202</v>
      </c>
      <c r="C16" s="6" t="s">
        <v>35</v>
      </c>
    </row>
    <row r="17">
      <c r="A17" s="4" t="s">
        <v>203</v>
      </c>
      <c r="B17" s="6" t="s">
        <v>206</v>
      </c>
      <c r="C17" s="6" t="s">
        <v>35</v>
      </c>
    </row>
    <row r="18">
      <c r="A18" s="4" t="s">
        <v>207</v>
      </c>
      <c r="B18" s="6" t="s">
        <v>210</v>
      </c>
      <c r="C18" s="6" t="s">
        <v>35</v>
      </c>
    </row>
    <row r="19">
      <c r="A19" s="4" t="s">
        <v>211</v>
      </c>
      <c r="B19" s="6" t="s">
        <v>212</v>
      </c>
      <c r="C19" s="6" t="s">
        <v>35</v>
      </c>
    </row>
    <row r="20">
      <c r="A20" s="4" t="s">
        <v>213</v>
      </c>
      <c r="B20" s="6" t="s">
        <v>214</v>
      </c>
      <c r="C20" s="6" t="s">
        <v>35</v>
      </c>
    </row>
    <row r="21">
      <c r="A21" s="4" t="s">
        <v>215</v>
      </c>
      <c r="B21" s="6" t="s">
        <v>216</v>
      </c>
      <c r="C21" s="6" t="s">
        <v>35</v>
      </c>
    </row>
    <row r="22">
      <c r="A22" s="4" t="s">
        <v>218</v>
      </c>
      <c r="B22" s="6" t="s">
        <v>221</v>
      </c>
      <c r="C22" s="6" t="s">
        <v>35</v>
      </c>
    </row>
    <row r="23">
      <c r="A23" s="4" t="s">
        <v>29</v>
      </c>
      <c r="B23" s="6" t="s">
        <v>34</v>
      </c>
      <c r="C23" s="8" t="s">
        <v>35</v>
      </c>
    </row>
    <row r="24">
      <c r="A24" s="4" t="s">
        <v>36</v>
      </c>
      <c r="B24" s="6" t="s">
        <v>41</v>
      </c>
      <c r="C24" s="8" t="s">
        <v>35</v>
      </c>
    </row>
    <row r="25">
      <c r="A25" s="4" t="s">
        <v>43</v>
      </c>
      <c r="B25" s="6" t="s">
        <v>46</v>
      </c>
      <c r="C25" s="8" t="s">
        <v>35</v>
      </c>
    </row>
    <row r="26">
      <c r="A26" s="4" t="s">
        <v>47</v>
      </c>
      <c r="B26" s="6" t="s">
        <v>51</v>
      </c>
      <c r="C26" s="8" t="s">
        <v>35</v>
      </c>
    </row>
  </sheetData>
  <autoFilter ref="$A$1:$C$26"/>
  <hyperlinks>
    <hyperlink r:id="rId1" ref="A14"/>
    <hyperlink r:id="rId2" ref="A15"/>
    <hyperlink r:id="rId3" ref="A16"/>
    <hyperlink r:id="rId4" ref="A17"/>
    <hyperlink r:id="rId5" ref="A18"/>
    <hyperlink r:id="rId6" ref="A19"/>
    <hyperlink r:id="rId7" ref="A20"/>
    <hyperlink r:id="rId8" ref="A21"/>
    <hyperlink r:id="rId9" ref="A22"/>
    <hyperlink r:id="rId10" ref="A23"/>
    <hyperlink r:id="rId11" ref="A24"/>
    <hyperlink r:id="rId12" ref="A25"/>
    <hyperlink r:id="rId13" ref="A26"/>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1" t="s">
        <v>0</v>
      </c>
      <c r="B1" s="1" t="s">
        <v>1</v>
      </c>
      <c r="C1" s="1" t="s">
        <v>2</v>
      </c>
    </row>
    <row r="2">
      <c r="A2" s="4" t="str">
        <f>HYPERLINK("https://archive.ics.uci.edu/ml/datasets/Legal+Case+Reports","Legal Case Reports")</f>
        <v>Legal Case Reports</v>
      </c>
      <c r="B2" s="6" t="s">
        <v>217</v>
      </c>
      <c r="C2" s="6" t="s">
        <v>30</v>
      </c>
    </row>
    <row r="3">
      <c r="A3" s="4" t="str">
        <f>HYPERLINK("https://www.justice.gov/open/open-data","Department of Justice Open Data")</f>
        <v>Department of Justice Open Data</v>
      </c>
      <c r="B3" s="6" t="s">
        <v>219</v>
      </c>
      <c r="C3" s="6" t="s">
        <v>30</v>
      </c>
    </row>
    <row r="4">
      <c r="A4" s="4" t="str">
        <f>HYPERLINK("http://scdb.wustl.edu/","The Supreme Court Database")</f>
        <v>The Supreme Court Database</v>
      </c>
      <c r="B4" s="6" t="s">
        <v>220</v>
      </c>
      <c r="C4" s="6" t="s">
        <v>30</v>
      </c>
    </row>
    <row r="5">
      <c r="A5" s="4" t="str">
        <f>HYPERLINK("https://case.law/","Caselaw Access Project (CAP)")</f>
        <v>Caselaw Access Project (CAP)</v>
      </c>
      <c r="B5" s="6" t="s">
        <v>222</v>
      </c>
      <c r="C5" s="6" t="s">
        <v>30</v>
      </c>
    </row>
    <row r="6">
      <c r="A6" s="4" t="str">
        <f>HYPERLINK("https://www.bjs.gov/index.cfm?ty=dca","Bureau of Justice")</f>
        <v>Bureau of Justice</v>
      </c>
      <c r="B6" s="6" t="s">
        <v>223</v>
      </c>
      <c r="C6" s="6" t="s">
        <v>30</v>
      </c>
    </row>
    <row r="7">
      <c r="A7" s="4" t="str">
        <f>HYPERLINK("https://www.umassd.edu/cas/polisci/resources/usdistrictcourtdatabase/","Carp-Manning U.S. District Court Database")</f>
        <v>Carp-Manning U.S. District Court Database</v>
      </c>
      <c r="B7" s="6" t="s">
        <v>224</v>
      </c>
      <c r="C7" s="6" t="s">
        <v>30</v>
      </c>
    </row>
    <row r="8">
      <c r="A8" s="4" t="str">
        <f>HYPERLINK("https://www.kaggle.com/uspto/patent-litigations","Patent Litigations")</f>
        <v>Patent Litigations</v>
      </c>
      <c r="B8" s="6" t="s">
        <v>225</v>
      </c>
      <c r="C8" s="6" t="s">
        <v>30</v>
      </c>
    </row>
    <row r="9">
      <c r="A9" s="4" t="str">
        <f>HYPERLINK("https://www.kaggle.com/bigquery/patents","Google Patents Public Data")</f>
        <v>Google Patents Public Data</v>
      </c>
      <c r="B9" s="6" t="s">
        <v>227</v>
      </c>
      <c r="C9" s="6" t="s">
        <v>30</v>
      </c>
    </row>
    <row r="10">
      <c r="A10" s="4" t="str">
        <f>HYPERLINK("https://www.kaggle.com/fbi-us/california-crime/home","California Crime and Law Enforcement")</f>
        <v>California Crime and Law Enforcement</v>
      </c>
      <c r="B10" s="6" t="s">
        <v>228</v>
      </c>
      <c r="C10" s="6" t="s">
        <v>30</v>
      </c>
    </row>
    <row r="11">
      <c r="A11" s="4" t="str">
        <f>HYPERLINK("https://www.consumerfinance.gov/credit-cards/agreements/","Credit card agreement database")</f>
        <v>Credit card agreement database</v>
      </c>
      <c r="B11" s="6" t="s">
        <v>229</v>
      </c>
      <c r="C11" s="6" t="s">
        <v>30</v>
      </c>
    </row>
  </sheetData>
  <autoFilter ref="$A$1:$C$11"/>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14"/>
    <col customWidth="1" min="2" max="2" width="61.43"/>
  </cols>
  <sheetData>
    <row r="1">
      <c r="A1" s="6" t="s">
        <v>0</v>
      </c>
      <c r="B1" s="6" t="s">
        <v>1</v>
      </c>
      <c r="C1" s="6" t="s">
        <v>2</v>
      </c>
    </row>
    <row r="2">
      <c r="A2" s="4" t="s">
        <v>226</v>
      </c>
      <c r="B2" s="6" t="s">
        <v>230</v>
      </c>
      <c r="C2" s="6" t="s">
        <v>31</v>
      </c>
    </row>
    <row r="3">
      <c r="A3" s="4" t="s">
        <v>231</v>
      </c>
      <c r="B3" s="6" t="s">
        <v>232</v>
      </c>
      <c r="C3" s="6" t="s">
        <v>31</v>
      </c>
    </row>
    <row r="4">
      <c r="A4" s="4" t="s">
        <v>233</v>
      </c>
      <c r="B4" s="6" t="s">
        <v>234</v>
      </c>
      <c r="C4" s="6" t="s">
        <v>31</v>
      </c>
    </row>
    <row r="5">
      <c r="A5" s="4" t="s">
        <v>235</v>
      </c>
      <c r="B5" s="6" t="s">
        <v>236</v>
      </c>
      <c r="C5" s="6" t="s">
        <v>31</v>
      </c>
    </row>
    <row r="6">
      <c r="A6" s="4" t="s">
        <v>237</v>
      </c>
      <c r="B6" s="6" t="s">
        <v>238</v>
      </c>
      <c r="C6" s="6" t="s">
        <v>31</v>
      </c>
    </row>
    <row r="7">
      <c r="A7" s="4" t="s">
        <v>239</v>
      </c>
      <c r="B7" s="6" t="s">
        <v>240</v>
      </c>
      <c r="C7" s="6" t="s">
        <v>31</v>
      </c>
    </row>
    <row r="8">
      <c r="A8" s="4" t="s">
        <v>241</v>
      </c>
      <c r="B8" s="6" t="s">
        <v>243</v>
      </c>
      <c r="C8" s="6" t="s">
        <v>31</v>
      </c>
    </row>
    <row r="9">
      <c r="A9" s="4" t="s">
        <v>244</v>
      </c>
      <c r="B9" s="6" t="s">
        <v>248</v>
      </c>
      <c r="C9" s="6" t="s">
        <v>31</v>
      </c>
    </row>
    <row r="10">
      <c r="A10" s="4" t="s">
        <v>249</v>
      </c>
      <c r="B10" s="6" t="s">
        <v>254</v>
      </c>
      <c r="C10" s="6" t="s">
        <v>31</v>
      </c>
    </row>
    <row r="11">
      <c r="A11" s="4" t="s">
        <v>256</v>
      </c>
      <c r="B11" s="6" t="s">
        <v>261</v>
      </c>
      <c r="C11" s="6" t="s">
        <v>31</v>
      </c>
    </row>
    <row r="12">
      <c r="A12" s="4" t="s">
        <v>262</v>
      </c>
      <c r="B12" s="6" t="s">
        <v>268</v>
      </c>
      <c r="C12" s="6" t="s">
        <v>31</v>
      </c>
    </row>
    <row r="13">
      <c r="A13" s="4" t="s">
        <v>269</v>
      </c>
      <c r="B13" s="6" t="s">
        <v>274</v>
      </c>
      <c r="C13" s="6" t="s">
        <v>31</v>
      </c>
    </row>
    <row r="14">
      <c r="A14" s="4" t="s">
        <v>275</v>
      </c>
      <c r="B14" s="6" t="s">
        <v>278</v>
      </c>
      <c r="C14" s="6" t="s">
        <v>31</v>
      </c>
    </row>
    <row r="15">
      <c r="A15" s="4" t="s">
        <v>279</v>
      </c>
      <c r="B15" s="6" t="s">
        <v>283</v>
      </c>
      <c r="C15" s="6" t="s">
        <v>31</v>
      </c>
    </row>
    <row r="16">
      <c r="A16" s="4" t="s">
        <v>284</v>
      </c>
      <c r="B16" s="6" t="s">
        <v>310</v>
      </c>
      <c r="C16" s="6" t="s">
        <v>31</v>
      </c>
    </row>
    <row r="17">
      <c r="A17" s="4" t="s">
        <v>311</v>
      </c>
      <c r="B17" s="6" t="s">
        <v>318</v>
      </c>
      <c r="C17" s="6" t="s">
        <v>31</v>
      </c>
    </row>
    <row r="18">
      <c r="A18" s="4" t="s">
        <v>319</v>
      </c>
      <c r="B18" s="6" t="s">
        <v>322</v>
      </c>
      <c r="C18" s="6" t="s">
        <v>31</v>
      </c>
    </row>
    <row r="19">
      <c r="A19" s="4" t="s">
        <v>324</v>
      </c>
      <c r="B19" s="6" t="s">
        <v>327</v>
      </c>
      <c r="C19" s="6" t="s">
        <v>31</v>
      </c>
    </row>
    <row r="20">
      <c r="A20" s="4" t="s">
        <v>328</v>
      </c>
      <c r="B20" s="6" t="s">
        <v>333</v>
      </c>
      <c r="C20" s="6" t="s">
        <v>31</v>
      </c>
    </row>
  </sheetData>
  <autoFilter ref="$A$1:$C$20"/>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s>
  <drawing r:id="rId20"/>
</worksheet>
</file>